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8_{DEFBA318-8D3C-4D15-817A-B48EDD763983}" xr6:coauthVersionLast="47" xr6:coauthVersionMax="47" xr10:uidLastSave="{00000000-0000-0000-0000-000000000000}"/>
  <bookViews>
    <workbookView xWindow="-120" yWindow="-120" windowWidth="19440" windowHeight="11520" tabRatio="950" firstSheet="7" activeTab="13" xr2:uid="{00000000-000D-0000-FFFF-FFFF00000000}"/>
  </bookViews>
  <sheets>
    <sheet name="Bydelenes fordelingssystem" sheetId="62" r:id="rId1"/>
    <sheet name="Tabelloversikt" sheetId="47" r:id="rId2"/>
    <sheet name="Tabell 1.1" sheetId="30" r:id="rId3"/>
    <sheet name="Tabell 1.1 tekst" sheetId="63" r:id="rId4"/>
    <sheet name="Tabell 1.2" sheetId="21" r:id="rId5"/>
    <sheet name="Tabell 2.1 tekst" sheetId="64" r:id="rId6"/>
    <sheet name="Tabell 2.1" sheetId="60" r:id="rId7"/>
    <sheet name="Tabell 2.2 tekst" sheetId="65" r:id="rId8"/>
    <sheet name="Tabell 2.2" sheetId="38" r:id="rId9"/>
    <sheet name="Min bydel" sheetId="46" r:id="rId10"/>
    <sheet name="Tabell 2.3 tekst" sheetId="66" r:id="rId11"/>
    <sheet name="Tabell 2.3" sheetId="19" r:id="rId12"/>
    <sheet name="Tabell 3.1 tekst" sheetId="67" r:id="rId13"/>
    <sheet name="Tabell 3.1" sheetId="17" r:id="rId14"/>
    <sheet name="Tabell 4.1 tekst" sheetId="68" r:id="rId15"/>
    <sheet name="Tabell 4.1" sheetId="23" r:id="rId16"/>
    <sheet name="Tabell 4.2-4.4" sheetId="27" r:id="rId17"/>
    <sheet name="Tabell 4.5-4.6 tekst" sheetId="69" r:id="rId18"/>
    <sheet name="Tabell 4.5-4.6" sheetId="26" r:id="rId19"/>
    <sheet name="Tabell 5.1" sheetId="33" r:id="rId20"/>
    <sheet name="Tabell 6.1" sheetId="110" r:id="rId21"/>
    <sheet name="Kriterieoversikt" sheetId="70" r:id="rId22"/>
    <sheet name="Tabell 1.1 DOK32025" sheetId="133" r:id="rId23"/>
    <sheet name="Tabell 1.2 DOK32025" sheetId="134" r:id="rId24"/>
    <sheet name="Tabell 2.1 DOK32025" sheetId="135" r:id="rId25"/>
    <sheet name="Tabell 2.2 DOK32025" sheetId="136" r:id="rId26"/>
    <sheet name="Tabell 2.3 DOK32025" sheetId="137" r:id="rId27"/>
    <sheet name="Tabell 3.1 DOK32025" sheetId="138" r:id="rId28"/>
    <sheet name="Tabell 4.1 DOK32025" sheetId="139" r:id="rId29"/>
    <sheet name="Tabell 4.2-4.4 DOK32025" sheetId="140" r:id="rId30"/>
    <sheet name="Tabell 4.5-4.7 DOK32025" sheetId="141" r:id="rId31"/>
    <sheet name="Tabell 5.1-5.2 DOK32025" sheetId="142" r:id="rId32"/>
    <sheet name="Tabell 6.1 DOK32025" sheetId="143" r:id="rId33"/>
  </sheets>
  <definedNames>
    <definedName name="_1.__Gamle_Oslo" localSheetId="0">#REF!</definedName>
    <definedName name="_1.__Gamle_Oslo" localSheetId="21">#REF!</definedName>
    <definedName name="_1.__Gamle_Oslo" localSheetId="3">#REF!</definedName>
    <definedName name="_1.__Gamle_Oslo" localSheetId="5">#REF!</definedName>
    <definedName name="_1.__Gamle_Oslo" localSheetId="7">#REF!</definedName>
    <definedName name="_1.__Gamle_Oslo" localSheetId="10">#REF!</definedName>
    <definedName name="_1.__Gamle_Oslo" localSheetId="12">#REF!</definedName>
    <definedName name="_1.__Gamle_Oslo" localSheetId="14">#REF!</definedName>
    <definedName name="_1.__Gamle_Oslo" localSheetId="17">#REF!</definedName>
    <definedName name="_1.__Gamle_Oslo">#REF!</definedName>
    <definedName name="_1._Gamle_Oslo">#REF!</definedName>
    <definedName name="BE" localSheetId="25">'Tabell 2.2 DOK32025'!$A$1</definedName>
    <definedName name="BE">'Tabell 2.2'!$A$1</definedName>
    <definedName name="BK" localSheetId="27">'Tabell 3.1 DOK32025'!$A$1</definedName>
    <definedName name="BK">'Tabell 3.1'!$A$1</definedName>
    <definedName name="BR">#REF!</definedName>
    <definedName name="BS" localSheetId="22">'Tabell 1.1 DOK32025'!$A$1</definedName>
    <definedName name="BS">'Tabell 1.1'!$A$1</definedName>
    <definedName name="bydel" localSheetId="0">#REF!</definedName>
    <definedName name="bydel" localSheetId="21">#REF!</definedName>
    <definedName name="bydel" localSheetId="3">#REF!</definedName>
    <definedName name="bydel" localSheetId="5">#REF!</definedName>
    <definedName name="bydel" localSheetId="7">#REF!</definedName>
    <definedName name="bydel" localSheetId="10">#REF!</definedName>
    <definedName name="bydel" localSheetId="12">#REF!</definedName>
    <definedName name="bydel" localSheetId="14">#REF!</definedName>
    <definedName name="bydel" localSheetId="17">#REF!</definedName>
    <definedName name="bydel">#REF!</definedName>
    <definedName name="d" localSheetId="22">'Tabell 1.1 DOK32025'!$A$1</definedName>
    <definedName name="d">'Tabell 1.1'!$A$1</definedName>
    <definedName name="DFB" localSheetId="31">'Tabell 5.1-5.2 DOK32025'!$A$1</definedName>
    <definedName name="DFB">'Tabell 5.1'!#REF!</definedName>
    <definedName name="DGK" localSheetId="28">'Tabell 4.1 DOK32025'!$A$1</definedName>
    <definedName name="DGK">'Tabell 4.1'!$A$1</definedName>
    <definedName name="DI" localSheetId="29">'Tabell 4.2-4.4 DOK32025'!$A$19</definedName>
    <definedName name="DI">'Tabell 4.2-4.4'!$A$19</definedName>
    <definedName name="Gamle_Oslo">#REF!</definedName>
    <definedName name="KAPVA" localSheetId="31">'Tabell 5.1-5.2 DOK32025'!$A$22</definedName>
    <definedName name="KAPVA">'Tabell 5.1'!$A$1</definedName>
    <definedName name="KLPP">#REF!</definedName>
    <definedName name="KS" localSheetId="26">'Tabell 2.3 DOK32025'!$A$1</definedName>
    <definedName name="KS">'Tabell 2.3'!$A$1</definedName>
    <definedName name="LUI" localSheetId="29">'Tabell 4.2-4.4 DOK32025'!$A$1</definedName>
    <definedName name="LUI">'Tabell 4.2-4.4'!$A$1</definedName>
    <definedName name="OIKB" localSheetId="30">'Tabell 4.5-4.7 DOK32025'!$A$25</definedName>
    <definedName name="OIKB">'Tabell 4.5-4.6'!#REF!</definedName>
    <definedName name="OKB" localSheetId="30">'Tabell 4.5-4.7 DOK32025'!$A$1</definedName>
    <definedName name="OKB">'Tabell 4.5-4.6'!$A$1</definedName>
    <definedName name="SA" localSheetId="23">'Tabell 1.2 DOK32025'!$A$1</definedName>
    <definedName name="SA">'Tabell 1.2'!$A$1</definedName>
    <definedName name="Tabell_2.1_Bydelsfordelt_budsjett" localSheetId="24">'Tabell 2.1 DOK32025'!$A$1</definedName>
    <definedName name="Tabell_2.1_Bydelsfordelt_budsjett">'Tabell 2.1'!$A$1</definedName>
    <definedName name="Tabellj">#REF!</definedName>
    <definedName name="UI" localSheetId="29">'Tabell 4.2-4.4 DOK32025'!$A$10</definedName>
    <definedName name="UI">'Tabell 4.2-4.4'!$A$10</definedName>
    <definedName name="VHB" localSheetId="30">'Tabell 4.5-4.7 DOK32025'!$A$50</definedName>
    <definedName name="VHB">'Tabell 4.5-4.6'!#REF!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1" i="17" l="1"/>
  <c r="F6" i="30" l="1"/>
  <c r="S14" i="19" l="1"/>
  <c r="S23" i="19"/>
  <c r="S28" i="19"/>
  <c r="S50" i="19"/>
  <c r="S91" i="19"/>
  <c r="S85" i="19"/>
  <c r="S69" i="19"/>
  <c r="G6" i="30"/>
  <c r="G12" i="30"/>
  <c r="F13" i="30"/>
  <c r="B50" i="21"/>
  <c r="G5" i="30"/>
  <c r="G13" i="30"/>
  <c r="B42" i="21"/>
  <c r="S64" i="19"/>
  <c r="A5" i="60" l="1"/>
  <c r="A6" i="60"/>
  <c r="A7" i="60"/>
  <c r="A12" i="60"/>
  <c r="D14" i="60"/>
  <c r="E14" i="60"/>
  <c r="F14" i="60"/>
  <c r="S14" i="60" s="1"/>
  <c r="G14" i="60"/>
  <c r="H14" i="60"/>
  <c r="I14" i="60"/>
  <c r="J14" i="60"/>
  <c r="K14" i="60"/>
  <c r="L14" i="60"/>
  <c r="M14" i="60"/>
  <c r="N14" i="60"/>
  <c r="O14" i="60"/>
  <c r="P14" i="60"/>
  <c r="Q14" i="60"/>
  <c r="R14" i="60"/>
  <c r="A18" i="60"/>
  <c r="A19" i="60"/>
  <c r="A20" i="60"/>
  <c r="A26" i="60" s="1"/>
  <c r="A32" i="60" s="1"/>
  <c r="A38" i="60" s="1"/>
  <c r="A44" i="60" s="1"/>
  <c r="A50" i="60" s="1"/>
  <c r="A57" i="60" s="1"/>
  <c r="D20" i="60"/>
  <c r="S20" i="60" s="1"/>
  <c r="E20" i="60"/>
  <c r="F20" i="60"/>
  <c r="G20" i="60"/>
  <c r="H20" i="60"/>
  <c r="I20" i="60"/>
  <c r="J20" i="60"/>
  <c r="K20" i="60"/>
  <c r="L20" i="60"/>
  <c r="M20" i="60"/>
  <c r="N20" i="60"/>
  <c r="O20" i="60"/>
  <c r="P20" i="60"/>
  <c r="Q20" i="60"/>
  <c r="R20" i="60"/>
  <c r="A21" i="60"/>
  <c r="A27" i="60" s="1"/>
  <c r="A33" i="60" s="1"/>
  <c r="A39" i="60" s="1"/>
  <c r="A45" i="60" s="1"/>
  <c r="A51" i="60" s="1"/>
  <c r="A22" i="60"/>
  <c r="A24" i="60"/>
  <c r="A25" i="60"/>
  <c r="D26" i="60"/>
  <c r="E26" i="60"/>
  <c r="F26" i="60"/>
  <c r="G26" i="60"/>
  <c r="H26" i="60"/>
  <c r="I26" i="60"/>
  <c r="J26" i="60"/>
  <c r="K26" i="60"/>
  <c r="L26" i="60"/>
  <c r="M26" i="60"/>
  <c r="N26" i="60"/>
  <c r="O26" i="60"/>
  <c r="P26" i="60"/>
  <c r="Q26" i="60"/>
  <c r="R26" i="60"/>
  <c r="A28" i="60"/>
  <c r="A30" i="60"/>
  <c r="A31" i="60"/>
  <c r="A37" i="60" s="1"/>
  <c r="A43" i="60" s="1"/>
  <c r="A49" i="60" s="1"/>
  <c r="D32" i="60"/>
  <c r="S32" i="60" s="1"/>
  <c r="E32" i="60"/>
  <c r="F32" i="60"/>
  <c r="G32" i="60"/>
  <c r="H32" i="60"/>
  <c r="I32" i="60"/>
  <c r="J32" i="60"/>
  <c r="K32" i="60"/>
  <c r="L32" i="60"/>
  <c r="M32" i="60"/>
  <c r="N32" i="60"/>
  <c r="O32" i="60"/>
  <c r="P32" i="60"/>
  <c r="Q32" i="60"/>
  <c r="R32" i="60"/>
  <c r="A34" i="60"/>
  <c r="A36" i="60"/>
  <c r="AK37" i="60"/>
  <c r="A40" i="60"/>
  <c r="A42" i="60"/>
  <c r="D44" i="60"/>
  <c r="E44" i="60"/>
  <c r="F44" i="60"/>
  <c r="G44" i="60"/>
  <c r="H44" i="60"/>
  <c r="I44" i="60"/>
  <c r="J44" i="60"/>
  <c r="K44" i="60"/>
  <c r="L44" i="60"/>
  <c r="M44" i="60"/>
  <c r="N44" i="60"/>
  <c r="O44" i="60"/>
  <c r="P44" i="60"/>
  <c r="Q44" i="60"/>
  <c r="R44" i="60"/>
  <c r="A46" i="60"/>
  <c r="A48" i="60"/>
  <c r="D50" i="60"/>
  <c r="S50" i="60" s="1"/>
  <c r="E50" i="60"/>
  <c r="F50" i="60"/>
  <c r="G50" i="60"/>
  <c r="H50" i="60"/>
  <c r="I50" i="60"/>
  <c r="J50" i="60"/>
  <c r="K50" i="60"/>
  <c r="L50" i="60"/>
  <c r="M50" i="60"/>
  <c r="N50" i="60"/>
  <c r="O50" i="60"/>
  <c r="P50" i="60"/>
  <c r="Q50" i="60"/>
  <c r="R50" i="60"/>
  <c r="A52" i="60"/>
  <c r="A56" i="60"/>
  <c r="D57" i="60"/>
  <c r="E57" i="60"/>
  <c r="F57" i="60"/>
  <c r="F58" i="60" s="1"/>
  <c r="G57" i="60"/>
  <c r="H57" i="60"/>
  <c r="H58" i="60" s="1"/>
  <c r="I57" i="60"/>
  <c r="J57" i="60"/>
  <c r="J58" i="60" s="1"/>
  <c r="K57" i="60"/>
  <c r="L57" i="60"/>
  <c r="M57" i="60"/>
  <c r="N57" i="60"/>
  <c r="N58" i="60" s="1"/>
  <c r="O57" i="60"/>
  <c r="P57" i="60"/>
  <c r="P58" i="60" s="1"/>
  <c r="Q57" i="60"/>
  <c r="R57" i="60"/>
  <c r="R58" i="60" s="1"/>
  <c r="S57" i="60"/>
  <c r="A58" i="60"/>
  <c r="D58" i="60"/>
  <c r="E58" i="60"/>
  <c r="G58" i="60"/>
  <c r="I58" i="60"/>
  <c r="K58" i="60"/>
  <c r="L58" i="60"/>
  <c r="M58" i="60"/>
  <c r="O58" i="60"/>
  <c r="Q58" i="60"/>
  <c r="S58" i="60"/>
  <c r="B6" i="46"/>
  <c r="S41" i="19"/>
  <c r="S44" i="60" l="1"/>
  <c r="S26" i="60"/>
  <c r="K17" i="19"/>
  <c r="B57" i="21"/>
  <c r="B17" i="21" l="1"/>
  <c r="S67" i="19"/>
  <c r="R89" i="19" l="1"/>
  <c r="Q89" i="19"/>
  <c r="P89" i="19"/>
  <c r="O89" i="19"/>
  <c r="N89" i="19"/>
  <c r="M89" i="19"/>
  <c r="L89" i="19"/>
  <c r="K89" i="19"/>
  <c r="J89" i="19"/>
  <c r="I89" i="19"/>
  <c r="H89" i="19"/>
  <c r="G89" i="19"/>
  <c r="F89" i="19"/>
  <c r="E89" i="19"/>
  <c r="D89" i="19"/>
  <c r="R81" i="19"/>
  <c r="Q81" i="19"/>
  <c r="P81" i="19"/>
  <c r="O81" i="19"/>
  <c r="N81" i="19"/>
  <c r="M81" i="19"/>
  <c r="L81" i="19"/>
  <c r="K81" i="19"/>
  <c r="J81" i="19"/>
  <c r="I81" i="19"/>
  <c r="H81" i="19"/>
  <c r="G81" i="19"/>
  <c r="F81" i="19"/>
  <c r="E81" i="19"/>
  <c r="D81" i="19"/>
  <c r="B71" i="21" l="1"/>
  <c r="B5" i="21" l="1"/>
  <c r="J5" i="46" l="1"/>
  <c r="I5" i="46"/>
  <c r="H8" i="46"/>
  <c r="H7" i="46"/>
  <c r="H6" i="46"/>
  <c r="H5" i="46"/>
  <c r="G8" i="46"/>
  <c r="G7" i="46"/>
  <c r="G6" i="46"/>
  <c r="G5" i="46"/>
  <c r="F8" i="46"/>
  <c r="F7" i="46"/>
  <c r="F6" i="46"/>
  <c r="F5" i="46"/>
  <c r="E8" i="46"/>
  <c r="E7" i="46"/>
  <c r="E6" i="46"/>
  <c r="E5" i="46"/>
  <c r="D5" i="46"/>
  <c r="A135" i="38"/>
  <c r="S56" i="38" l="1"/>
  <c r="R42" i="38"/>
  <c r="Q42" i="38"/>
  <c r="P42" i="38"/>
  <c r="O42" i="38"/>
  <c r="N42" i="38"/>
  <c r="M42" i="38"/>
  <c r="L42" i="38"/>
  <c r="K42" i="38"/>
  <c r="J42" i="38"/>
  <c r="I42" i="38"/>
  <c r="H42" i="38"/>
  <c r="D11" i="46" s="1"/>
  <c r="G42" i="38"/>
  <c r="F42" i="38"/>
  <c r="E42" i="38"/>
  <c r="D42" i="38"/>
  <c r="A58" i="38"/>
  <c r="R14" i="19" l="1"/>
  <c r="Q14" i="19"/>
  <c r="P14" i="19"/>
  <c r="O14" i="19"/>
  <c r="N14" i="19"/>
  <c r="M14" i="19"/>
  <c r="L14" i="19"/>
  <c r="K14" i="19"/>
  <c r="J14" i="19"/>
  <c r="I14" i="19"/>
  <c r="H14" i="19"/>
  <c r="G14" i="19"/>
  <c r="F14" i="19"/>
  <c r="E14" i="19"/>
  <c r="D14" i="19"/>
  <c r="S13" i="19"/>
  <c r="J9" i="46" l="1"/>
  <c r="R40" i="19" l="1"/>
  <c r="Q40" i="19"/>
  <c r="P40" i="19"/>
  <c r="O40" i="19"/>
  <c r="N40" i="19"/>
  <c r="M40" i="19"/>
  <c r="L40" i="19"/>
  <c r="K40" i="19"/>
  <c r="J40" i="19"/>
  <c r="I40" i="19"/>
  <c r="H40" i="19"/>
  <c r="G40" i="19"/>
  <c r="F40" i="19"/>
  <c r="E40" i="19"/>
  <c r="D40" i="19"/>
  <c r="D50" i="19" s="1"/>
  <c r="S39" i="19"/>
  <c r="S38" i="19"/>
  <c r="S43" i="19"/>
  <c r="D16" i="26" l="1"/>
  <c r="D23" i="26" s="1"/>
  <c r="D15" i="26"/>
  <c r="D22" i="26" s="1"/>
  <c r="S31" i="19" l="1"/>
  <c r="D103" i="38" l="1"/>
  <c r="D104" i="23"/>
  <c r="Y99" i="139"/>
  <c r="X99" i="139"/>
  <c r="AM99" i="139"/>
  <c r="AL99" i="139"/>
  <c r="S90" i="19" l="1"/>
  <c r="F22" i="26"/>
  <c r="S20" i="26"/>
  <c r="R20" i="26"/>
  <c r="Q20" i="26"/>
  <c r="P20" i="26"/>
  <c r="O20" i="26"/>
  <c r="N20" i="26"/>
  <c r="M20" i="26"/>
  <c r="L20" i="26"/>
  <c r="K20" i="26"/>
  <c r="J20" i="26"/>
  <c r="I20" i="26"/>
  <c r="H20" i="26"/>
  <c r="G20" i="26"/>
  <c r="F20" i="26"/>
  <c r="E20" i="26"/>
  <c r="D20" i="26"/>
  <c r="S40" i="38"/>
  <c r="C10" i="26"/>
  <c r="R7" i="139"/>
  <c r="AM7" i="139"/>
  <c r="AM6" i="139"/>
  <c r="Y7" i="139" s="1"/>
  <c r="S6" i="139"/>
  <c r="R85" i="139"/>
  <c r="AL85" i="139"/>
  <c r="AA85" i="139"/>
  <c r="P54" i="139"/>
  <c r="AI54" i="139"/>
  <c r="AI37" i="139"/>
  <c r="X37" i="139"/>
  <c r="X7" i="139"/>
  <c r="Z7" i="139"/>
  <c r="AD7" i="139"/>
  <c r="AE7" i="139"/>
  <c r="AF7" i="139"/>
  <c r="AH7" i="139"/>
  <c r="AL7" i="139"/>
  <c r="AK7" i="139" l="1"/>
  <c r="AC7" i="139"/>
  <c r="AJ7" i="139"/>
  <c r="AB7" i="139"/>
  <c r="AI7" i="139"/>
  <c r="AA7" i="139"/>
  <c r="AG7" i="139"/>
  <c r="S6" i="26" l="1"/>
  <c r="Q91" i="23" l="1"/>
  <c r="AL60" i="139" l="1"/>
  <c r="AK60" i="139"/>
  <c r="AJ60" i="139"/>
  <c r="AI60" i="139"/>
  <c r="AH60" i="139"/>
  <c r="AG60" i="139"/>
  <c r="AF60" i="139"/>
  <c r="AE60" i="139"/>
  <c r="AD60" i="139"/>
  <c r="AC60" i="139"/>
  <c r="AB60" i="139"/>
  <c r="AA60" i="139"/>
  <c r="Z60" i="139"/>
  <c r="Z62" i="139"/>
  <c r="Z65" i="139"/>
  <c r="Z68" i="139"/>
  <c r="Z69" i="139"/>
  <c r="Z72" i="139"/>
  <c r="Z75" i="139"/>
  <c r="Z78" i="139"/>
  <c r="X60" i="139"/>
  <c r="X62" i="139"/>
  <c r="X68" i="139"/>
  <c r="X65" i="139" s="1"/>
  <c r="X69" i="139"/>
  <c r="X72" i="139"/>
  <c r="X75" i="139"/>
  <c r="X78" i="139"/>
  <c r="AM114" i="139"/>
  <c r="S84" i="19"/>
  <c r="AL106" i="139"/>
  <c r="AK106" i="139"/>
  <c r="AJ106" i="139"/>
  <c r="AI106" i="139"/>
  <c r="AH106" i="139"/>
  <c r="AG106" i="139"/>
  <c r="AF106" i="139"/>
  <c r="AE106" i="139"/>
  <c r="AD106" i="139"/>
  <c r="AC106" i="139"/>
  <c r="AB106" i="139"/>
  <c r="AA106" i="139"/>
  <c r="Z106" i="139"/>
  <c r="Y106" i="139"/>
  <c r="X106" i="139"/>
  <c r="AL104" i="139"/>
  <c r="AK104" i="139"/>
  <c r="AJ104" i="139"/>
  <c r="AI104" i="139"/>
  <c r="AH104" i="139"/>
  <c r="AG104" i="139"/>
  <c r="AF104" i="139"/>
  <c r="AE104" i="139"/>
  <c r="AD104" i="139"/>
  <c r="AC104" i="139"/>
  <c r="AB104" i="139"/>
  <c r="AA104" i="139"/>
  <c r="Z104" i="139"/>
  <c r="Y104" i="139"/>
  <c r="X104" i="139"/>
  <c r="C73" i="17" l="1"/>
  <c r="R98" i="23" l="1"/>
  <c r="Q98" i="23"/>
  <c r="P98" i="23"/>
  <c r="O98" i="23"/>
  <c r="N98" i="23"/>
  <c r="M98" i="23"/>
  <c r="L98" i="23"/>
  <c r="K98" i="23"/>
  <c r="J98" i="23"/>
  <c r="I98" i="23"/>
  <c r="H98" i="23"/>
  <c r="G98" i="23"/>
  <c r="F98" i="23"/>
  <c r="E98" i="23"/>
  <c r="D98" i="23"/>
  <c r="R97" i="23"/>
  <c r="Q97" i="23"/>
  <c r="P97" i="23"/>
  <c r="O97" i="23"/>
  <c r="N97" i="23"/>
  <c r="M97" i="23"/>
  <c r="L97" i="23"/>
  <c r="K97" i="23"/>
  <c r="J97" i="23"/>
  <c r="I97" i="23"/>
  <c r="H97" i="23"/>
  <c r="G97" i="23"/>
  <c r="F97" i="23"/>
  <c r="E97" i="23"/>
  <c r="D97" i="23"/>
  <c r="R95" i="23"/>
  <c r="Q95" i="23"/>
  <c r="P95" i="23"/>
  <c r="O95" i="23"/>
  <c r="N95" i="23"/>
  <c r="M95" i="23"/>
  <c r="L95" i="23"/>
  <c r="K95" i="23"/>
  <c r="J95" i="23"/>
  <c r="I95" i="23"/>
  <c r="H95" i="23"/>
  <c r="G95" i="23"/>
  <c r="F95" i="23"/>
  <c r="E95" i="23"/>
  <c r="D95" i="23"/>
  <c r="R94" i="23"/>
  <c r="Q94" i="23"/>
  <c r="P94" i="23"/>
  <c r="O94" i="23"/>
  <c r="N94" i="23"/>
  <c r="M94" i="23"/>
  <c r="L94" i="23"/>
  <c r="K94" i="23"/>
  <c r="J94" i="23"/>
  <c r="I94" i="23"/>
  <c r="H94" i="23"/>
  <c r="G94" i="23"/>
  <c r="F94" i="23"/>
  <c r="E94" i="23"/>
  <c r="D94" i="23"/>
  <c r="S87" i="23"/>
  <c r="R99" i="23"/>
  <c r="Q99" i="23"/>
  <c r="P99" i="23"/>
  <c r="O99" i="23"/>
  <c r="N99" i="23"/>
  <c r="M99" i="23"/>
  <c r="L99" i="23"/>
  <c r="K99" i="23"/>
  <c r="J99" i="23"/>
  <c r="I99" i="23"/>
  <c r="H99" i="23"/>
  <c r="G99" i="23"/>
  <c r="F99" i="23"/>
  <c r="E99" i="23"/>
  <c r="D99" i="23"/>
  <c r="R96" i="23"/>
  <c r="Q96" i="23"/>
  <c r="P96" i="23"/>
  <c r="O96" i="23"/>
  <c r="N96" i="23"/>
  <c r="M96" i="23"/>
  <c r="L96" i="23"/>
  <c r="K96" i="23"/>
  <c r="J96" i="23"/>
  <c r="I96" i="23"/>
  <c r="H96" i="23"/>
  <c r="G96" i="23"/>
  <c r="F96" i="23"/>
  <c r="E96" i="23"/>
  <c r="D96" i="23"/>
  <c r="R91" i="23"/>
  <c r="P91" i="23"/>
  <c r="O91" i="23"/>
  <c r="N91" i="23"/>
  <c r="M91" i="23"/>
  <c r="L91" i="23"/>
  <c r="K91" i="23"/>
  <c r="J91" i="23"/>
  <c r="I91" i="23"/>
  <c r="H91" i="23"/>
  <c r="G91" i="23"/>
  <c r="F91" i="23"/>
  <c r="E91" i="23"/>
  <c r="D91" i="23"/>
  <c r="M73" i="17" l="1"/>
  <c r="E73" i="17"/>
  <c r="D73" i="17"/>
  <c r="I73" i="17"/>
  <c r="P73" i="17"/>
  <c r="H73" i="17"/>
  <c r="L73" i="17"/>
  <c r="Q73" i="17"/>
  <c r="O73" i="17"/>
  <c r="G73" i="17"/>
  <c r="S73" i="17"/>
  <c r="K73" i="17"/>
  <c r="J73" i="17"/>
  <c r="N73" i="17"/>
  <c r="F73" i="17"/>
  <c r="R73" i="17"/>
  <c r="R93" i="23"/>
  <c r="R92" i="23"/>
  <c r="Q93" i="23"/>
  <c r="Q92" i="23"/>
  <c r="P93" i="23"/>
  <c r="P92" i="23"/>
  <c r="O93" i="23"/>
  <c r="O92" i="23"/>
  <c r="N93" i="23"/>
  <c r="N92" i="23"/>
  <c r="M93" i="23"/>
  <c r="M92" i="23"/>
  <c r="L93" i="23"/>
  <c r="L92" i="23"/>
  <c r="K93" i="23"/>
  <c r="K92" i="23"/>
  <c r="J93" i="23"/>
  <c r="J92" i="23"/>
  <c r="I93" i="23"/>
  <c r="I92" i="23"/>
  <c r="H93" i="23"/>
  <c r="H92" i="23"/>
  <c r="G93" i="23"/>
  <c r="G92" i="23"/>
  <c r="F93" i="23"/>
  <c r="F92" i="23"/>
  <c r="E93" i="23"/>
  <c r="E92" i="23"/>
  <c r="D93" i="23"/>
  <c r="D92" i="23"/>
  <c r="C85" i="17" l="1"/>
  <c r="C84" i="17"/>
  <c r="C83" i="17"/>
  <c r="C82" i="17"/>
  <c r="C81" i="17"/>
  <c r="C80" i="17"/>
  <c r="C79" i="17"/>
  <c r="C78" i="17"/>
  <c r="S94" i="23"/>
  <c r="S93" i="23"/>
  <c r="N79" i="17" s="1"/>
  <c r="F80" i="17" l="1"/>
  <c r="J80" i="17"/>
  <c r="L80" i="17"/>
  <c r="N80" i="17"/>
  <c r="R80" i="17"/>
  <c r="P80" i="17"/>
  <c r="Q80" i="17"/>
  <c r="D80" i="17"/>
  <c r="H80" i="17"/>
  <c r="E80" i="17"/>
  <c r="G80" i="17"/>
  <c r="I80" i="17"/>
  <c r="K80" i="17"/>
  <c r="M80" i="17"/>
  <c r="O80" i="17"/>
  <c r="S80" i="17"/>
  <c r="M79" i="17"/>
  <c r="D79" i="17"/>
  <c r="L79" i="17"/>
  <c r="K79" i="17"/>
  <c r="S79" i="17"/>
  <c r="J79" i="17"/>
  <c r="R79" i="17"/>
  <c r="I79" i="17"/>
  <c r="Q79" i="17"/>
  <c r="H79" i="17"/>
  <c r="P79" i="17"/>
  <c r="E79" i="17"/>
  <c r="G79" i="17"/>
  <c r="O79" i="17"/>
  <c r="F79" i="17"/>
  <c r="A88" i="17" l="1"/>
  <c r="E13" i="30" l="1"/>
  <c r="AM44" i="139" l="1"/>
  <c r="AM45" i="139"/>
  <c r="AM46" i="139"/>
  <c r="AM47" i="139"/>
  <c r="R135" i="38"/>
  <c r="Q135" i="38"/>
  <c r="P135" i="38"/>
  <c r="O135" i="38"/>
  <c r="N135" i="38"/>
  <c r="M135" i="38"/>
  <c r="L135" i="38"/>
  <c r="K135" i="38"/>
  <c r="J135" i="38"/>
  <c r="I135" i="38"/>
  <c r="H135" i="38"/>
  <c r="G135" i="38"/>
  <c r="F135" i="38"/>
  <c r="E135" i="38"/>
  <c r="D135" i="38"/>
  <c r="S134" i="38"/>
  <c r="R134" i="38"/>
  <c r="Q134" i="38"/>
  <c r="P134" i="38"/>
  <c r="O134" i="38"/>
  <c r="N134" i="38"/>
  <c r="M134" i="38"/>
  <c r="L134" i="38"/>
  <c r="K134" i="38"/>
  <c r="J134" i="38"/>
  <c r="I134" i="38"/>
  <c r="H134" i="38"/>
  <c r="G134" i="38"/>
  <c r="F134" i="38"/>
  <c r="E134" i="38"/>
  <c r="D134" i="38"/>
  <c r="U115" i="139"/>
  <c r="U113" i="139"/>
  <c r="U111" i="139"/>
  <c r="U98" i="139"/>
  <c r="U96" i="139"/>
  <c r="U87" i="139"/>
  <c r="U85" i="139"/>
  <c r="U56" i="139"/>
  <c r="U54" i="139"/>
  <c r="U43" i="139"/>
  <c r="U41" i="139"/>
  <c r="U37" i="139"/>
  <c r="U23" i="139"/>
  <c r="U20" i="139"/>
  <c r="U19" i="139"/>
  <c r="U17" i="139"/>
  <c r="U14" i="139"/>
  <c r="U9" i="139"/>
  <c r="U4" i="139"/>
  <c r="S84" i="38"/>
  <c r="R84" i="38"/>
  <c r="Q84" i="38"/>
  <c r="P84" i="38"/>
  <c r="O84" i="38"/>
  <c r="N84" i="38"/>
  <c r="M84" i="38"/>
  <c r="L84" i="38"/>
  <c r="K84" i="38"/>
  <c r="J84" i="38"/>
  <c r="I84" i="38"/>
  <c r="H84" i="38"/>
  <c r="G84" i="38"/>
  <c r="F84" i="38"/>
  <c r="E84" i="38"/>
  <c r="D84" i="38"/>
  <c r="S68" i="38"/>
  <c r="R68" i="38"/>
  <c r="Q68" i="38"/>
  <c r="P68" i="38"/>
  <c r="O68" i="38"/>
  <c r="N68" i="38"/>
  <c r="M68" i="38"/>
  <c r="L68" i="38"/>
  <c r="K68" i="38"/>
  <c r="J68" i="38"/>
  <c r="I68" i="38"/>
  <c r="H68" i="38"/>
  <c r="G68" i="38"/>
  <c r="F68" i="38"/>
  <c r="E68" i="38"/>
  <c r="D68" i="38"/>
  <c r="S52" i="38"/>
  <c r="R52" i="38"/>
  <c r="Q52" i="38"/>
  <c r="P52" i="38"/>
  <c r="O52" i="38"/>
  <c r="N52" i="38"/>
  <c r="M52" i="38"/>
  <c r="L52" i="38"/>
  <c r="K52" i="38"/>
  <c r="J52" i="38"/>
  <c r="I52" i="38"/>
  <c r="H52" i="38"/>
  <c r="G52" i="38"/>
  <c r="F52" i="38"/>
  <c r="E52" i="38"/>
  <c r="D52" i="38"/>
  <c r="S39" i="38"/>
  <c r="R39" i="38"/>
  <c r="Q39" i="38"/>
  <c r="P39" i="38"/>
  <c r="O39" i="38"/>
  <c r="N39" i="38"/>
  <c r="M39" i="38"/>
  <c r="L39" i="38"/>
  <c r="K39" i="38"/>
  <c r="J39" i="38"/>
  <c r="I39" i="38"/>
  <c r="H39" i="38"/>
  <c r="G39" i="38"/>
  <c r="F39" i="38"/>
  <c r="E39" i="38"/>
  <c r="D39" i="38"/>
  <c r="R108" i="136"/>
  <c r="Q108" i="136"/>
  <c r="P108" i="136"/>
  <c r="O108" i="136"/>
  <c r="N108" i="136"/>
  <c r="M108" i="136"/>
  <c r="L108" i="136"/>
  <c r="K108" i="136"/>
  <c r="J108" i="136"/>
  <c r="I108" i="136"/>
  <c r="H108" i="136"/>
  <c r="G108" i="136"/>
  <c r="F108" i="136"/>
  <c r="E108" i="136"/>
  <c r="D108" i="136"/>
  <c r="R105" i="136"/>
  <c r="Q105" i="136"/>
  <c r="P105" i="136"/>
  <c r="O105" i="136"/>
  <c r="N105" i="136"/>
  <c r="M105" i="136"/>
  <c r="L105" i="136"/>
  <c r="K105" i="136"/>
  <c r="J105" i="136"/>
  <c r="I105" i="136"/>
  <c r="H105" i="136"/>
  <c r="G105" i="136"/>
  <c r="F105" i="136"/>
  <c r="E105" i="136"/>
  <c r="D105" i="136"/>
  <c r="R104" i="136"/>
  <c r="Q104" i="136"/>
  <c r="P104" i="136"/>
  <c r="O104" i="136"/>
  <c r="N104" i="136"/>
  <c r="M104" i="136"/>
  <c r="L104" i="136"/>
  <c r="K104" i="136"/>
  <c r="J104" i="136"/>
  <c r="I104" i="136"/>
  <c r="H104" i="136"/>
  <c r="G104" i="136"/>
  <c r="F104" i="136"/>
  <c r="E104" i="136"/>
  <c r="D104" i="136"/>
  <c r="R103" i="136"/>
  <c r="Q103" i="136"/>
  <c r="P103" i="136"/>
  <c r="O103" i="136"/>
  <c r="N103" i="136"/>
  <c r="M103" i="136"/>
  <c r="L103" i="136"/>
  <c r="K103" i="136"/>
  <c r="J103" i="136"/>
  <c r="I103" i="136"/>
  <c r="H103" i="136"/>
  <c r="G103" i="136"/>
  <c r="F103" i="136"/>
  <c r="E103" i="136"/>
  <c r="D103" i="136"/>
  <c r="R102" i="136"/>
  <c r="Q102" i="136"/>
  <c r="P102" i="136"/>
  <c r="O102" i="136"/>
  <c r="N102" i="136"/>
  <c r="M102" i="136"/>
  <c r="L102" i="136"/>
  <c r="K102" i="136"/>
  <c r="J102" i="136"/>
  <c r="I102" i="136"/>
  <c r="H102" i="136"/>
  <c r="G102" i="136"/>
  <c r="F102" i="136"/>
  <c r="E102" i="136"/>
  <c r="D102" i="136"/>
  <c r="R101" i="136"/>
  <c r="Q101" i="136"/>
  <c r="P101" i="136"/>
  <c r="O101" i="136"/>
  <c r="N101" i="136"/>
  <c r="M101" i="136"/>
  <c r="L101" i="136"/>
  <c r="K101" i="136"/>
  <c r="J101" i="136"/>
  <c r="I101" i="136"/>
  <c r="H101" i="136"/>
  <c r="G101" i="136"/>
  <c r="F101" i="136"/>
  <c r="E101" i="136"/>
  <c r="D101" i="136"/>
  <c r="R100" i="136"/>
  <c r="Q100" i="136"/>
  <c r="P100" i="136"/>
  <c r="O100" i="136"/>
  <c r="N100" i="136"/>
  <c r="M100" i="136"/>
  <c r="L100" i="136"/>
  <c r="K100" i="136"/>
  <c r="J100" i="136"/>
  <c r="I100" i="136"/>
  <c r="H100" i="136"/>
  <c r="G100" i="136"/>
  <c r="F100" i="136"/>
  <c r="E100" i="136"/>
  <c r="D100" i="136"/>
  <c r="R99" i="136"/>
  <c r="Q99" i="136"/>
  <c r="P99" i="136"/>
  <c r="O99" i="136"/>
  <c r="N99" i="136"/>
  <c r="M99" i="136"/>
  <c r="L99" i="136"/>
  <c r="K99" i="136"/>
  <c r="J99" i="136"/>
  <c r="I99" i="136"/>
  <c r="H99" i="136"/>
  <c r="G99" i="136"/>
  <c r="F99" i="136"/>
  <c r="E99" i="136"/>
  <c r="D99" i="136"/>
  <c r="R90" i="136"/>
  <c r="Q90" i="136"/>
  <c r="P90" i="136"/>
  <c r="O90" i="136"/>
  <c r="N90" i="136"/>
  <c r="M90" i="136"/>
  <c r="L90" i="136"/>
  <c r="K90" i="136"/>
  <c r="J90" i="136"/>
  <c r="I90" i="136"/>
  <c r="H90" i="136"/>
  <c r="G90" i="136"/>
  <c r="F90" i="136"/>
  <c r="E90" i="136"/>
  <c r="D90" i="136"/>
  <c r="R87" i="136"/>
  <c r="Q87" i="136"/>
  <c r="P87" i="136"/>
  <c r="O87" i="136"/>
  <c r="N87" i="136"/>
  <c r="M87" i="136"/>
  <c r="L87" i="136"/>
  <c r="K87" i="136"/>
  <c r="J87" i="136"/>
  <c r="I87" i="136"/>
  <c r="H87" i="136"/>
  <c r="G87" i="136"/>
  <c r="F87" i="136"/>
  <c r="E87" i="136"/>
  <c r="D87" i="136"/>
  <c r="R86" i="136"/>
  <c r="Q86" i="136"/>
  <c r="P86" i="136"/>
  <c r="O86" i="136"/>
  <c r="N86" i="136"/>
  <c r="M86" i="136"/>
  <c r="L86" i="136"/>
  <c r="K86" i="136"/>
  <c r="J86" i="136"/>
  <c r="I86" i="136"/>
  <c r="H86" i="136"/>
  <c r="G86" i="136"/>
  <c r="F86" i="136"/>
  <c r="E86" i="136"/>
  <c r="D86" i="136"/>
  <c r="R85" i="136"/>
  <c r="Q85" i="136"/>
  <c r="P85" i="136"/>
  <c r="O85" i="136"/>
  <c r="N85" i="136"/>
  <c r="M85" i="136"/>
  <c r="L85" i="136"/>
  <c r="K85" i="136"/>
  <c r="J85" i="136"/>
  <c r="I85" i="136"/>
  <c r="H85" i="136"/>
  <c r="G85" i="136"/>
  <c r="F85" i="136"/>
  <c r="E85" i="136"/>
  <c r="D85" i="136"/>
  <c r="R84" i="136"/>
  <c r="Q84" i="136"/>
  <c r="P84" i="136"/>
  <c r="O84" i="136"/>
  <c r="N84" i="136"/>
  <c r="M84" i="136"/>
  <c r="L84" i="136"/>
  <c r="K84" i="136"/>
  <c r="J84" i="136"/>
  <c r="I84" i="136"/>
  <c r="H84" i="136"/>
  <c r="G84" i="136"/>
  <c r="F84" i="136"/>
  <c r="E84" i="136"/>
  <c r="D84" i="136"/>
  <c r="R83" i="136"/>
  <c r="Q83" i="136"/>
  <c r="P83" i="136"/>
  <c r="O83" i="136"/>
  <c r="N83" i="136"/>
  <c r="M83" i="136"/>
  <c r="L83" i="136"/>
  <c r="K83" i="136"/>
  <c r="J83" i="136"/>
  <c r="I83" i="136"/>
  <c r="H83" i="136"/>
  <c r="G83" i="136"/>
  <c r="F83" i="136"/>
  <c r="E83" i="136"/>
  <c r="D83" i="136"/>
  <c r="R82" i="136"/>
  <c r="Q82" i="136"/>
  <c r="P82" i="136"/>
  <c r="O82" i="136"/>
  <c r="N82" i="136"/>
  <c r="M82" i="136"/>
  <c r="L82" i="136"/>
  <c r="K82" i="136"/>
  <c r="J82" i="136"/>
  <c r="I82" i="136"/>
  <c r="H82" i="136"/>
  <c r="G82" i="136"/>
  <c r="F82" i="136"/>
  <c r="E82" i="136"/>
  <c r="D82" i="136"/>
  <c r="R81" i="136"/>
  <c r="Q81" i="136"/>
  <c r="P81" i="136"/>
  <c r="O81" i="136"/>
  <c r="N81" i="136"/>
  <c r="M81" i="136"/>
  <c r="L81" i="136"/>
  <c r="K81" i="136"/>
  <c r="J81" i="136"/>
  <c r="I81" i="136"/>
  <c r="H81" i="136"/>
  <c r="G81" i="136"/>
  <c r="F81" i="136"/>
  <c r="E81" i="136"/>
  <c r="D81" i="136"/>
  <c r="R72" i="136"/>
  <c r="Q72" i="136"/>
  <c r="P72" i="136"/>
  <c r="O72" i="136"/>
  <c r="N72" i="136"/>
  <c r="M72" i="136"/>
  <c r="L72" i="136"/>
  <c r="K72" i="136"/>
  <c r="J72" i="136"/>
  <c r="I72" i="136"/>
  <c r="H72" i="136"/>
  <c r="G72" i="136"/>
  <c r="F72" i="136"/>
  <c r="E72" i="136"/>
  <c r="D72" i="136"/>
  <c r="R69" i="136"/>
  <c r="Q69" i="136"/>
  <c r="P69" i="136"/>
  <c r="O69" i="136"/>
  <c r="N69" i="136"/>
  <c r="M69" i="136"/>
  <c r="L69" i="136"/>
  <c r="K69" i="136"/>
  <c r="J69" i="136"/>
  <c r="I69" i="136"/>
  <c r="H69" i="136"/>
  <c r="G69" i="136"/>
  <c r="F69" i="136"/>
  <c r="E69" i="136"/>
  <c r="D69" i="136"/>
  <c r="R68" i="136"/>
  <c r="Q68" i="136"/>
  <c r="P68" i="136"/>
  <c r="O68" i="136"/>
  <c r="N68" i="136"/>
  <c r="M68" i="136"/>
  <c r="L68" i="136"/>
  <c r="K68" i="136"/>
  <c r="J68" i="136"/>
  <c r="I68" i="136"/>
  <c r="H68" i="136"/>
  <c r="G68" i="136"/>
  <c r="F68" i="136"/>
  <c r="E68" i="136"/>
  <c r="D68" i="136"/>
  <c r="R67" i="136"/>
  <c r="Q67" i="136"/>
  <c r="P67" i="136"/>
  <c r="O67" i="136"/>
  <c r="N67" i="136"/>
  <c r="M67" i="136"/>
  <c r="L67" i="136"/>
  <c r="K67" i="136"/>
  <c r="J67" i="136"/>
  <c r="I67" i="136"/>
  <c r="H67" i="136"/>
  <c r="G67" i="136"/>
  <c r="F67" i="136"/>
  <c r="E67" i="136"/>
  <c r="D67" i="136"/>
  <c r="R66" i="136"/>
  <c r="Q66" i="136"/>
  <c r="P66" i="136"/>
  <c r="O66" i="136"/>
  <c r="N66" i="136"/>
  <c r="M66" i="136"/>
  <c r="L66" i="136"/>
  <c r="K66" i="136"/>
  <c r="J66" i="136"/>
  <c r="I66" i="136"/>
  <c r="H66" i="136"/>
  <c r="G66" i="136"/>
  <c r="F66" i="136"/>
  <c r="E66" i="136"/>
  <c r="D66" i="136"/>
  <c r="R65" i="136"/>
  <c r="Q65" i="136"/>
  <c r="P65" i="136"/>
  <c r="O65" i="136"/>
  <c r="N65" i="136"/>
  <c r="M65" i="136"/>
  <c r="L65" i="136"/>
  <c r="K65" i="136"/>
  <c r="J65" i="136"/>
  <c r="I65" i="136"/>
  <c r="H65" i="136"/>
  <c r="G65" i="136"/>
  <c r="F65" i="136"/>
  <c r="E65" i="136"/>
  <c r="D65" i="136"/>
  <c r="R64" i="136"/>
  <c r="Q64" i="136"/>
  <c r="P64" i="136"/>
  <c r="O64" i="136"/>
  <c r="N64" i="136"/>
  <c r="M64" i="136"/>
  <c r="L64" i="136"/>
  <c r="K64" i="136"/>
  <c r="J64" i="136"/>
  <c r="I64" i="136"/>
  <c r="H64" i="136"/>
  <c r="G64" i="136"/>
  <c r="F64" i="136"/>
  <c r="E64" i="136"/>
  <c r="D64" i="136"/>
  <c r="R63" i="136"/>
  <c r="Q63" i="136"/>
  <c r="P63" i="136"/>
  <c r="O63" i="136"/>
  <c r="N63" i="136"/>
  <c r="M63" i="136"/>
  <c r="L63" i="136"/>
  <c r="K63" i="136"/>
  <c r="J63" i="136"/>
  <c r="I63" i="136"/>
  <c r="H63" i="136"/>
  <c r="G63" i="136"/>
  <c r="F63" i="136"/>
  <c r="E63" i="136"/>
  <c r="D63" i="136"/>
  <c r="R54" i="136"/>
  <c r="Q54" i="136"/>
  <c r="P54" i="136"/>
  <c r="O54" i="136"/>
  <c r="N54" i="136"/>
  <c r="M54" i="136"/>
  <c r="L54" i="136"/>
  <c r="K54" i="136"/>
  <c r="J54" i="136"/>
  <c r="I54" i="136"/>
  <c r="H54" i="136"/>
  <c r="G54" i="136"/>
  <c r="F54" i="136"/>
  <c r="E54" i="136"/>
  <c r="D54" i="136"/>
  <c r="R50" i="136"/>
  <c r="Q50" i="136"/>
  <c r="P50" i="136"/>
  <c r="O50" i="136"/>
  <c r="N50" i="136"/>
  <c r="M50" i="136"/>
  <c r="L50" i="136"/>
  <c r="K50" i="136"/>
  <c r="J50" i="136"/>
  <c r="I50" i="136"/>
  <c r="H50" i="136"/>
  <c r="G50" i="136"/>
  <c r="F50" i="136"/>
  <c r="E50" i="136"/>
  <c r="D50" i="136"/>
  <c r="R49" i="136"/>
  <c r="Q49" i="136"/>
  <c r="P49" i="136"/>
  <c r="O49" i="136"/>
  <c r="N49" i="136"/>
  <c r="M49" i="136"/>
  <c r="L49" i="136"/>
  <c r="K49" i="136"/>
  <c r="J49" i="136"/>
  <c r="I49" i="136"/>
  <c r="H49" i="136"/>
  <c r="G49" i="136"/>
  <c r="F49" i="136"/>
  <c r="E49" i="136"/>
  <c r="D49" i="136"/>
  <c r="R48" i="136"/>
  <c r="Q48" i="136"/>
  <c r="P48" i="136"/>
  <c r="O48" i="136"/>
  <c r="N48" i="136"/>
  <c r="M48" i="136"/>
  <c r="L48" i="136"/>
  <c r="K48" i="136"/>
  <c r="J48" i="136"/>
  <c r="I48" i="136"/>
  <c r="H48" i="136"/>
  <c r="G48" i="136"/>
  <c r="F48" i="136"/>
  <c r="E48" i="136"/>
  <c r="D48" i="136"/>
  <c r="R47" i="136"/>
  <c r="Q47" i="136"/>
  <c r="P47" i="136"/>
  <c r="O47" i="136"/>
  <c r="N47" i="136"/>
  <c r="M47" i="136"/>
  <c r="L47" i="136"/>
  <c r="K47" i="136"/>
  <c r="J47" i="136"/>
  <c r="I47" i="136"/>
  <c r="H47" i="136"/>
  <c r="G47" i="136"/>
  <c r="F47" i="136"/>
  <c r="E47" i="136"/>
  <c r="D47" i="136"/>
  <c r="R46" i="136"/>
  <c r="Q46" i="136"/>
  <c r="P46" i="136"/>
  <c r="O46" i="136"/>
  <c r="N46" i="136"/>
  <c r="M46" i="136"/>
  <c r="L46" i="136"/>
  <c r="K46" i="136"/>
  <c r="J46" i="136"/>
  <c r="I46" i="136"/>
  <c r="H46" i="136"/>
  <c r="G46" i="136"/>
  <c r="F46" i="136"/>
  <c r="E46" i="136"/>
  <c r="D46" i="136"/>
  <c r="R45" i="136"/>
  <c r="Q45" i="136"/>
  <c r="P45" i="136"/>
  <c r="O45" i="136"/>
  <c r="N45" i="136"/>
  <c r="M45" i="136"/>
  <c r="L45" i="136"/>
  <c r="K45" i="136"/>
  <c r="J45" i="136"/>
  <c r="I45" i="136"/>
  <c r="H45" i="136"/>
  <c r="G45" i="136"/>
  <c r="F45" i="136"/>
  <c r="E45" i="136"/>
  <c r="D45" i="136"/>
  <c r="A167" i="136"/>
  <c r="A165" i="136"/>
  <c r="A147" i="136"/>
  <c r="A129" i="136"/>
  <c r="A111" i="136"/>
  <c r="A93" i="136"/>
  <c r="A75" i="136"/>
  <c r="A57" i="136"/>
  <c r="A42" i="136"/>
  <c r="A24" i="136"/>
  <c r="R16" i="139"/>
  <c r="Q16" i="139"/>
  <c r="P16" i="139"/>
  <c r="O16" i="139"/>
  <c r="N16" i="139"/>
  <c r="M16" i="139"/>
  <c r="L16" i="139"/>
  <c r="K16" i="139"/>
  <c r="J16" i="139"/>
  <c r="I16" i="139"/>
  <c r="H16" i="139"/>
  <c r="G16" i="139"/>
  <c r="F16" i="139"/>
  <c r="E16" i="139"/>
  <c r="D16" i="139"/>
  <c r="R15" i="139"/>
  <c r="Q15" i="139"/>
  <c r="P15" i="139"/>
  <c r="O15" i="139"/>
  <c r="N15" i="139"/>
  <c r="M15" i="139"/>
  <c r="L15" i="139"/>
  <c r="K15" i="139"/>
  <c r="J15" i="139"/>
  <c r="I15" i="139"/>
  <c r="H15" i="139"/>
  <c r="G15" i="139"/>
  <c r="F15" i="139"/>
  <c r="E15" i="139"/>
  <c r="D15" i="139"/>
  <c r="R11" i="139"/>
  <c r="Q11" i="139"/>
  <c r="P11" i="139"/>
  <c r="O11" i="139"/>
  <c r="N11" i="139"/>
  <c r="M11" i="139"/>
  <c r="L11" i="139"/>
  <c r="K11" i="139"/>
  <c r="J11" i="139"/>
  <c r="I11" i="139"/>
  <c r="H11" i="139"/>
  <c r="G11" i="139"/>
  <c r="F11" i="139"/>
  <c r="E11" i="139"/>
  <c r="D11" i="139"/>
  <c r="R10" i="139"/>
  <c r="Q10" i="139"/>
  <c r="P10" i="139"/>
  <c r="O10" i="139"/>
  <c r="N10" i="139"/>
  <c r="M10" i="139"/>
  <c r="L10" i="139"/>
  <c r="K10" i="139"/>
  <c r="J10" i="139"/>
  <c r="I10" i="139"/>
  <c r="H10" i="139"/>
  <c r="G10" i="139"/>
  <c r="F10" i="139"/>
  <c r="E10" i="139"/>
  <c r="D10" i="139"/>
  <c r="R68" i="139"/>
  <c r="Q68" i="139"/>
  <c r="P68" i="139"/>
  <c r="O68" i="139"/>
  <c r="N68" i="139"/>
  <c r="M68" i="139"/>
  <c r="L68" i="139"/>
  <c r="K68" i="139"/>
  <c r="J68" i="139"/>
  <c r="I68" i="139"/>
  <c r="H68" i="139"/>
  <c r="G68" i="139"/>
  <c r="F68" i="139"/>
  <c r="E68" i="139"/>
  <c r="D68" i="139"/>
  <c r="R62" i="139"/>
  <c r="Q62" i="139"/>
  <c r="P62" i="139"/>
  <c r="O62" i="139"/>
  <c r="N62" i="139"/>
  <c r="M62" i="139"/>
  <c r="L62" i="139"/>
  <c r="K62" i="139"/>
  <c r="J62" i="139"/>
  <c r="I62" i="139"/>
  <c r="H62" i="139"/>
  <c r="G62" i="139"/>
  <c r="F62" i="139"/>
  <c r="E62" i="139"/>
  <c r="D62" i="139"/>
  <c r="R50" i="139"/>
  <c r="Q50" i="139"/>
  <c r="P50" i="139"/>
  <c r="O50" i="139"/>
  <c r="N50" i="139"/>
  <c r="M50" i="139"/>
  <c r="L50" i="139"/>
  <c r="K50" i="139"/>
  <c r="J50" i="139"/>
  <c r="I50" i="139"/>
  <c r="H50" i="139"/>
  <c r="G50" i="139"/>
  <c r="F50" i="139"/>
  <c r="E50" i="139"/>
  <c r="D50" i="139"/>
  <c r="R29" i="139"/>
  <c r="Q29" i="139"/>
  <c r="P29" i="139"/>
  <c r="O29" i="139"/>
  <c r="N29" i="139"/>
  <c r="M29" i="139"/>
  <c r="L29" i="139"/>
  <c r="K29" i="139"/>
  <c r="J29" i="139"/>
  <c r="I29" i="139"/>
  <c r="H29" i="139"/>
  <c r="G29" i="139"/>
  <c r="F29" i="139"/>
  <c r="E29" i="139"/>
  <c r="D29" i="139"/>
  <c r="R102" i="139"/>
  <c r="Q102" i="139"/>
  <c r="P102" i="139"/>
  <c r="O102" i="139"/>
  <c r="N102" i="139"/>
  <c r="M102" i="139"/>
  <c r="L102" i="139"/>
  <c r="K102" i="139"/>
  <c r="J102" i="139"/>
  <c r="I102" i="139"/>
  <c r="H102" i="139"/>
  <c r="G102" i="139"/>
  <c r="F102" i="139"/>
  <c r="E102" i="139"/>
  <c r="R101" i="139"/>
  <c r="Q101" i="139"/>
  <c r="P101" i="139"/>
  <c r="O101" i="139"/>
  <c r="N101" i="139"/>
  <c r="M101" i="139"/>
  <c r="L101" i="139"/>
  <c r="K101" i="139"/>
  <c r="J101" i="139"/>
  <c r="I101" i="139"/>
  <c r="H101" i="139"/>
  <c r="G101" i="139"/>
  <c r="F101" i="139"/>
  <c r="E101" i="139"/>
  <c r="D102" i="139"/>
  <c r="D101" i="139"/>
  <c r="A115" i="139"/>
  <c r="A113" i="139"/>
  <c r="A111" i="139"/>
  <c r="A98" i="139"/>
  <c r="A96" i="139"/>
  <c r="A87" i="139"/>
  <c r="A85" i="139"/>
  <c r="A56" i="139"/>
  <c r="A54" i="139"/>
  <c r="A43" i="139"/>
  <c r="A41" i="139"/>
  <c r="A37" i="139"/>
  <c r="A23" i="139"/>
  <c r="A20" i="139"/>
  <c r="A19" i="139"/>
  <c r="A17" i="139"/>
  <c r="A14" i="139"/>
  <c r="A9" i="139"/>
  <c r="A4" i="139"/>
  <c r="AL110" i="139"/>
  <c r="AK110" i="139"/>
  <c r="AJ110" i="139"/>
  <c r="AI110" i="139"/>
  <c r="AH110" i="139"/>
  <c r="AG110" i="139"/>
  <c r="AF110" i="139"/>
  <c r="AE110" i="139"/>
  <c r="AD110" i="139"/>
  <c r="AC110" i="139"/>
  <c r="AB110" i="139"/>
  <c r="AA110" i="139"/>
  <c r="Z110" i="139"/>
  <c r="Y110" i="139"/>
  <c r="X110" i="139"/>
  <c r="AL109" i="139"/>
  <c r="AK109" i="139"/>
  <c r="AJ109" i="139"/>
  <c r="AI109" i="139"/>
  <c r="AH109" i="139"/>
  <c r="AG109" i="139"/>
  <c r="AF109" i="139"/>
  <c r="AE109" i="139"/>
  <c r="AD109" i="139"/>
  <c r="AC109" i="139"/>
  <c r="AB109" i="139"/>
  <c r="AA109" i="139"/>
  <c r="Z109" i="139"/>
  <c r="Y109" i="139"/>
  <c r="X109" i="139"/>
  <c r="AL108" i="139"/>
  <c r="AK108" i="139"/>
  <c r="AJ108" i="139"/>
  <c r="AI108" i="139"/>
  <c r="AH108" i="139"/>
  <c r="AG108" i="139"/>
  <c r="AF108" i="139"/>
  <c r="AE108" i="139"/>
  <c r="AD108" i="139"/>
  <c r="AC108" i="139"/>
  <c r="AB108" i="139"/>
  <c r="AA108" i="139"/>
  <c r="Z108" i="139"/>
  <c r="Y108" i="139"/>
  <c r="X108" i="139"/>
  <c r="AM107" i="139"/>
  <c r="AM106" i="139"/>
  <c r="AM105" i="139"/>
  <c r="AM104" i="139"/>
  <c r="AM103" i="139"/>
  <c r="AM100" i="139"/>
  <c r="AM95" i="139"/>
  <c r="AM94" i="139"/>
  <c r="AM93" i="139"/>
  <c r="AM92" i="139"/>
  <c r="AM91" i="139"/>
  <c r="AM90" i="139"/>
  <c r="AM89" i="139"/>
  <c r="AM88" i="139"/>
  <c r="AM84" i="139"/>
  <c r="AM83" i="139"/>
  <c r="AM82" i="139"/>
  <c r="AM81" i="139"/>
  <c r="AM80" i="139"/>
  <c r="AM79" i="139"/>
  <c r="AL78" i="139"/>
  <c r="AK78" i="139"/>
  <c r="AJ78" i="139"/>
  <c r="AI78" i="139"/>
  <c r="AH78" i="139"/>
  <c r="AG78" i="139"/>
  <c r="AF78" i="139"/>
  <c r="AE78" i="139"/>
  <c r="AD78" i="139"/>
  <c r="AC78" i="139"/>
  <c r="AB78" i="139"/>
  <c r="AA78" i="139"/>
  <c r="Y78" i="139"/>
  <c r="AM77" i="139"/>
  <c r="AM76" i="139"/>
  <c r="AL75" i="139"/>
  <c r="AK75" i="139"/>
  <c r="AJ75" i="139"/>
  <c r="AI75" i="139"/>
  <c r="AH75" i="139"/>
  <c r="AG75" i="139"/>
  <c r="AF75" i="139"/>
  <c r="AE75" i="139"/>
  <c r="AD75" i="139"/>
  <c r="AC75" i="139"/>
  <c r="AB75" i="139"/>
  <c r="AA75" i="139"/>
  <c r="Y75" i="139"/>
  <c r="AM74" i="139"/>
  <c r="AM73" i="139"/>
  <c r="AL72" i="139"/>
  <c r="AK72" i="139"/>
  <c r="AJ72" i="139"/>
  <c r="AI72" i="139"/>
  <c r="AH72" i="139"/>
  <c r="AG72" i="139"/>
  <c r="AF72" i="139"/>
  <c r="AE72" i="139"/>
  <c r="AD72" i="139"/>
  <c r="AC72" i="139"/>
  <c r="AB72" i="139"/>
  <c r="AA72" i="139"/>
  <c r="Y72" i="139"/>
  <c r="AM70" i="139"/>
  <c r="AL69" i="139"/>
  <c r="AK69" i="139"/>
  <c r="AJ69" i="139"/>
  <c r="AI69" i="139"/>
  <c r="AH69" i="139"/>
  <c r="AG69" i="139"/>
  <c r="AF69" i="139"/>
  <c r="AE69" i="139"/>
  <c r="AD69" i="139"/>
  <c r="AC69" i="139"/>
  <c r="AB69" i="139"/>
  <c r="AA69" i="139"/>
  <c r="Y69" i="139"/>
  <c r="AM69" i="139"/>
  <c r="AM67" i="139"/>
  <c r="AM71" i="139" s="1"/>
  <c r="AM66" i="139"/>
  <c r="AM64" i="139"/>
  <c r="AM63" i="139"/>
  <c r="AM61" i="139"/>
  <c r="AM59" i="139"/>
  <c r="AM58" i="139"/>
  <c r="AM57" i="139"/>
  <c r="AM53" i="139"/>
  <c r="AM52" i="139"/>
  <c r="AM51" i="139"/>
  <c r="AM49" i="139"/>
  <c r="AM40" i="139"/>
  <c r="AM36" i="139"/>
  <c r="AM35" i="139"/>
  <c r="AM34" i="139"/>
  <c r="AM33" i="139"/>
  <c r="AM32" i="139"/>
  <c r="AM31" i="139"/>
  <c r="AM30" i="139"/>
  <c r="AM28" i="139"/>
  <c r="AM26" i="139"/>
  <c r="AM25" i="139"/>
  <c r="AM24" i="139"/>
  <c r="AM5" i="139"/>
  <c r="A4" i="138"/>
  <c r="A73" i="138"/>
  <c r="A52" i="138"/>
  <c r="A41" i="138"/>
  <c r="A23" i="138"/>
  <c r="R97" i="138"/>
  <c r="Q97" i="138"/>
  <c r="P97" i="138"/>
  <c r="O97" i="138"/>
  <c r="N97" i="138"/>
  <c r="M97" i="138"/>
  <c r="L97" i="138"/>
  <c r="K97" i="138"/>
  <c r="J97" i="138"/>
  <c r="I97" i="138"/>
  <c r="H97" i="138"/>
  <c r="G97" i="138"/>
  <c r="F97" i="138"/>
  <c r="E97" i="138"/>
  <c r="D97" i="138"/>
  <c r="C97" i="138"/>
  <c r="A97" i="138"/>
  <c r="C96" i="138"/>
  <c r="S93" i="138"/>
  <c r="R93" i="138"/>
  <c r="Q93" i="138"/>
  <c r="P93" i="138"/>
  <c r="O93" i="138"/>
  <c r="N93" i="138"/>
  <c r="M93" i="138"/>
  <c r="L93" i="138"/>
  <c r="K93" i="138"/>
  <c r="J93" i="138"/>
  <c r="I93" i="138"/>
  <c r="H93" i="138"/>
  <c r="G93" i="138"/>
  <c r="F93" i="138"/>
  <c r="E93" i="138"/>
  <c r="D93" i="138"/>
  <c r="C93" i="138"/>
  <c r="C92" i="138"/>
  <c r="S91" i="138"/>
  <c r="R91" i="138"/>
  <c r="Q91" i="138"/>
  <c r="P91" i="138"/>
  <c r="O91" i="138"/>
  <c r="N91" i="138"/>
  <c r="M91" i="138"/>
  <c r="L91" i="138"/>
  <c r="K91" i="138"/>
  <c r="J91" i="138"/>
  <c r="I91" i="138"/>
  <c r="H91" i="138"/>
  <c r="G91" i="138"/>
  <c r="F91" i="138"/>
  <c r="E91" i="138"/>
  <c r="D91" i="138"/>
  <c r="C91" i="138"/>
  <c r="S90" i="138"/>
  <c r="R90" i="138"/>
  <c r="Q90" i="138"/>
  <c r="P90" i="138"/>
  <c r="O90" i="138"/>
  <c r="N90" i="138"/>
  <c r="M90" i="138"/>
  <c r="L90" i="138"/>
  <c r="K90" i="138"/>
  <c r="J90" i="138"/>
  <c r="I90" i="138"/>
  <c r="H90" i="138"/>
  <c r="G90" i="138"/>
  <c r="F90" i="138"/>
  <c r="E90" i="138"/>
  <c r="D90" i="138"/>
  <c r="C90" i="138"/>
  <c r="S89" i="138"/>
  <c r="R89" i="138"/>
  <c r="Q89" i="138"/>
  <c r="P89" i="138"/>
  <c r="O89" i="138"/>
  <c r="N89" i="138"/>
  <c r="M89" i="138"/>
  <c r="L89" i="138"/>
  <c r="K89" i="138"/>
  <c r="J89" i="138"/>
  <c r="I89" i="138"/>
  <c r="H89" i="138"/>
  <c r="G89" i="138"/>
  <c r="F89" i="138"/>
  <c r="E89" i="138"/>
  <c r="D89" i="138"/>
  <c r="C89" i="138"/>
  <c r="S88" i="138"/>
  <c r="R88" i="138"/>
  <c r="Q88" i="138"/>
  <c r="P88" i="138"/>
  <c r="O88" i="138"/>
  <c r="N88" i="138"/>
  <c r="M88" i="138"/>
  <c r="L88" i="138"/>
  <c r="K88" i="138"/>
  <c r="J88" i="138"/>
  <c r="I88" i="138"/>
  <c r="H88" i="138"/>
  <c r="G88" i="138"/>
  <c r="F88" i="138"/>
  <c r="E88" i="138"/>
  <c r="D88" i="138"/>
  <c r="C88" i="138"/>
  <c r="S87" i="138"/>
  <c r="R87" i="138"/>
  <c r="Q87" i="138"/>
  <c r="P87" i="138"/>
  <c r="O87" i="138"/>
  <c r="N87" i="138"/>
  <c r="M87" i="138"/>
  <c r="L87" i="138"/>
  <c r="K87" i="138"/>
  <c r="J87" i="138"/>
  <c r="I87" i="138"/>
  <c r="H87" i="138"/>
  <c r="G87" i="138"/>
  <c r="F87" i="138"/>
  <c r="E87" i="138"/>
  <c r="D87" i="138"/>
  <c r="C87" i="138"/>
  <c r="S86" i="138"/>
  <c r="R86" i="138"/>
  <c r="Q86" i="138"/>
  <c r="P86" i="138"/>
  <c r="O86" i="138"/>
  <c r="N86" i="138"/>
  <c r="M86" i="138"/>
  <c r="L86" i="138"/>
  <c r="K86" i="138"/>
  <c r="J86" i="138"/>
  <c r="I86" i="138"/>
  <c r="H86" i="138"/>
  <c r="G86" i="138"/>
  <c r="F86" i="138"/>
  <c r="E86" i="138"/>
  <c r="D86" i="138"/>
  <c r="C86" i="138"/>
  <c r="C85" i="138"/>
  <c r="S81" i="138"/>
  <c r="R81" i="138"/>
  <c r="Q81" i="138"/>
  <c r="P81" i="138"/>
  <c r="O81" i="138"/>
  <c r="N81" i="138"/>
  <c r="M81" i="138"/>
  <c r="L81" i="138"/>
  <c r="K81" i="138"/>
  <c r="J81" i="138"/>
  <c r="I81" i="138"/>
  <c r="H81" i="138"/>
  <c r="G81" i="138"/>
  <c r="F81" i="138"/>
  <c r="E81" i="138"/>
  <c r="D81" i="138"/>
  <c r="C81" i="138"/>
  <c r="C80" i="138"/>
  <c r="S79" i="138"/>
  <c r="R79" i="138"/>
  <c r="Q79" i="138"/>
  <c r="P79" i="138"/>
  <c r="O79" i="138"/>
  <c r="N79" i="138"/>
  <c r="M79" i="138"/>
  <c r="L79" i="138"/>
  <c r="K79" i="138"/>
  <c r="J79" i="138"/>
  <c r="I79" i="138"/>
  <c r="H79" i="138"/>
  <c r="G79" i="138"/>
  <c r="F79" i="138"/>
  <c r="E79" i="138"/>
  <c r="D79" i="138"/>
  <c r="C79" i="138"/>
  <c r="S78" i="138"/>
  <c r="R78" i="138"/>
  <c r="Q78" i="138"/>
  <c r="P78" i="138"/>
  <c r="O78" i="138"/>
  <c r="N78" i="138"/>
  <c r="M78" i="138"/>
  <c r="L78" i="138"/>
  <c r="K78" i="138"/>
  <c r="J78" i="138"/>
  <c r="I78" i="138"/>
  <c r="H78" i="138"/>
  <c r="G78" i="138"/>
  <c r="F78" i="138"/>
  <c r="E78" i="138"/>
  <c r="D78" i="138"/>
  <c r="C78" i="138"/>
  <c r="S77" i="138"/>
  <c r="R77" i="138"/>
  <c r="Q77" i="138"/>
  <c r="P77" i="138"/>
  <c r="O77" i="138"/>
  <c r="N77" i="138"/>
  <c r="M77" i="138"/>
  <c r="L77" i="138"/>
  <c r="K77" i="138"/>
  <c r="J77" i="138"/>
  <c r="I77" i="138"/>
  <c r="H77" i="138"/>
  <c r="G77" i="138"/>
  <c r="F77" i="138"/>
  <c r="E77" i="138"/>
  <c r="D77" i="138"/>
  <c r="C77" i="138"/>
  <c r="S76" i="138"/>
  <c r="R76" i="138"/>
  <c r="Q76" i="138"/>
  <c r="P76" i="138"/>
  <c r="O76" i="138"/>
  <c r="N76" i="138"/>
  <c r="M76" i="138"/>
  <c r="L76" i="138"/>
  <c r="K76" i="138"/>
  <c r="J76" i="138"/>
  <c r="I76" i="138"/>
  <c r="H76" i="138"/>
  <c r="G76" i="138"/>
  <c r="F76" i="138"/>
  <c r="E76" i="138"/>
  <c r="D76" i="138"/>
  <c r="C76" i="138"/>
  <c r="S75" i="138"/>
  <c r="R75" i="138"/>
  <c r="Q75" i="138"/>
  <c r="P75" i="138"/>
  <c r="O75" i="138"/>
  <c r="N75" i="138"/>
  <c r="M75" i="138"/>
  <c r="L75" i="138"/>
  <c r="K75" i="138"/>
  <c r="J75" i="138"/>
  <c r="I75" i="138"/>
  <c r="H75" i="138"/>
  <c r="G75" i="138"/>
  <c r="F75" i="138"/>
  <c r="E75" i="138"/>
  <c r="D75" i="138"/>
  <c r="C75" i="138"/>
  <c r="S74" i="138"/>
  <c r="R74" i="138"/>
  <c r="Q74" i="138"/>
  <c r="P74" i="138"/>
  <c r="O74" i="138"/>
  <c r="N74" i="138"/>
  <c r="M74" i="138"/>
  <c r="L74" i="138"/>
  <c r="K74" i="138"/>
  <c r="J74" i="138"/>
  <c r="I74" i="138"/>
  <c r="H74" i="138"/>
  <c r="G74" i="138"/>
  <c r="F74" i="138"/>
  <c r="E74" i="138"/>
  <c r="D74" i="138"/>
  <c r="C74" i="138"/>
  <c r="S67" i="138"/>
  <c r="R67" i="138"/>
  <c r="Q67" i="138"/>
  <c r="P67" i="138"/>
  <c r="O67" i="138"/>
  <c r="N67" i="138"/>
  <c r="M67" i="138"/>
  <c r="L67" i="138"/>
  <c r="K67" i="138"/>
  <c r="J67" i="138"/>
  <c r="I67" i="138"/>
  <c r="H67" i="138"/>
  <c r="G67" i="138"/>
  <c r="F67" i="138"/>
  <c r="E67" i="138"/>
  <c r="D67" i="138"/>
  <c r="C67" i="138"/>
  <c r="S66" i="138"/>
  <c r="R66" i="138"/>
  <c r="Q66" i="138"/>
  <c r="P66" i="138"/>
  <c r="O66" i="138"/>
  <c r="N66" i="138"/>
  <c r="M66" i="138"/>
  <c r="L66" i="138"/>
  <c r="K66" i="138"/>
  <c r="J66" i="138"/>
  <c r="I66" i="138"/>
  <c r="H66" i="138"/>
  <c r="G66" i="138"/>
  <c r="F66" i="138"/>
  <c r="E66" i="138"/>
  <c r="D66" i="138"/>
  <c r="C66" i="138"/>
  <c r="S65" i="138"/>
  <c r="R65" i="138"/>
  <c r="Q65" i="138"/>
  <c r="P65" i="138"/>
  <c r="O65" i="138"/>
  <c r="N65" i="138"/>
  <c r="M65" i="138"/>
  <c r="L65" i="138"/>
  <c r="K65" i="138"/>
  <c r="J65" i="138"/>
  <c r="I65" i="138"/>
  <c r="H65" i="138"/>
  <c r="G65" i="138"/>
  <c r="F65" i="138"/>
  <c r="E65" i="138"/>
  <c r="D65" i="138"/>
  <c r="C65" i="138"/>
  <c r="S64" i="138"/>
  <c r="R64" i="138"/>
  <c r="Q64" i="138"/>
  <c r="P64" i="138"/>
  <c r="O64" i="138"/>
  <c r="N64" i="138"/>
  <c r="M64" i="138"/>
  <c r="L64" i="138"/>
  <c r="K64" i="138"/>
  <c r="J64" i="138"/>
  <c r="I64" i="138"/>
  <c r="H64" i="138"/>
  <c r="G64" i="138"/>
  <c r="F64" i="138"/>
  <c r="E64" i="138"/>
  <c r="D64" i="138"/>
  <c r="C64" i="138"/>
  <c r="S63" i="138"/>
  <c r="R63" i="138"/>
  <c r="Q63" i="138"/>
  <c r="P63" i="138"/>
  <c r="O63" i="138"/>
  <c r="N63" i="138"/>
  <c r="M63" i="138"/>
  <c r="L63" i="138"/>
  <c r="K63" i="138"/>
  <c r="J63" i="138"/>
  <c r="I63" i="138"/>
  <c r="H63" i="138"/>
  <c r="G63" i="138"/>
  <c r="F63" i="138"/>
  <c r="E63" i="138"/>
  <c r="D63" i="138"/>
  <c r="C63" i="138"/>
  <c r="S62" i="138"/>
  <c r="R62" i="138"/>
  <c r="Q62" i="138"/>
  <c r="P62" i="138"/>
  <c r="O62" i="138"/>
  <c r="N62" i="138"/>
  <c r="M62" i="138"/>
  <c r="L62" i="138"/>
  <c r="K62" i="138"/>
  <c r="J62" i="138"/>
  <c r="I62" i="138"/>
  <c r="H62" i="138"/>
  <c r="G62" i="138"/>
  <c r="F62" i="138"/>
  <c r="E62" i="138"/>
  <c r="D62" i="138"/>
  <c r="C62" i="138"/>
  <c r="S61" i="138"/>
  <c r="R61" i="138"/>
  <c r="Q61" i="138"/>
  <c r="P61" i="138"/>
  <c r="O61" i="138"/>
  <c r="N61" i="138"/>
  <c r="M61" i="138"/>
  <c r="L61" i="138"/>
  <c r="K61" i="138"/>
  <c r="J61" i="138"/>
  <c r="I61" i="138"/>
  <c r="H61" i="138"/>
  <c r="G61" i="138"/>
  <c r="F61" i="138"/>
  <c r="E61" i="138"/>
  <c r="D61" i="138"/>
  <c r="C61" i="138"/>
  <c r="S60" i="138"/>
  <c r="R60" i="138"/>
  <c r="Q60" i="138"/>
  <c r="P60" i="138"/>
  <c r="O60" i="138"/>
  <c r="N60" i="138"/>
  <c r="M60" i="138"/>
  <c r="L60" i="138"/>
  <c r="K60" i="138"/>
  <c r="J60" i="138"/>
  <c r="I60" i="138"/>
  <c r="H60" i="138"/>
  <c r="G60" i="138"/>
  <c r="F60" i="138"/>
  <c r="E60" i="138"/>
  <c r="D60" i="138"/>
  <c r="C60" i="138"/>
  <c r="C59" i="138"/>
  <c r="S58" i="138"/>
  <c r="R58" i="138"/>
  <c r="Q58" i="138"/>
  <c r="P58" i="138"/>
  <c r="O58" i="138"/>
  <c r="N58" i="138"/>
  <c r="M58" i="138"/>
  <c r="L58" i="138"/>
  <c r="K58" i="138"/>
  <c r="J58" i="138"/>
  <c r="I58" i="138"/>
  <c r="H58" i="138"/>
  <c r="G58" i="138"/>
  <c r="F58" i="138"/>
  <c r="E58" i="138"/>
  <c r="D58" i="138"/>
  <c r="C58" i="138"/>
  <c r="S57" i="138"/>
  <c r="R57" i="138"/>
  <c r="Q57" i="138"/>
  <c r="P57" i="138"/>
  <c r="O57" i="138"/>
  <c r="N57" i="138"/>
  <c r="M57" i="138"/>
  <c r="L57" i="138"/>
  <c r="K57" i="138"/>
  <c r="J57" i="138"/>
  <c r="I57" i="138"/>
  <c r="H57" i="138"/>
  <c r="G57" i="138"/>
  <c r="F57" i="138"/>
  <c r="E57" i="138"/>
  <c r="D57" i="138"/>
  <c r="C57" i="138"/>
  <c r="C56" i="138"/>
  <c r="S55" i="138"/>
  <c r="R55" i="138"/>
  <c r="Q55" i="138"/>
  <c r="P55" i="138"/>
  <c r="O55" i="138"/>
  <c r="N55" i="138"/>
  <c r="M55" i="138"/>
  <c r="L55" i="138"/>
  <c r="K55" i="138"/>
  <c r="J55" i="138"/>
  <c r="I55" i="138"/>
  <c r="H55" i="138"/>
  <c r="G55" i="138"/>
  <c r="F55" i="138"/>
  <c r="E55" i="138"/>
  <c r="D55" i="138"/>
  <c r="C55" i="138"/>
  <c r="S54" i="138"/>
  <c r="R54" i="138"/>
  <c r="Q54" i="138"/>
  <c r="P54" i="138"/>
  <c r="O54" i="138"/>
  <c r="N54" i="138"/>
  <c r="M54" i="138"/>
  <c r="L54" i="138"/>
  <c r="K54" i="138"/>
  <c r="J54" i="138"/>
  <c r="I54" i="138"/>
  <c r="H54" i="138"/>
  <c r="G54" i="138"/>
  <c r="F54" i="138"/>
  <c r="E54" i="138"/>
  <c r="D54" i="138"/>
  <c r="C54" i="138"/>
  <c r="S53" i="138"/>
  <c r="R53" i="138"/>
  <c r="Q53" i="138"/>
  <c r="P53" i="138"/>
  <c r="O53" i="138"/>
  <c r="N53" i="138"/>
  <c r="M53" i="138"/>
  <c r="L53" i="138"/>
  <c r="K53" i="138"/>
  <c r="J53" i="138"/>
  <c r="I53" i="138"/>
  <c r="H53" i="138"/>
  <c r="G53" i="138"/>
  <c r="F53" i="138"/>
  <c r="E53" i="138"/>
  <c r="D53" i="138"/>
  <c r="C53" i="138"/>
  <c r="S49" i="138"/>
  <c r="R49" i="138"/>
  <c r="Q49" i="138"/>
  <c r="P49" i="138"/>
  <c r="O49" i="138"/>
  <c r="N49" i="138"/>
  <c r="M49" i="138"/>
  <c r="L49" i="138"/>
  <c r="K49" i="138"/>
  <c r="J49" i="138"/>
  <c r="I49" i="138"/>
  <c r="H49" i="138"/>
  <c r="G49" i="138"/>
  <c r="F49" i="138"/>
  <c r="E49" i="138"/>
  <c r="D49" i="138"/>
  <c r="C49" i="138"/>
  <c r="S48" i="138"/>
  <c r="R48" i="138"/>
  <c r="Q48" i="138"/>
  <c r="P48" i="138"/>
  <c r="O48" i="138"/>
  <c r="N48" i="138"/>
  <c r="M48" i="138"/>
  <c r="L48" i="138"/>
  <c r="K48" i="138"/>
  <c r="J48" i="138"/>
  <c r="I48" i="138"/>
  <c r="H48" i="138"/>
  <c r="G48" i="138"/>
  <c r="F48" i="138"/>
  <c r="E48" i="138"/>
  <c r="D48" i="138"/>
  <c r="C48" i="138"/>
  <c r="S47" i="138"/>
  <c r="R47" i="138"/>
  <c r="Q47" i="138"/>
  <c r="P47" i="138"/>
  <c r="O47" i="138"/>
  <c r="N47" i="138"/>
  <c r="M47" i="138"/>
  <c r="L47" i="138"/>
  <c r="K47" i="138"/>
  <c r="J47" i="138"/>
  <c r="I47" i="138"/>
  <c r="H47" i="138"/>
  <c r="G47" i="138"/>
  <c r="F47" i="138"/>
  <c r="E47" i="138"/>
  <c r="D47" i="138"/>
  <c r="C47" i="138"/>
  <c r="C46" i="138"/>
  <c r="S45" i="138"/>
  <c r="R45" i="138"/>
  <c r="Q45" i="138"/>
  <c r="P45" i="138"/>
  <c r="O45" i="138"/>
  <c r="N45" i="138"/>
  <c r="M45" i="138"/>
  <c r="L45" i="138"/>
  <c r="K45" i="138"/>
  <c r="J45" i="138"/>
  <c r="I45" i="138"/>
  <c r="H45" i="138"/>
  <c r="G45" i="138"/>
  <c r="F45" i="138"/>
  <c r="E45" i="138"/>
  <c r="D45" i="138"/>
  <c r="C45" i="138"/>
  <c r="S44" i="138"/>
  <c r="R44" i="138"/>
  <c r="Q44" i="138"/>
  <c r="P44" i="138"/>
  <c r="O44" i="138"/>
  <c r="N44" i="138"/>
  <c r="M44" i="138"/>
  <c r="L44" i="138"/>
  <c r="K44" i="138"/>
  <c r="J44" i="138"/>
  <c r="I44" i="138"/>
  <c r="H44" i="138"/>
  <c r="G44" i="138"/>
  <c r="F44" i="138"/>
  <c r="E44" i="138"/>
  <c r="D44" i="138"/>
  <c r="C44" i="138"/>
  <c r="S43" i="138"/>
  <c r="R43" i="138"/>
  <c r="Q43" i="138"/>
  <c r="P43" i="138"/>
  <c r="O43" i="138"/>
  <c r="N43" i="138"/>
  <c r="M43" i="138"/>
  <c r="L43" i="138"/>
  <c r="K43" i="138"/>
  <c r="J43" i="138"/>
  <c r="I43" i="138"/>
  <c r="H43" i="138"/>
  <c r="G43" i="138"/>
  <c r="F43" i="138"/>
  <c r="E43" i="138"/>
  <c r="D43" i="138"/>
  <c r="C43" i="138"/>
  <c r="S42" i="138"/>
  <c r="R42" i="138"/>
  <c r="Q42" i="138"/>
  <c r="P42" i="138"/>
  <c r="O42" i="138"/>
  <c r="N42" i="138"/>
  <c r="M42" i="138"/>
  <c r="L42" i="138"/>
  <c r="K42" i="138"/>
  <c r="J42" i="138"/>
  <c r="I42" i="138"/>
  <c r="H42" i="138"/>
  <c r="G42" i="138"/>
  <c r="F42" i="138"/>
  <c r="E42" i="138"/>
  <c r="D42" i="138"/>
  <c r="C42" i="138"/>
  <c r="A42" i="138"/>
  <c r="R38" i="138"/>
  <c r="Q38" i="138"/>
  <c r="P38" i="138"/>
  <c r="O38" i="138"/>
  <c r="N38" i="138"/>
  <c r="M38" i="138"/>
  <c r="L38" i="138"/>
  <c r="K38" i="138"/>
  <c r="J38" i="138"/>
  <c r="I38" i="138"/>
  <c r="H38" i="138"/>
  <c r="G38" i="138"/>
  <c r="F38" i="138"/>
  <c r="E38" i="138"/>
  <c r="D38" i="138"/>
  <c r="C38" i="138"/>
  <c r="A38" i="138"/>
  <c r="C37" i="138"/>
  <c r="A37" i="138"/>
  <c r="S34" i="138"/>
  <c r="R34" i="138"/>
  <c r="Q34" i="138"/>
  <c r="P34" i="138"/>
  <c r="O34" i="138"/>
  <c r="N34" i="138"/>
  <c r="M34" i="138"/>
  <c r="L34" i="138"/>
  <c r="K34" i="138"/>
  <c r="J34" i="138"/>
  <c r="I34" i="138"/>
  <c r="H34" i="138"/>
  <c r="G34" i="138"/>
  <c r="F34" i="138"/>
  <c r="E34" i="138"/>
  <c r="D34" i="138"/>
  <c r="C34" i="138"/>
  <c r="S33" i="138"/>
  <c r="R33" i="138"/>
  <c r="Q33" i="138"/>
  <c r="P33" i="138"/>
  <c r="O33" i="138"/>
  <c r="N33" i="138"/>
  <c r="M33" i="138"/>
  <c r="L33" i="138"/>
  <c r="K33" i="138"/>
  <c r="J33" i="138"/>
  <c r="I33" i="138"/>
  <c r="H33" i="138"/>
  <c r="G33" i="138"/>
  <c r="F33" i="138"/>
  <c r="E33" i="138"/>
  <c r="D33" i="138"/>
  <c r="C33" i="138"/>
  <c r="S32" i="138"/>
  <c r="R32" i="138"/>
  <c r="Q32" i="138"/>
  <c r="P32" i="138"/>
  <c r="O32" i="138"/>
  <c r="N32" i="138"/>
  <c r="M32" i="138"/>
  <c r="L32" i="138"/>
  <c r="K32" i="138"/>
  <c r="J32" i="138"/>
  <c r="I32" i="138"/>
  <c r="H32" i="138"/>
  <c r="G32" i="138"/>
  <c r="F32" i="138"/>
  <c r="E32" i="138"/>
  <c r="D32" i="138"/>
  <c r="C32" i="138"/>
  <c r="S31" i="138"/>
  <c r="R31" i="138"/>
  <c r="Q31" i="138"/>
  <c r="P31" i="138"/>
  <c r="O31" i="138"/>
  <c r="N31" i="138"/>
  <c r="M31" i="138"/>
  <c r="L31" i="138"/>
  <c r="K31" i="138"/>
  <c r="J31" i="138"/>
  <c r="I31" i="138"/>
  <c r="H31" i="138"/>
  <c r="G31" i="138"/>
  <c r="F31" i="138"/>
  <c r="E31" i="138"/>
  <c r="D31" i="138"/>
  <c r="C31" i="138"/>
  <c r="S30" i="138"/>
  <c r="R30" i="138"/>
  <c r="Q30" i="138"/>
  <c r="P30" i="138"/>
  <c r="O30" i="138"/>
  <c r="N30" i="138"/>
  <c r="M30" i="138"/>
  <c r="L30" i="138"/>
  <c r="K30" i="138"/>
  <c r="J30" i="138"/>
  <c r="I30" i="138"/>
  <c r="H30" i="138"/>
  <c r="G30" i="138"/>
  <c r="F30" i="138"/>
  <c r="E30" i="138"/>
  <c r="D30" i="138"/>
  <c r="C30" i="138"/>
  <c r="S29" i="138"/>
  <c r="R29" i="138"/>
  <c r="Q29" i="138"/>
  <c r="P29" i="138"/>
  <c r="O29" i="138"/>
  <c r="N29" i="138"/>
  <c r="M29" i="138"/>
  <c r="L29" i="138"/>
  <c r="K29" i="138"/>
  <c r="J29" i="138"/>
  <c r="I29" i="138"/>
  <c r="H29" i="138"/>
  <c r="G29" i="138"/>
  <c r="F29" i="138"/>
  <c r="E29" i="138"/>
  <c r="D29" i="138"/>
  <c r="C29" i="138"/>
  <c r="S28" i="138"/>
  <c r="R28" i="138"/>
  <c r="Q28" i="138"/>
  <c r="P28" i="138"/>
  <c r="O28" i="138"/>
  <c r="N28" i="138"/>
  <c r="M28" i="138"/>
  <c r="L28" i="138"/>
  <c r="K28" i="138"/>
  <c r="J28" i="138"/>
  <c r="I28" i="138"/>
  <c r="H28" i="138"/>
  <c r="G28" i="138"/>
  <c r="F28" i="138"/>
  <c r="E28" i="138"/>
  <c r="D28" i="138"/>
  <c r="C28" i="138"/>
  <c r="C27" i="138"/>
  <c r="S26" i="138"/>
  <c r="R26" i="138"/>
  <c r="Q26" i="138"/>
  <c r="P26" i="138"/>
  <c r="O26" i="138"/>
  <c r="N26" i="138"/>
  <c r="M26" i="138"/>
  <c r="L26" i="138"/>
  <c r="K26" i="138"/>
  <c r="J26" i="138"/>
  <c r="I26" i="138"/>
  <c r="H26" i="138"/>
  <c r="G26" i="138"/>
  <c r="F26" i="138"/>
  <c r="E26" i="138"/>
  <c r="D26" i="138"/>
  <c r="C26" i="138"/>
  <c r="S25" i="138"/>
  <c r="R25" i="138"/>
  <c r="Q25" i="138"/>
  <c r="P25" i="138"/>
  <c r="O25" i="138"/>
  <c r="N25" i="138"/>
  <c r="M25" i="138"/>
  <c r="L25" i="138"/>
  <c r="K25" i="138"/>
  <c r="J25" i="138"/>
  <c r="I25" i="138"/>
  <c r="H25" i="138"/>
  <c r="G25" i="138"/>
  <c r="F25" i="138"/>
  <c r="E25" i="138"/>
  <c r="D25" i="138"/>
  <c r="C25" i="138"/>
  <c r="S24" i="138"/>
  <c r="R24" i="138"/>
  <c r="Q24" i="138"/>
  <c r="P24" i="138"/>
  <c r="O24" i="138"/>
  <c r="N24" i="138"/>
  <c r="M24" i="138"/>
  <c r="L24" i="138"/>
  <c r="K24" i="138"/>
  <c r="J24" i="138"/>
  <c r="I24" i="138"/>
  <c r="H24" i="138"/>
  <c r="G24" i="138"/>
  <c r="F24" i="138"/>
  <c r="E24" i="138"/>
  <c r="D24" i="138"/>
  <c r="C24" i="138"/>
  <c r="S6" i="138"/>
  <c r="R6" i="138"/>
  <c r="Q6" i="138"/>
  <c r="P6" i="138"/>
  <c r="O6" i="138"/>
  <c r="N6" i="138"/>
  <c r="M6" i="138"/>
  <c r="L6" i="138"/>
  <c r="K6" i="138"/>
  <c r="J6" i="138"/>
  <c r="I6" i="138"/>
  <c r="H6" i="138"/>
  <c r="G6" i="138"/>
  <c r="F6" i="138"/>
  <c r="E6" i="138"/>
  <c r="D6" i="138"/>
  <c r="C6" i="138"/>
  <c r="S5" i="138"/>
  <c r="R5" i="138"/>
  <c r="Q5" i="138"/>
  <c r="P5" i="138"/>
  <c r="O5" i="138"/>
  <c r="N5" i="138"/>
  <c r="M5" i="138"/>
  <c r="L5" i="138"/>
  <c r="K5" i="138"/>
  <c r="J5" i="138"/>
  <c r="I5" i="138"/>
  <c r="H5" i="138"/>
  <c r="G5" i="138"/>
  <c r="F5" i="138"/>
  <c r="E5" i="138"/>
  <c r="D5" i="138"/>
  <c r="C5" i="138"/>
  <c r="R75" i="137"/>
  <c r="Q75" i="137"/>
  <c r="P75" i="137"/>
  <c r="O75" i="137"/>
  <c r="N75" i="137"/>
  <c r="M75" i="137"/>
  <c r="L75" i="137"/>
  <c r="K75" i="137"/>
  <c r="J75" i="137"/>
  <c r="I75" i="137"/>
  <c r="H75" i="137"/>
  <c r="G75" i="137"/>
  <c r="F75" i="137"/>
  <c r="E75" i="137"/>
  <c r="D75" i="137"/>
  <c r="A88" i="137"/>
  <c r="A84" i="137"/>
  <c r="A80" i="137"/>
  <c r="A65" i="137"/>
  <c r="A47" i="137"/>
  <c r="A30" i="137"/>
  <c r="A25" i="137"/>
  <c r="A15" i="137"/>
  <c r="A8" i="137"/>
  <c r="D22" i="137"/>
  <c r="E22" i="137"/>
  <c r="F22" i="137"/>
  <c r="G22" i="137"/>
  <c r="H22" i="137"/>
  <c r="I22" i="137"/>
  <c r="J22" i="137"/>
  <c r="J11" i="46" l="1"/>
  <c r="AM108" i="139"/>
  <c r="X96" i="139"/>
  <c r="AM109" i="139"/>
  <c r="AM110" i="139"/>
  <c r="L54" i="38"/>
  <c r="D54" i="38"/>
  <c r="E54" i="38"/>
  <c r="M54" i="38"/>
  <c r="F54" i="38"/>
  <c r="N54" i="38"/>
  <c r="G54" i="38"/>
  <c r="O54" i="38"/>
  <c r="H54" i="38"/>
  <c r="P54" i="38"/>
  <c r="I54" i="38"/>
  <c r="Q54" i="38"/>
  <c r="J54" i="38"/>
  <c r="R54" i="38"/>
  <c r="K54" i="38"/>
  <c r="S54" i="38"/>
  <c r="S135" i="38"/>
  <c r="AH96" i="139"/>
  <c r="AG96" i="139"/>
  <c r="AD96" i="139"/>
  <c r="AM78" i="139"/>
  <c r="AM75" i="139"/>
  <c r="AM72" i="139"/>
  <c r="AK96" i="139"/>
  <c r="AL96" i="139"/>
  <c r="Z96" i="139"/>
  <c r="AC96" i="139"/>
  <c r="AA96" i="139"/>
  <c r="AI96" i="139"/>
  <c r="AB96" i="139"/>
  <c r="AJ96" i="139"/>
  <c r="AE96" i="139"/>
  <c r="AF96" i="139"/>
  <c r="Y96" i="139"/>
  <c r="K22" i="137"/>
  <c r="L22" i="137"/>
  <c r="M22" i="137"/>
  <c r="N22" i="137"/>
  <c r="O22" i="137"/>
  <c r="O23" i="137" s="1"/>
  <c r="O20" i="135" s="1"/>
  <c r="P22" i="137"/>
  <c r="Q22" i="137"/>
  <c r="R22" i="137"/>
  <c r="S22" i="137"/>
  <c r="R21" i="137"/>
  <c r="Q21" i="137"/>
  <c r="P21" i="137"/>
  <c r="O21" i="137"/>
  <c r="N21" i="137"/>
  <c r="M21" i="137"/>
  <c r="L21" i="137"/>
  <c r="K21" i="137"/>
  <c r="J21" i="137"/>
  <c r="I21" i="137"/>
  <c r="H21" i="137"/>
  <c r="G21" i="137"/>
  <c r="F21" i="137"/>
  <c r="E21" i="137"/>
  <c r="D21" i="137"/>
  <c r="Q39" i="135"/>
  <c r="O39" i="135"/>
  <c r="P33" i="135"/>
  <c r="O33" i="135"/>
  <c r="L33" i="135"/>
  <c r="R21" i="135"/>
  <c r="S63" i="135"/>
  <c r="R63" i="135"/>
  <c r="Q63" i="135"/>
  <c r="P63" i="135"/>
  <c r="O63" i="135"/>
  <c r="N63" i="135"/>
  <c r="M63" i="135"/>
  <c r="L63" i="135"/>
  <c r="K63" i="135"/>
  <c r="J63" i="135"/>
  <c r="I63" i="135"/>
  <c r="H63" i="135"/>
  <c r="G63" i="135"/>
  <c r="F63" i="135"/>
  <c r="E63" i="135"/>
  <c r="D63" i="135"/>
  <c r="R56" i="135"/>
  <c r="Q56" i="135"/>
  <c r="P56" i="135"/>
  <c r="O56" i="135"/>
  <c r="N56" i="135"/>
  <c r="M56" i="135"/>
  <c r="L56" i="135"/>
  <c r="K56" i="135"/>
  <c r="J56" i="135"/>
  <c r="I56" i="135"/>
  <c r="H56" i="135"/>
  <c r="G56" i="135"/>
  <c r="F56" i="135"/>
  <c r="E56" i="135"/>
  <c r="D56" i="135"/>
  <c r="R50" i="135"/>
  <c r="Q50" i="135"/>
  <c r="P50" i="135"/>
  <c r="O50" i="135"/>
  <c r="N50" i="135"/>
  <c r="M50" i="135"/>
  <c r="L50" i="135"/>
  <c r="K50" i="135"/>
  <c r="J50" i="135"/>
  <c r="I50" i="135"/>
  <c r="H50" i="135"/>
  <c r="G50" i="135"/>
  <c r="F50" i="135"/>
  <c r="E50" i="135"/>
  <c r="D50" i="135"/>
  <c r="R32" i="135"/>
  <c r="Q32" i="135"/>
  <c r="P32" i="135"/>
  <c r="O32" i="135"/>
  <c r="N32" i="135"/>
  <c r="M32" i="135"/>
  <c r="L32" i="135"/>
  <c r="K32" i="135"/>
  <c r="J32" i="135"/>
  <c r="I32" i="135"/>
  <c r="H32" i="135"/>
  <c r="G32" i="135"/>
  <c r="F32" i="135"/>
  <c r="E32" i="135"/>
  <c r="D32" i="135"/>
  <c r="R26" i="135"/>
  <c r="Q26" i="135"/>
  <c r="P26" i="135"/>
  <c r="O26" i="135"/>
  <c r="N26" i="135"/>
  <c r="M26" i="135"/>
  <c r="L26" i="135"/>
  <c r="K26" i="135"/>
  <c r="J26" i="135"/>
  <c r="I26" i="135"/>
  <c r="H26" i="135"/>
  <c r="G26" i="135"/>
  <c r="F26" i="135"/>
  <c r="E26" i="135"/>
  <c r="D26" i="135"/>
  <c r="R14" i="135"/>
  <c r="Q14" i="135"/>
  <c r="P14" i="135"/>
  <c r="O14" i="135"/>
  <c r="N14" i="135"/>
  <c r="M14" i="135"/>
  <c r="L14" i="135"/>
  <c r="K14" i="135"/>
  <c r="J14" i="135"/>
  <c r="I14" i="135"/>
  <c r="H14" i="135"/>
  <c r="G14" i="135"/>
  <c r="F14" i="135"/>
  <c r="E14" i="135"/>
  <c r="D14" i="135"/>
  <c r="A12" i="135"/>
  <c r="A62" i="135"/>
  <c r="A54" i="135"/>
  <c r="A48" i="135"/>
  <c r="A42" i="135"/>
  <c r="A36" i="135"/>
  <c r="A30" i="135"/>
  <c r="A24" i="135"/>
  <c r="A18" i="135"/>
  <c r="F12" i="133"/>
  <c r="F10" i="133"/>
  <c r="F9" i="133"/>
  <c r="F8" i="133"/>
  <c r="F7" i="133"/>
  <c r="F6" i="133"/>
  <c r="F5" i="133"/>
  <c r="D12" i="133"/>
  <c r="D11" i="133"/>
  <c r="D10" i="133"/>
  <c r="D9" i="133"/>
  <c r="D8" i="133"/>
  <c r="D7" i="133"/>
  <c r="D6" i="133"/>
  <c r="D5" i="133"/>
  <c r="C13" i="133"/>
  <c r="C12" i="133"/>
  <c r="C11" i="133"/>
  <c r="C9" i="133"/>
  <c r="C8" i="133"/>
  <c r="C7" i="133"/>
  <c r="C5" i="133"/>
  <c r="S15" i="143"/>
  <c r="S14" i="143"/>
  <c r="S13" i="143"/>
  <c r="O9" i="143"/>
  <c r="O10" i="143" s="1"/>
  <c r="O17" i="143" s="1"/>
  <c r="N9" i="143"/>
  <c r="N10" i="143" s="1"/>
  <c r="N17" i="143" s="1"/>
  <c r="M9" i="143"/>
  <c r="M10" i="143" s="1"/>
  <c r="M17" i="143" s="1"/>
  <c r="L9" i="143"/>
  <c r="L10" i="143" s="1"/>
  <c r="L17" i="143" s="1"/>
  <c r="G9" i="143"/>
  <c r="G10" i="143" s="1"/>
  <c r="G17" i="143" s="1"/>
  <c r="F9" i="143"/>
  <c r="F10" i="143" s="1"/>
  <c r="F17" i="143" s="1"/>
  <c r="E9" i="143"/>
  <c r="E10" i="143" s="1"/>
  <c r="E17" i="143" s="1"/>
  <c r="D9" i="143"/>
  <c r="D10" i="143" s="1"/>
  <c r="S8" i="143"/>
  <c r="K9" i="143" s="1"/>
  <c r="K10" i="143" s="1"/>
  <c r="K17" i="143" s="1"/>
  <c r="S7" i="143"/>
  <c r="R9" i="143" s="1"/>
  <c r="R10" i="143" s="1"/>
  <c r="R17" i="143" s="1"/>
  <c r="S30" i="142"/>
  <c r="L28" i="142"/>
  <c r="D28" i="142"/>
  <c r="S27" i="142"/>
  <c r="K28" i="142" s="1"/>
  <c r="S26" i="142"/>
  <c r="S25" i="142"/>
  <c r="R28" i="142" s="1"/>
  <c r="S23" i="142"/>
  <c r="R23" i="142"/>
  <c r="Q23" i="142"/>
  <c r="P23" i="142"/>
  <c r="O23" i="142"/>
  <c r="N23" i="142"/>
  <c r="M23" i="142"/>
  <c r="L23" i="142"/>
  <c r="K23" i="142"/>
  <c r="J23" i="142"/>
  <c r="I23" i="142"/>
  <c r="H23" i="142"/>
  <c r="G23" i="142"/>
  <c r="F23" i="142"/>
  <c r="E23" i="142"/>
  <c r="D23" i="142"/>
  <c r="R12" i="142"/>
  <c r="R17" i="142" s="1"/>
  <c r="Q12" i="142"/>
  <c r="Q17" i="142" s="1"/>
  <c r="P12" i="142"/>
  <c r="P17" i="142" s="1"/>
  <c r="O12" i="142"/>
  <c r="O17" i="142" s="1"/>
  <c r="N12" i="142"/>
  <c r="N17" i="142" s="1"/>
  <c r="M12" i="142"/>
  <c r="M17" i="142" s="1"/>
  <c r="L12" i="142"/>
  <c r="L17" i="142" s="1"/>
  <c r="K12" i="142"/>
  <c r="K17" i="142" s="1"/>
  <c r="J12" i="142"/>
  <c r="J17" i="142" s="1"/>
  <c r="I12" i="142"/>
  <c r="I17" i="142" s="1"/>
  <c r="H12" i="142"/>
  <c r="H17" i="142" s="1"/>
  <c r="G12" i="142"/>
  <c r="G17" i="142" s="1"/>
  <c r="F12" i="142"/>
  <c r="F17" i="142" s="1"/>
  <c r="E12" i="142"/>
  <c r="E17" i="142" s="1"/>
  <c r="D12" i="142"/>
  <c r="D17" i="142" s="1"/>
  <c r="A12" i="142"/>
  <c r="R11" i="142"/>
  <c r="Q11" i="142"/>
  <c r="P11" i="142"/>
  <c r="O11" i="142"/>
  <c r="N11" i="142"/>
  <c r="M11" i="142"/>
  <c r="L11" i="142"/>
  <c r="K11" i="142"/>
  <c r="J11" i="142"/>
  <c r="I11" i="142"/>
  <c r="H11" i="142"/>
  <c r="G11" i="142"/>
  <c r="F11" i="142"/>
  <c r="E11" i="142"/>
  <c r="D11" i="142"/>
  <c r="S11" i="142" s="1"/>
  <c r="A11" i="142"/>
  <c r="S10" i="142"/>
  <c r="R7" i="142"/>
  <c r="Q7" i="142"/>
  <c r="P7" i="142"/>
  <c r="O7" i="142"/>
  <c r="N7" i="142"/>
  <c r="M7" i="142"/>
  <c r="L7" i="142"/>
  <c r="K7" i="142"/>
  <c r="J7" i="142"/>
  <c r="I7" i="142"/>
  <c r="H7" i="142"/>
  <c r="G7" i="142"/>
  <c r="F7" i="142"/>
  <c r="E7" i="142"/>
  <c r="D7" i="142"/>
  <c r="S7" i="142" s="1"/>
  <c r="R6" i="142"/>
  <c r="Q6" i="142"/>
  <c r="P6" i="142"/>
  <c r="O6" i="142"/>
  <c r="N6" i="142"/>
  <c r="M6" i="142"/>
  <c r="L6" i="142"/>
  <c r="K6" i="142"/>
  <c r="J6" i="142"/>
  <c r="I6" i="142"/>
  <c r="H6" i="142"/>
  <c r="G6" i="142"/>
  <c r="F6" i="142"/>
  <c r="E6" i="142"/>
  <c r="D6" i="142"/>
  <c r="S6" i="142" s="1"/>
  <c r="S5" i="142"/>
  <c r="L59" i="141"/>
  <c r="D59" i="141"/>
  <c r="B59" i="141"/>
  <c r="M58" i="141"/>
  <c r="E58" i="141"/>
  <c r="E57" i="141" s="1"/>
  <c r="C58" i="141"/>
  <c r="N55" i="141"/>
  <c r="F55" i="141"/>
  <c r="N54" i="141"/>
  <c r="F54" i="141"/>
  <c r="N53" i="141"/>
  <c r="F53" i="141"/>
  <c r="N51" i="141"/>
  <c r="F51" i="141"/>
  <c r="R46" i="141"/>
  <c r="R59" i="141" s="1"/>
  <c r="Q46" i="141"/>
  <c r="Q59" i="141" s="1"/>
  <c r="P46" i="141"/>
  <c r="P59" i="141" s="1"/>
  <c r="O46" i="141"/>
  <c r="O59" i="141" s="1"/>
  <c r="N46" i="141"/>
  <c r="N59" i="141" s="1"/>
  <c r="M46" i="141"/>
  <c r="M59" i="141" s="1"/>
  <c r="L46" i="141"/>
  <c r="K46" i="141"/>
  <c r="K59" i="141" s="1"/>
  <c r="J46" i="141"/>
  <c r="J59" i="141" s="1"/>
  <c r="I46" i="141"/>
  <c r="I59" i="141" s="1"/>
  <c r="H46" i="141"/>
  <c r="H59" i="141" s="1"/>
  <c r="G46" i="141"/>
  <c r="G59" i="141" s="1"/>
  <c r="F46" i="141"/>
  <c r="F59" i="141" s="1"/>
  <c r="E46" i="141"/>
  <c r="E59" i="141" s="1"/>
  <c r="D46" i="141"/>
  <c r="S46" i="141" s="1"/>
  <c r="R45" i="141"/>
  <c r="R58" i="141" s="1"/>
  <c r="Q45" i="141"/>
  <c r="Q58" i="141" s="1"/>
  <c r="P45" i="141"/>
  <c r="P58" i="141" s="1"/>
  <c r="P57" i="141" s="1"/>
  <c r="O45" i="141"/>
  <c r="O58" i="141" s="1"/>
  <c r="N45" i="141"/>
  <c r="N58" i="141" s="1"/>
  <c r="N57" i="141" s="1"/>
  <c r="M45" i="141"/>
  <c r="L45" i="141"/>
  <c r="L58" i="141" s="1"/>
  <c r="L57" i="141" s="1"/>
  <c r="K45" i="141"/>
  <c r="K58" i="141" s="1"/>
  <c r="K57" i="141" s="1"/>
  <c r="J45" i="141"/>
  <c r="J58" i="141" s="1"/>
  <c r="I45" i="141"/>
  <c r="I58" i="141" s="1"/>
  <c r="H45" i="141"/>
  <c r="H58" i="141" s="1"/>
  <c r="H57" i="141" s="1"/>
  <c r="G45" i="141"/>
  <c r="G58" i="141" s="1"/>
  <c r="F45" i="141"/>
  <c r="F58" i="141" s="1"/>
  <c r="F57" i="141" s="1"/>
  <c r="E45" i="141"/>
  <c r="D45" i="141"/>
  <c r="D58" i="141" s="1"/>
  <c r="S42" i="141"/>
  <c r="S41" i="141"/>
  <c r="S40" i="141"/>
  <c r="S39" i="141"/>
  <c r="S38" i="141"/>
  <c r="S37" i="141"/>
  <c r="R36" i="141"/>
  <c r="Q36" i="141"/>
  <c r="P36" i="141"/>
  <c r="O36" i="141"/>
  <c r="N36" i="141"/>
  <c r="M36" i="141"/>
  <c r="L36" i="141"/>
  <c r="K36" i="141"/>
  <c r="J36" i="141"/>
  <c r="I36" i="141"/>
  <c r="H36" i="141"/>
  <c r="G36" i="141"/>
  <c r="F36" i="141"/>
  <c r="E36" i="141"/>
  <c r="D36" i="141"/>
  <c r="S36" i="141" s="1"/>
  <c r="S34" i="141"/>
  <c r="S33" i="141"/>
  <c r="S32" i="141"/>
  <c r="S31" i="141"/>
  <c r="S30" i="141"/>
  <c r="S29" i="141"/>
  <c r="R28" i="141"/>
  <c r="Q28" i="141"/>
  <c r="P28" i="141"/>
  <c r="O28" i="141"/>
  <c r="N28" i="141"/>
  <c r="M28" i="141"/>
  <c r="L28" i="141"/>
  <c r="K28" i="141"/>
  <c r="J28" i="141"/>
  <c r="I28" i="141"/>
  <c r="H28" i="141"/>
  <c r="G28" i="141"/>
  <c r="F28" i="141"/>
  <c r="E28" i="141"/>
  <c r="D28" i="141"/>
  <c r="S28" i="141" s="1"/>
  <c r="S26" i="141"/>
  <c r="S51" i="141" s="1"/>
  <c r="R26" i="141"/>
  <c r="R51" i="141" s="1"/>
  <c r="Q26" i="141"/>
  <c r="Q51" i="141" s="1"/>
  <c r="P26" i="141"/>
  <c r="P51" i="141" s="1"/>
  <c r="O26" i="141"/>
  <c r="O51" i="141" s="1"/>
  <c r="N26" i="141"/>
  <c r="M26" i="141"/>
  <c r="M51" i="141" s="1"/>
  <c r="L26" i="141"/>
  <c r="L51" i="141" s="1"/>
  <c r="K26" i="141"/>
  <c r="K51" i="141" s="1"/>
  <c r="J26" i="141"/>
  <c r="J51" i="141" s="1"/>
  <c r="I26" i="141"/>
  <c r="I51" i="141" s="1"/>
  <c r="H26" i="141"/>
  <c r="H51" i="141" s="1"/>
  <c r="G26" i="141"/>
  <c r="G51" i="141" s="1"/>
  <c r="F26" i="141"/>
  <c r="E26" i="141"/>
  <c r="E51" i="141" s="1"/>
  <c r="D26" i="141"/>
  <c r="D51" i="141" s="1"/>
  <c r="R22" i="141"/>
  <c r="R55" i="141" s="1"/>
  <c r="Q22" i="141"/>
  <c r="Q55" i="141" s="1"/>
  <c r="P22" i="141"/>
  <c r="P55" i="141" s="1"/>
  <c r="O22" i="141"/>
  <c r="O55" i="141" s="1"/>
  <c r="N22" i="141"/>
  <c r="M22" i="141"/>
  <c r="M55" i="141" s="1"/>
  <c r="L22" i="141"/>
  <c r="L55" i="141" s="1"/>
  <c r="K22" i="141"/>
  <c r="K55" i="141" s="1"/>
  <c r="J22" i="141"/>
  <c r="J55" i="141" s="1"/>
  <c r="I22" i="141"/>
  <c r="I55" i="141" s="1"/>
  <c r="H22" i="141"/>
  <c r="H55" i="141" s="1"/>
  <c r="G22" i="141"/>
  <c r="G55" i="141" s="1"/>
  <c r="F22" i="141"/>
  <c r="E22" i="141"/>
  <c r="E55" i="141" s="1"/>
  <c r="D22" i="141"/>
  <c r="D55" i="141" s="1"/>
  <c r="R21" i="141"/>
  <c r="R54" i="141" s="1"/>
  <c r="Q21" i="141"/>
  <c r="Q54" i="141" s="1"/>
  <c r="P21" i="141"/>
  <c r="P54" i="141" s="1"/>
  <c r="P53" i="141" s="1"/>
  <c r="O21" i="141"/>
  <c r="O54" i="141" s="1"/>
  <c r="N21" i="141"/>
  <c r="M21" i="141"/>
  <c r="M54" i="141" s="1"/>
  <c r="M53" i="141" s="1"/>
  <c r="L21" i="141"/>
  <c r="L54" i="141" s="1"/>
  <c r="K21" i="141"/>
  <c r="K54" i="141" s="1"/>
  <c r="K53" i="141" s="1"/>
  <c r="J21" i="141"/>
  <c r="J54" i="141" s="1"/>
  <c r="I21" i="141"/>
  <c r="I54" i="141" s="1"/>
  <c r="H21" i="141"/>
  <c r="H54" i="141" s="1"/>
  <c r="H53" i="141" s="1"/>
  <c r="G21" i="141"/>
  <c r="G54" i="141" s="1"/>
  <c r="F21" i="141"/>
  <c r="E21" i="141"/>
  <c r="E54" i="141" s="1"/>
  <c r="E53" i="141" s="1"/>
  <c r="D21" i="141"/>
  <c r="D54" i="141" s="1"/>
  <c r="S18" i="141"/>
  <c r="S17" i="141"/>
  <c r="S16" i="141"/>
  <c r="S15" i="141"/>
  <c r="S14" i="141"/>
  <c r="S13" i="141"/>
  <c r="R12" i="141"/>
  <c r="Q12" i="141"/>
  <c r="P12" i="141"/>
  <c r="O12" i="141"/>
  <c r="N12" i="141"/>
  <c r="M12" i="141"/>
  <c r="L12" i="141"/>
  <c r="K12" i="141"/>
  <c r="J12" i="141"/>
  <c r="I12" i="141"/>
  <c r="H12" i="141"/>
  <c r="G12" i="141"/>
  <c r="F12" i="141"/>
  <c r="E12" i="141"/>
  <c r="D12" i="141"/>
  <c r="S12" i="141" s="1"/>
  <c r="S10" i="141"/>
  <c r="S9" i="141"/>
  <c r="S8" i="141"/>
  <c r="S7" i="141"/>
  <c r="S6" i="141"/>
  <c r="S5" i="141"/>
  <c r="R4" i="141"/>
  <c r="Q4" i="141"/>
  <c r="P4" i="141"/>
  <c r="O4" i="141"/>
  <c r="N4" i="141"/>
  <c r="M4" i="141"/>
  <c r="L4" i="141"/>
  <c r="K4" i="141"/>
  <c r="J4" i="141"/>
  <c r="I4" i="141"/>
  <c r="H4" i="141"/>
  <c r="G4" i="141"/>
  <c r="F4" i="141"/>
  <c r="E4" i="141"/>
  <c r="D4" i="141"/>
  <c r="S4" i="141" s="1"/>
  <c r="S29" i="140"/>
  <c r="S30" i="140" s="1"/>
  <c r="R29" i="140"/>
  <c r="R30" i="140" s="1"/>
  <c r="Q29" i="140"/>
  <c r="Q30" i="140" s="1"/>
  <c r="P29" i="140"/>
  <c r="P30" i="140" s="1"/>
  <c r="O29" i="140"/>
  <c r="O30" i="140" s="1"/>
  <c r="N29" i="140"/>
  <c r="N30" i="140" s="1"/>
  <c r="M29" i="140"/>
  <c r="M30" i="140" s="1"/>
  <c r="L29" i="140"/>
  <c r="L30" i="140" s="1"/>
  <c r="K29" i="140"/>
  <c r="K30" i="140" s="1"/>
  <c r="J29" i="140"/>
  <c r="J30" i="140" s="1"/>
  <c r="I29" i="140"/>
  <c r="I30" i="140" s="1"/>
  <c r="H29" i="140"/>
  <c r="H30" i="140" s="1"/>
  <c r="G29" i="140"/>
  <c r="G30" i="140" s="1"/>
  <c r="F29" i="140"/>
  <c r="F30" i="140" s="1"/>
  <c r="E29" i="140"/>
  <c r="E30" i="140" s="1"/>
  <c r="D29" i="140"/>
  <c r="D30" i="140" s="1"/>
  <c r="S20" i="140"/>
  <c r="R20" i="140"/>
  <c r="Q20" i="140"/>
  <c r="P20" i="140"/>
  <c r="O20" i="140"/>
  <c r="N20" i="140"/>
  <c r="M20" i="140"/>
  <c r="L20" i="140"/>
  <c r="K20" i="140"/>
  <c r="J20" i="140"/>
  <c r="I20" i="140"/>
  <c r="H20" i="140"/>
  <c r="G20" i="140"/>
  <c r="F20" i="140"/>
  <c r="E20" i="140"/>
  <c r="D20" i="140"/>
  <c r="R15" i="140"/>
  <c r="Q15" i="140"/>
  <c r="P15" i="140"/>
  <c r="O15" i="140"/>
  <c r="N15" i="140"/>
  <c r="M15" i="140"/>
  <c r="L15" i="140"/>
  <c r="K15" i="140"/>
  <c r="J15" i="140"/>
  <c r="I15" i="140"/>
  <c r="H15" i="140"/>
  <c r="G15" i="140"/>
  <c r="F15" i="140"/>
  <c r="E15" i="140"/>
  <c r="D15" i="140"/>
  <c r="S14" i="140"/>
  <c r="S15" i="140" s="1"/>
  <c r="S13" i="140"/>
  <c r="S11" i="140"/>
  <c r="R11" i="140"/>
  <c r="Q11" i="140"/>
  <c r="P11" i="140"/>
  <c r="O11" i="140"/>
  <c r="N11" i="140"/>
  <c r="M11" i="140"/>
  <c r="L11" i="140"/>
  <c r="K11" i="140"/>
  <c r="J11" i="140"/>
  <c r="I11" i="140"/>
  <c r="H11" i="140"/>
  <c r="G11" i="140"/>
  <c r="F11" i="140"/>
  <c r="E11" i="140"/>
  <c r="D11" i="140"/>
  <c r="R6" i="140"/>
  <c r="Q6" i="140"/>
  <c r="P6" i="140"/>
  <c r="O6" i="140"/>
  <c r="N6" i="140"/>
  <c r="M6" i="140"/>
  <c r="L6" i="140"/>
  <c r="L7" i="140" s="1"/>
  <c r="K6" i="140"/>
  <c r="J6" i="140"/>
  <c r="I6" i="140"/>
  <c r="H6" i="140"/>
  <c r="G6" i="140"/>
  <c r="F6" i="140"/>
  <c r="E6" i="140"/>
  <c r="D6" i="140"/>
  <c r="D7" i="140" s="1"/>
  <c r="S5" i="140"/>
  <c r="S6" i="140" s="1"/>
  <c r="S7" i="140" s="1"/>
  <c r="S4" i="140"/>
  <c r="S114" i="139"/>
  <c r="R110" i="139"/>
  <c r="Q110" i="139"/>
  <c r="P110" i="139"/>
  <c r="O110" i="139"/>
  <c r="N110" i="139"/>
  <c r="M110" i="139"/>
  <c r="L110" i="139"/>
  <c r="K110" i="139"/>
  <c r="J110" i="139"/>
  <c r="I110" i="139"/>
  <c r="H110" i="139"/>
  <c r="G110" i="139"/>
  <c r="F110" i="139"/>
  <c r="S110" i="139" s="1"/>
  <c r="E110" i="139"/>
  <c r="D110" i="139"/>
  <c r="R109" i="139"/>
  <c r="Q109" i="139"/>
  <c r="P109" i="139"/>
  <c r="O109" i="139"/>
  <c r="N109" i="139"/>
  <c r="M109" i="139"/>
  <c r="L109" i="139"/>
  <c r="K109" i="139"/>
  <c r="J109" i="139"/>
  <c r="I109" i="139"/>
  <c r="H109" i="139"/>
  <c r="G109" i="139"/>
  <c r="F109" i="139"/>
  <c r="E109" i="139"/>
  <c r="D109" i="139"/>
  <c r="R108" i="139"/>
  <c r="Q108" i="139"/>
  <c r="P108" i="139"/>
  <c r="O108" i="139"/>
  <c r="N108" i="139"/>
  <c r="M108" i="139"/>
  <c r="L108" i="139"/>
  <c r="K108" i="139"/>
  <c r="J108" i="139"/>
  <c r="I108" i="139"/>
  <c r="H108" i="139"/>
  <c r="G108" i="139"/>
  <c r="F108" i="139"/>
  <c r="S108" i="139" s="1"/>
  <c r="E108" i="139"/>
  <c r="D108" i="139"/>
  <c r="S107" i="139"/>
  <c r="S106" i="139"/>
  <c r="S105" i="139"/>
  <c r="S104" i="139"/>
  <c r="S103" i="139"/>
  <c r="Q99" i="139"/>
  <c r="M99" i="139"/>
  <c r="K99" i="139"/>
  <c r="I99" i="139"/>
  <c r="E99" i="139"/>
  <c r="S100" i="139"/>
  <c r="R99" i="139"/>
  <c r="P99" i="139"/>
  <c r="O99" i="139"/>
  <c r="N99" i="139"/>
  <c r="L99" i="139"/>
  <c r="J99" i="139"/>
  <c r="H99" i="139"/>
  <c r="G99" i="139"/>
  <c r="F99" i="139"/>
  <c r="D99" i="139"/>
  <c r="S95" i="139"/>
  <c r="S94" i="139"/>
  <c r="S93" i="139"/>
  <c r="S92" i="139"/>
  <c r="S91" i="139"/>
  <c r="S90" i="139"/>
  <c r="S89" i="139"/>
  <c r="S88" i="139"/>
  <c r="S84" i="139"/>
  <c r="S83" i="139"/>
  <c r="S82" i="139"/>
  <c r="S81" i="139"/>
  <c r="S80" i="139"/>
  <c r="S79" i="139"/>
  <c r="R78" i="139"/>
  <c r="Q78" i="139"/>
  <c r="P78" i="139"/>
  <c r="O78" i="139"/>
  <c r="N78" i="139"/>
  <c r="M78" i="139"/>
  <c r="L78" i="139"/>
  <c r="K78" i="139"/>
  <c r="J78" i="139"/>
  <c r="I78" i="139"/>
  <c r="H78" i="139"/>
  <c r="G78" i="139"/>
  <c r="F78" i="139"/>
  <c r="E78" i="139"/>
  <c r="D78" i="139"/>
  <c r="S78" i="139" s="1"/>
  <c r="S77" i="139"/>
  <c r="S76" i="139"/>
  <c r="R75" i="139"/>
  <c r="Q75" i="139"/>
  <c r="P75" i="139"/>
  <c r="O75" i="139"/>
  <c r="N75" i="139"/>
  <c r="M75" i="139"/>
  <c r="L75" i="139"/>
  <c r="K75" i="139"/>
  <c r="J75" i="139"/>
  <c r="I75" i="139"/>
  <c r="H75" i="139"/>
  <c r="G75" i="139"/>
  <c r="F75" i="139"/>
  <c r="S75" i="139" s="1"/>
  <c r="E75" i="139"/>
  <c r="D75" i="139"/>
  <c r="S74" i="139"/>
  <c r="S73" i="139"/>
  <c r="R72" i="139"/>
  <c r="Q72" i="139"/>
  <c r="P72" i="139"/>
  <c r="O72" i="139"/>
  <c r="N72" i="139"/>
  <c r="M72" i="139"/>
  <c r="L72" i="139"/>
  <c r="K72" i="139"/>
  <c r="J72" i="139"/>
  <c r="I72" i="139"/>
  <c r="H72" i="139"/>
  <c r="G72" i="139"/>
  <c r="F72" i="139"/>
  <c r="E72" i="139"/>
  <c r="D72" i="139"/>
  <c r="S72" i="139" s="1"/>
  <c r="S70" i="139"/>
  <c r="R69" i="139"/>
  <c r="Q69" i="139"/>
  <c r="P69" i="139"/>
  <c r="O69" i="139"/>
  <c r="N69" i="139"/>
  <c r="M69" i="139"/>
  <c r="L69" i="139"/>
  <c r="K69" i="139"/>
  <c r="J69" i="139"/>
  <c r="I69" i="139"/>
  <c r="H69" i="139"/>
  <c r="G69" i="139"/>
  <c r="F69" i="139"/>
  <c r="E69" i="139"/>
  <c r="D69" i="139"/>
  <c r="S69" i="139" s="1"/>
  <c r="R65" i="139"/>
  <c r="Q65" i="139"/>
  <c r="N65" i="139"/>
  <c r="K65" i="139"/>
  <c r="J65" i="139"/>
  <c r="I65" i="139"/>
  <c r="F65" i="139"/>
  <c r="S67" i="139"/>
  <c r="S71" i="139" s="1"/>
  <c r="S66" i="139"/>
  <c r="P65" i="139"/>
  <c r="O65" i="139"/>
  <c r="M65" i="139"/>
  <c r="L65" i="139"/>
  <c r="H65" i="139"/>
  <c r="G65" i="139"/>
  <c r="E65" i="139"/>
  <c r="D65" i="139"/>
  <c r="S64" i="139"/>
  <c r="S63" i="139"/>
  <c r="P60" i="139"/>
  <c r="N60" i="139"/>
  <c r="L60" i="139"/>
  <c r="H60" i="139"/>
  <c r="F60" i="139"/>
  <c r="D60" i="139"/>
  <c r="S61" i="139"/>
  <c r="R60" i="139"/>
  <c r="Q60" i="139"/>
  <c r="O60" i="139"/>
  <c r="M60" i="139"/>
  <c r="K60" i="139"/>
  <c r="J60" i="139"/>
  <c r="I60" i="139"/>
  <c r="G60" i="139"/>
  <c r="E60" i="139"/>
  <c r="S59" i="139"/>
  <c r="S58" i="139"/>
  <c r="S57" i="139"/>
  <c r="S53" i="139"/>
  <c r="S52" i="139"/>
  <c r="S51" i="139"/>
  <c r="P48" i="139"/>
  <c r="N48" i="139"/>
  <c r="L48" i="139"/>
  <c r="H48" i="139"/>
  <c r="F48" i="139"/>
  <c r="D48" i="139"/>
  <c r="S49" i="139"/>
  <c r="R48" i="139"/>
  <c r="Q48" i="139"/>
  <c r="O48" i="139"/>
  <c r="M48" i="139"/>
  <c r="K48" i="139"/>
  <c r="J48" i="139"/>
  <c r="I48" i="139"/>
  <c r="G48" i="139"/>
  <c r="E48" i="139"/>
  <c r="S47" i="139"/>
  <c r="S46" i="139"/>
  <c r="S45" i="139"/>
  <c r="S44" i="139"/>
  <c r="S40" i="139"/>
  <c r="S36" i="139"/>
  <c r="S35" i="139"/>
  <c r="S34" i="139"/>
  <c r="S33" i="139"/>
  <c r="S32" i="139"/>
  <c r="S31" i="139"/>
  <c r="S30" i="139"/>
  <c r="O27" i="139"/>
  <c r="M27" i="139"/>
  <c r="K27" i="139"/>
  <c r="G27" i="139"/>
  <c r="E27" i="139"/>
  <c r="S28" i="139"/>
  <c r="R27" i="139"/>
  <c r="Q27" i="139"/>
  <c r="P27" i="139"/>
  <c r="N27" i="139"/>
  <c r="L27" i="139"/>
  <c r="J27" i="139"/>
  <c r="I27" i="139"/>
  <c r="H27" i="139"/>
  <c r="F27" i="139"/>
  <c r="D27" i="139"/>
  <c r="S26" i="139"/>
  <c r="S25" i="139"/>
  <c r="S24" i="139"/>
  <c r="U21" i="139"/>
  <c r="S16" i="139"/>
  <c r="S15" i="139"/>
  <c r="A12" i="139"/>
  <c r="U12" i="139" s="1"/>
  <c r="S11" i="139"/>
  <c r="S10" i="139"/>
  <c r="Q7" i="139"/>
  <c r="O7" i="139"/>
  <c r="M7" i="139"/>
  <c r="I7" i="139"/>
  <c r="G7" i="139"/>
  <c r="E7" i="139"/>
  <c r="S5" i="139"/>
  <c r="N7" i="139" s="1"/>
  <c r="O7" i="138"/>
  <c r="G7" i="138"/>
  <c r="N7" i="138"/>
  <c r="F7" i="138"/>
  <c r="R7" i="138"/>
  <c r="Q7" i="138"/>
  <c r="P7" i="138"/>
  <c r="J7" i="138"/>
  <c r="I7" i="138"/>
  <c r="H7" i="138"/>
  <c r="M7" i="138"/>
  <c r="R90" i="137"/>
  <c r="Q90" i="137"/>
  <c r="P90" i="137"/>
  <c r="O90" i="137"/>
  <c r="N90" i="137"/>
  <c r="M90" i="137"/>
  <c r="L90" i="137"/>
  <c r="K90" i="137"/>
  <c r="J90" i="137"/>
  <c r="I90" i="137"/>
  <c r="H90" i="137"/>
  <c r="G90" i="137"/>
  <c r="F90" i="137"/>
  <c r="E90" i="137"/>
  <c r="D90" i="137"/>
  <c r="S89" i="137"/>
  <c r="S90" i="137" s="1"/>
  <c r="R86" i="137"/>
  <c r="Q86" i="137"/>
  <c r="P86" i="137"/>
  <c r="O86" i="137"/>
  <c r="N86" i="137"/>
  <c r="M86" i="137"/>
  <c r="L86" i="137"/>
  <c r="K86" i="137"/>
  <c r="J86" i="137"/>
  <c r="I86" i="137"/>
  <c r="H86" i="137"/>
  <c r="G86" i="137"/>
  <c r="F86" i="137"/>
  <c r="E86" i="137"/>
  <c r="D86" i="137"/>
  <c r="S85" i="137"/>
  <c r="S86" i="137" s="1"/>
  <c r="R82" i="137"/>
  <c r="Q82" i="137"/>
  <c r="P82" i="137"/>
  <c r="O82" i="137"/>
  <c r="N82" i="137"/>
  <c r="M82" i="137"/>
  <c r="L82" i="137"/>
  <c r="K82" i="137"/>
  <c r="J82" i="137"/>
  <c r="I82" i="137"/>
  <c r="H82" i="137"/>
  <c r="G82" i="137"/>
  <c r="F82" i="137"/>
  <c r="E82" i="137"/>
  <c r="D82" i="137"/>
  <c r="S81" i="137"/>
  <c r="S82" i="137" s="1"/>
  <c r="S77" i="137"/>
  <c r="S76" i="137"/>
  <c r="S75" i="137"/>
  <c r="S74" i="137"/>
  <c r="S73" i="137"/>
  <c r="S71" i="137"/>
  <c r="S70" i="137"/>
  <c r="S69" i="137"/>
  <c r="S66" i="137"/>
  <c r="S62" i="137"/>
  <c r="S61" i="137"/>
  <c r="S60" i="137"/>
  <c r="S59" i="137"/>
  <c r="S57" i="137"/>
  <c r="F56" i="137"/>
  <c r="S56" i="137" s="1"/>
  <c r="S55" i="137"/>
  <c r="S54" i="137"/>
  <c r="S53" i="137"/>
  <c r="S52" i="137"/>
  <c r="S51" i="137"/>
  <c r="S50" i="137"/>
  <c r="S49" i="137"/>
  <c r="S48" i="137"/>
  <c r="R45" i="137"/>
  <c r="Q45" i="137"/>
  <c r="P45" i="137"/>
  <c r="O45" i="137"/>
  <c r="N45" i="137"/>
  <c r="M45" i="137"/>
  <c r="L45" i="137"/>
  <c r="K45" i="137"/>
  <c r="J45" i="137"/>
  <c r="I45" i="137"/>
  <c r="H45" i="137"/>
  <c r="G45" i="137"/>
  <c r="F45" i="137"/>
  <c r="E45" i="137"/>
  <c r="D45" i="137"/>
  <c r="S44" i="137"/>
  <c r="S43" i="137"/>
  <c r="S42" i="137"/>
  <c r="S41" i="137"/>
  <c r="S40" i="137"/>
  <c r="S39" i="137"/>
  <c r="S38" i="137"/>
  <c r="S37" i="137"/>
  <c r="S36" i="137"/>
  <c r="S35" i="137"/>
  <c r="S34" i="137"/>
  <c r="S33" i="137"/>
  <c r="S32" i="137"/>
  <c r="S31" i="137"/>
  <c r="S45" i="137" s="1"/>
  <c r="R28" i="137"/>
  <c r="Q28" i="137"/>
  <c r="P28" i="137"/>
  <c r="O28" i="137"/>
  <c r="N28" i="137"/>
  <c r="M28" i="137"/>
  <c r="L28" i="137"/>
  <c r="K28" i="137"/>
  <c r="J28" i="137"/>
  <c r="I28" i="137"/>
  <c r="H28" i="137"/>
  <c r="G28" i="137"/>
  <c r="F28" i="137"/>
  <c r="E28" i="137"/>
  <c r="D28" i="137"/>
  <c r="S27" i="137"/>
  <c r="S28" i="137" s="1"/>
  <c r="S26" i="137"/>
  <c r="R23" i="137"/>
  <c r="R20" i="135" s="1"/>
  <c r="Q23" i="137"/>
  <c r="Q20" i="135" s="1"/>
  <c r="P23" i="137"/>
  <c r="N23" i="137"/>
  <c r="N20" i="135" s="1"/>
  <c r="M23" i="137"/>
  <c r="M20" i="135" s="1"/>
  <c r="L23" i="137"/>
  <c r="J23" i="137"/>
  <c r="J20" i="135" s="1"/>
  <c r="I23" i="137"/>
  <c r="I20" i="135" s="1"/>
  <c r="H23" i="137"/>
  <c r="G23" i="137"/>
  <c r="G20" i="135" s="1"/>
  <c r="F23" i="137"/>
  <c r="F20" i="135" s="1"/>
  <c r="E23" i="137"/>
  <c r="E20" i="135" s="1"/>
  <c r="D23" i="137"/>
  <c r="S20" i="137"/>
  <c r="S19" i="137"/>
  <c r="S18" i="137"/>
  <c r="S17" i="137"/>
  <c r="S16" i="137"/>
  <c r="R13" i="137"/>
  <c r="Q13" i="137"/>
  <c r="P13" i="137"/>
  <c r="O13" i="137"/>
  <c r="N13" i="137"/>
  <c r="M13" i="137"/>
  <c r="L13" i="137"/>
  <c r="K13" i="137"/>
  <c r="J13" i="137"/>
  <c r="I13" i="137"/>
  <c r="H13" i="137"/>
  <c r="G13" i="137"/>
  <c r="F13" i="137"/>
  <c r="E13" i="137"/>
  <c r="D13" i="137"/>
  <c r="S12" i="137"/>
  <c r="S11" i="137"/>
  <c r="S10" i="137"/>
  <c r="S9" i="137"/>
  <c r="S13" i="137" s="1"/>
  <c r="M170" i="136"/>
  <c r="E170" i="136"/>
  <c r="D170" i="136"/>
  <c r="R170" i="136"/>
  <c r="Q170" i="136"/>
  <c r="P170" i="136"/>
  <c r="O170" i="136"/>
  <c r="N170" i="136"/>
  <c r="L170" i="136"/>
  <c r="K170" i="136"/>
  <c r="J170" i="136"/>
  <c r="I170" i="136"/>
  <c r="H170" i="136"/>
  <c r="G170" i="136"/>
  <c r="F170" i="136"/>
  <c r="S170" i="136"/>
  <c r="S161" i="136"/>
  <c r="S152" i="136"/>
  <c r="S143" i="136"/>
  <c r="S134" i="136"/>
  <c r="S125" i="136"/>
  <c r="S116" i="136"/>
  <c r="Q107" i="136"/>
  <c r="P107" i="136"/>
  <c r="P39" i="135" s="1"/>
  <c r="K107" i="136"/>
  <c r="K39" i="135" s="1"/>
  <c r="I107" i="136"/>
  <c r="I39" i="135" s="1"/>
  <c r="H107" i="136"/>
  <c r="H39" i="135" s="1"/>
  <c r="S107" i="136"/>
  <c r="R107" i="136"/>
  <c r="R39" i="135" s="1"/>
  <c r="O107" i="136"/>
  <c r="N107" i="136"/>
  <c r="N39" i="135" s="1"/>
  <c r="M107" i="136"/>
  <c r="M39" i="135" s="1"/>
  <c r="J107" i="136"/>
  <c r="J39" i="135" s="1"/>
  <c r="G107" i="136"/>
  <c r="G39" i="135" s="1"/>
  <c r="F107" i="136"/>
  <c r="F39" i="135" s="1"/>
  <c r="E107" i="136"/>
  <c r="E39" i="135" s="1"/>
  <c r="R98" i="136"/>
  <c r="R106" i="136" s="1"/>
  <c r="M98" i="136"/>
  <c r="M106" i="136" s="1"/>
  <c r="K98" i="136"/>
  <c r="K106" i="136" s="1"/>
  <c r="J98" i="136"/>
  <c r="J106" i="136" s="1"/>
  <c r="E98" i="136"/>
  <c r="E106" i="136" s="1"/>
  <c r="S98" i="136"/>
  <c r="Q98" i="136"/>
  <c r="Q106" i="136" s="1"/>
  <c r="P98" i="136"/>
  <c r="P106" i="136" s="1"/>
  <c r="L98" i="136"/>
  <c r="L106" i="136" s="1"/>
  <c r="I98" i="136"/>
  <c r="I106" i="136" s="1"/>
  <c r="H98" i="136"/>
  <c r="H106" i="136" s="1"/>
  <c r="D98" i="136"/>
  <c r="D106" i="136" s="1"/>
  <c r="A96" i="136"/>
  <c r="A114" i="136" s="1"/>
  <c r="A132" i="136" s="1"/>
  <c r="A150" i="136" s="1"/>
  <c r="R89" i="136"/>
  <c r="R33" i="135" s="1"/>
  <c r="O89" i="136"/>
  <c r="N89" i="136"/>
  <c r="N33" i="135" s="1"/>
  <c r="M89" i="136"/>
  <c r="M33" i="135" s="1"/>
  <c r="K89" i="136"/>
  <c r="K33" i="135" s="1"/>
  <c r="J89" i="136"/>
  <c r="J33" i="135" s="1"/>
  <c r="F89" i="136"/>
  <c r="F33" i="135" s="1"/>
  <c r="E89" i="136"/>
  <c r="E33" i="135" s="1"/>
  <c r="S89" i="136"/>
  <c r="Q89" i="136"/>
  <c r="Q33" i="135" s="1"/>
  <c r="P89" i="136"/>
  <c r="L89" i="136"/>
  <c r="I89" i="136"/>
  <c r="I33" i="135" s="1"/>
  <c r="H89" i="136"/>
  <c r="H33" i="135" s="1"/>
  <c r="G89" i="136"/>
  <c r="G33" i="135" s="1"/>
  <c r="D89" i="136"/>
  <c r="D33" i="135" s="1"/>
  <c r="Q80" i="136"/>
  <c r="Q88" i="136" s="1"/>
  <c r="I80" i="136"/>
  <c r="I88" i="136" s="1"/>
  <c r="O80" i="136"/>
  <c r="O88" i="136" s="1"/>
  <c r="L80" i="136"/>
  <c r="L88" i="136" s="1"/>
  <c r="G80" i="136"/>
  <c r="G88" i="136" s="1"/>
  <c r="D80" i="136"/>
  <c r="D88" i="136" s="1"/>
  <c r="S80" i="136"/>
  <c r="R80" i="136"/>
  <c r="R88" i="136" s="1"/>
  <c r="N80" i="136"/>
  <c r="N88" i="136" s="1"/>
  <c r="M80" i="136"/>
  <c r="M88" i="136" s="1"/>
  <c r="K80" i="136"/>
  <c r="K88" i="136" s="1"/>
  <c r="J80" i="136"/>
  <c r="J88" i="136" s="1"/>
  <c r="F80" i="136"/>
  <c r="F88" i="136" s="1"/>
  <c r="E80" i="136"/>
  <c r="E88" i="136" s="1"/>
  <c r="A79" i="136"/>
  <c r="A97" i="136" s="1"/>
  <c r="A115" i="136" s="1"/>
  <c r="A133" i="136" s="1"/>
  <c r="A151" i="136" s="1"/>
  <c r="A78" i="136"/>
  <c r="A73" i="136"/>
  <c r="A91" i="136" s="1"/>
  <c r="A109" i="136" s="1"/>
  <c r="A127" i="136" s="1"/>
  <c r="A145" i="136" s="1"/>
  <c r="A163" i="136" s="1"/>
  <c r="A170" i="136" s="1"/>
  <c r="R71" i="136"/>
  <c r="R27" i="135" s="1"/>
  <c r="N71" i="136"/>
  <c r="N27" i="135" s="1"/>
  <c r="K71" i="136"/>
  <c r="K27" i="135" s="1"/>
  <c r="J71" i="136"/>
  <c r="J27" i="135" s="1"/>
  <c r="F71" i="136"/>
  <c r="F27" i="135" s="1"/>
  <c r="A72" i="136"/>
  <c r="A90" i="136" s="1"/>
  <c r="A108" i="136" s="1"/>
  <c r="A126" i="136" s="1"/>
  <c r="A144" i="136" s="1"/>
  <c r="A162" i="136" s="1"/>
  <c r="S71" i="136"/>
  <c r="Q71" i="136"/>
  <c r="Q27" i="135" s="1"/>
  <c r="P71" i="136"/>
  <c r="P27" i="135" s="1"/>
  <c r="M71" i="136"/>
  <c r="M27" i="135" s="1"/>
  <c r="L71" i="136"/>
  <c r="L27" i="135" s="1"/>
  <c r="I71" i="136"/>
  <c r="I27" i="135" s="1"/>
  <c r="H71" i="136"/>
  <c r="H27" i="135" s="1"/>
  <c r="E71" i="136"/>
  <c r="E27" i="135" s="1"/>
  <c r="D71" i="136"/>
  <c r="D27" i="135" s="1"/>
  <c r="A71" i="136"/>
  <c r="A89" i="136" s="1"/>
  <c r="A107" i="136" s="1"/>
  <c r="A125" i="136" s="1"/>
  <c r="A143" i="136" s="1"/>
  <c r="A161" i="136" s="1"/>
  <c r="A70" i="136"/>
  <c r="A88" i="136" s="1"/>
  <c r="A106" i="136" s="1"/>
  <c r="A124" i="136" s="1"/>
  <c r="A142" i="136" s="1"/>
  <c r="A160" i="136" s="1"/>
  <c r="A69" i="136"/>
  <c r="A87" i="136" s="1"/>
  <c r="A105" i="136" s="1"/>
  <c r="A123" i="136" s="1"/>
  <c r="A141" i="136" s="1"/>
  <c r="A159" i="136" s="1"/>
  <c r="A68" i="136"/>
  <c r="A86" i="136" s="1"/>
  <c r="A104" i="136" s="1"/>
  <c r="A122" i="136" s="1"/>
  <c r="A140" i="136" s="1"/>
  <c r="A158" i="136" s="1"/>
  <c r="A67" i="136"/>
  <c r="A85" i="136" s="1"/>
  <c r="A103" i="136" s="1"/>
  <c r="A121" i="136" s="1"/>
  <c r="A139" i="136" s="1"/>
  <c r="A157" i="136" s="1"/>
  <c r="A66" i="136"/>
  <c r="A84" i="136" s="1"/>
  <c r="A102" i="136" s="1"/>
  <c r="A120" i="136" s="1"/>
  <c r="A138" i="136" s="1"/>
  <c r="A156" i="136" s="1"/>
  <c r="A65" i="136"/>
  <c r="A83" i="136" s="1"/>
  <c r="A101" i="136" s="1"/>
  <c r="A119" i="136" s="1"/>
  <c r="A137" i="136" s="1"/>
  <c r="A155" i="136" s="1"/>
  <c r="A64" i="136"/>
  <c r="A82" i="136" s="1"/>
  <c r="A100" i="136" s="1"/>
  <c r="A118" i="136" s="1"/>
  <c r="A136" i="136" s="1"/>
  <c r="A154" i="136" s="1"/>
  <c r="Q62" i="136"/>
  <c r="Q70" i="136" s="1"/>
  <c r="P62" i="136"/>
  <c r="P70" i="136" s="1"/>
  <c r="L62" i="136"/>
  <c r="L70" i="136" s="1"/>
  <c r="J62" i="136"/>
  <c r="J70" i="136" s="1"/>
  <c r="I62" i="136"/>
  <c r="I70" i="136" s="1"/>
  <c r="H62" i="136"/>
  <c r="H70" i="136" s="1"/>
  <c r="D62" i="136"/>
  <c r="D70" i="136" s="1"/>
  <c r="A63" i="136"/>
  <c r="A81" i="136" s="1"/>
  <c r="A99" i="136" s="1"/>
  <c r="A117" i="136" s="1"/>
  <c r="A135" i="136" s="1"/>
  <c r="A153" i="136" s="1"/>
  <c r="S62" i="136"/>
  <c r="R62" i="136"/>
  <c r="R70" i="136" s="1"/>
  <c r="O62" i="136"/>
  <c r="O70" i="136" s="1"/>
  <c r="N62" i="136"/>
  <c r="N70" i="136" s="1"/>
  <c r="M62" i="136"/>
  <c r="M70" i="136" s="1"/>
  <c r="K62" i="136"/>
  <c r="K70" i="136" s="1"/>
  <c r="G62" i="136"/>
  <c r="G70" i="136" s="1"/>
  <c r="F62" i="136"/>
  <c r="F70" i="136" s="1"/>
  <c r="E62" i="136"/>
  <c r="E70" i="136" s="1"/>
  <c r="A62" i="136"/>
  <c r="A80" i="136" s="1"/>
  <c r="A98" i="136" s="1"/>
  <c r="A116" i="136" s="1"/>
  <c r="A134" i="136" s="1"/>
  <c r="A152" i="136" s="1"/>
  <c r="A61" i="136"/>
  <c r="M7" i="136"/>
  <c r="E7" i="136"/>
  <c r="D7" i="136"/>
  <c r="A60" i="136"/>
  <c r="A59" i="136"/>
  <c r="A77" i="136" s="1"/>
  <c r="A95" i="136" s="1"/>
  <c r="A113" i="136" s="1"/>
  <c r="A131" i="136" s="1"/>
  <c r="A149" i="136" s="1"/>
  <c r="A58" i="136"/>
  <c r="A76" i="136" s="1"/>
  <c r="A94" i="136" s="1"/>
  <c r="A112" i="136" s="1"/>
  <c r="A130" i="136" s="1"/>
  <c r="A148" i="136" s="1"/>
  <c r="A168" i="136" s="1"/>
  <c r="A55" i="136"/>
  <c r="Q53" i="136"/>
  <c r="Q21" i="135" s="1"/>
  <c r="O53" i="136"/>
  <c r="O21" i="135" s="1"/>
  <c r="K53" i="136"/>
  <c r="K21" i="135" s="1"/>
  <c r="I53" i="136"/>
  <c r="I21" i="135" s="1"/>
  <c r="G53" i="136"/>
  <c r="G21" i="135" s="1"/>
  <c r="A54" i="136"/>
  <c r="S53" i="136"/>
  <c r="R53" i="136"/>
  <c r="P53" i="136"/>
  <c r="P21" i="135" s="1"/>
  <c r="N53" i="136"/>
  <c r="N21" i="135" s="1"/>
  <c r="M53" i="136"/>
  <c r="M21" i="135" s="1"/>
  <c r="L53" i="136"/>
  <c r="L21" i="135" s="1"/>
  <c r="J53" i="136"/>
  <c r="J21" i="135" s="1"/>
  <c r="H53" i="136"/>
  <c r="H21" i="135" s="1"/>
  <c r="F53" i="136"/>
  <c r="F21" i="135" s="1"/>
  <c r="E53" i="136"/>
  <c r="E21" i="135" s="1"/>
  <c r="D53" i="136"/>
  <c r="D21" i="135" s="1"/>
  <c r="A53" i="136"/>
  <c r="A52" i="136"/>
  <c r="M44" i="136"/>
  <c r="M52" i="136" s="1"/>
  <c r="J44" i="136"/>
  <c r="J52" i="136" s="1"/>
  <c r="I44" i="136"/>
  <c r="I52" i="136" s="1"/>
  <c r="H44" i="136"/>
  <c r="H52" i="136" s="1"/>
  <c r="E44" i="136"/>
  <c r="E52" i="136" s="1"/>
  <c r="A50" i="136"/>
  <c r="A49" i="136"/>
  <c r="A48" i="136"/>
  <c r="A47" i="136"/>
  <c r="A46" i="136"/>
  <c r="A45" i="136"/>
  <c r="S44" i="136"/>
  <c r="R44" i="136"/>
  <c r="R52" i="136" s="1"/>
  <c r="Q44" i="136"/>
  <c r="Q52" i="136" s="1"/>
  <c r="P44" i="136"/>
  <c r="P52" i="136" s="1"/>
  <c r="O44" i="136"/>
  <c r="O52" i="136" s="1"/>
  <c r="A44" i="136"/>
  <c r="A43" i="136"/>
  <c r="S38" i="136"/>
  <c r="S29" i="136"/>
  <c r="A20" i="136"/>
  <c r="A19" i="136"/>
  <c r="A18" i="136"/>
  <c r="A17" i="136"/>
  <c r="A16" i="136"/>
  <c r="A15" i="136"/>
  <c r="A14" i="136"/>
  <c r="A13" i="136"/>
  <c r="A12" i="136"/>
  <c r="A11" i="136"/>
  <c r="A10" i="136"/>
  <c r="A9" i="136"/>
  <c r="A8" i="136"/>
  <c r="L7" i="136"/>
  <c r="A7" i="136"/>
  <c r="A6" i="136"/>
  <c r="R5" i="136"/>
  <c r="Q5" i="136"/>
  <c r="O5" i="136"/>
  <c r="L5" i="136"/>
  <c r="K5" i="136"/>
  <c r="J5" i="136"/>
  <c r="I5" i="136"/>
  <c r="G5" i="136"/>
  <c r="D5" i="136"/>
  <c r="A5" i="136"/>
  <c r="N64" i="135"/>
  <c r="L64" i="135"/>
  <c r="H64" i="135"/>
  <c r="F64" i="135"/>
  <c r="D64" i="135"/>
  <c r="S64" i="135"/>
  <c r="R64" i="135"/>
  <c r="Q64" i="135"/>
  <c r="P64" i="135"/>
  <c r="O64" i="135"/>
  <c r="M64" i="135"/>
  <c r="K64" i="135"/>
  <c r="J64" i="135"/>
  <c r="I64" i="135"/>
  <c r="G64" i="135"/>
  <c r="E64" i="135"/>
  <c r="S56" i="135"/>
  <c r="S50" i="135"/>
  <c r="AK37" i="135"/>
  <c r="S32" i="135"/>
  <c r="S26" i="135"/>
  <c r="A26" i="135"/>
  <c r="A32" i="135" s="1"/>
  <c r="A38" i="135" s="1"/>
  <c r="A44" i="135" s="1"/>
  <c r="A50" i="135" s="1"/>
  <c r="A56" i="135" s="1"/>
  <c r="A63" i="135" s="1"/>
  <c r="A22" i="135"/>
  <c r="A28" i="135" s="1"/>
  <c r="A34" i="135" s="1"/>
  <c r="A40" i="135" s="1"/>
  <c r="A46" i="135" s="1"/>
  <c r="A52" i="135" s="1"/>
  <c r="A58" i="135" s="1"/>
  <c r="A64" i="135" s="1"/>
  <c r="A21" i="135"/>
  <c r="A27" i="135" s="1"/>
  <c r="A33" i="135" s="1"/>
  <c r="A39" i="135" s="1"/>
  <c r="A45" i="135" s="1"/>
  <c r="A51" i="135" s="1"/>
  <c r="A57" i="135" s="1"/>
  <c r="A20" i="135"/>
  <c r="A19" i="135"/>
  <c r="A25" i="135" s="1"/>
  <c r="A31" i="135" s="1"/>
  <c r="A37" i="135" s="1"/>
  <c r="A43" i="135" s="1"/>
  <c r="A49" i="135" s="1"/>
  <c r="A55" i="135" s="1"/>
  <c r="A7" i="135"/>
  <c r="A6" i="135"/>
  <c r="A5" i="135"/>
  <c r="B76" i="134"/>
  <c r="A76" i="134"/>
  <c r="B75" i="134"/>
  <c r="B70" i="134"/>
  <c r="A66" i="134"/>
  <c r="B64" i="134"/>
  <c r="B66" i="134" s="1"/>
  <c r="B77" i="134" s="1"/>
  <c r="B55" i="134"/>
  <c r="B49" i="134"/>
  <c r="B40" i="134"/>
  <c r="B41" i="134" s="1"/>
  <c r="B56" i="134" s="1"/>
  <c r="B32" i="134"/>
  <c r="B34" i="134" s="1"/>
  <c r="B16" i="134"/>
  <c r="B7" i="134"/>
  <c r="B8" i="134" s="1"/>
  <c r="E14" i="133"/>
  <c r="D14" i="133"/>
  <c r="G13" i="133"/>
  <c r="B13" i="133"/>
  <c r="G12" i="133"/>
  <c r="B12" i="133"/>
  <c r="G11" i="133"/>
  <c r="B11" i="133"/>
  <c r="G10" i="133"/>
  <c r="G9" i="133"/>
  <c r="B9" i="133"/>
  <c r="G8" i="133"/>
  <c r="B8" i="133"/>
  <c r="G7" i="133"/>
  <c r="B7" i="133"/>
  <c r="G6" i="133"/>
  <c r="G5" i="133"/>
  <c r="D15" i="27"/>
  <c r="P13" i="135" l="1"/>
  <c r="P36" i="136"/>
  <c r="P31" i="136"/>
  <c r="P34" i="136"/>
  <c r="P39" i="136"/>
  <c r="P38" i="136" s="1"/>
  <c r="P15" i="135" s="1"/>
  <c r="P16" i="135" s="1"/>
  <c r="P23" i="38" s="1"/>
  <c r="P30" i="136"/>
  <c r="P32" i="136"/>
  <c r="P33" i="136"/>
  <c r="P35" i="136"/>
  <c r="H13" i="135"/>
  <c r="H36" i="136"/>
  <c r="H31" i="136"/>
  <c r="H39" i="136"/>
  <c r="H38" i="136" s="1"/>
  <c r="H15" i="135" s="1"/>
  <c r="H16" i="135" s="1"/>
  <c r="H23" i="38" s="1"/>
  <c r="H30" i="136"/>
  <c r="H32" i="136"/>
  <c r="H33" i="136"/>
  <c r="H34" i="136"/>
  <c r="H35" i="136"/>
  <c r="I13" i="135"/>
  <c r="I39" i="136"/>
  <c r="I38" i="136" s="1"/>
  <c r="I15" i="135" s="1"/>
  <c r="I32" i="136"/>
  <c r="I30" i="136"/>
  <c r="I31" i="136"/>
  <c r="I33" i="136"/>
  <c r="I34" i="136"/>
  <c r="I35" i="136"/>
  <c r="I36" i="136"/>
  <c r="J13" i="135"/>
  <c r="J30" i="136"/>
  <c r="J33" i="136"/>
  <c r="J31" i="136"/>
  <c r="J32" i="136"/>
  <c r="J34" i="136"/>
  <c r="J35" i="136"/>
  <c r="J39" i="136"/>
  <c r="J38" i="136" s="1"/>
  <c r="J15" i="135" s="1"/>
  <c r="J36" i="136"/>
  <c r="Q13" i="135"/>
  <c r="Q16" i="135" s="1"/>
  <c r="Q23" i="38" s="1"/>
  <c r="Q39" i="136"/>
  <c r="Q38" i="136" s="1"/>
  <c r="Q15" i="135" s="1"/>
  <c r="Q32" i="136"/>
  <c r="Q35" i="136"/>
  <c r="Q30" i="136"/>
  <c r="Q31" i="136"/>
  <c r="Q33" i="136"/>
  <c r="Q34" i="136"/>
  <c r="Q36" i="136"/>
  <c r="F13" i="135"/>
  <c r="F34" i="136"/>
  <c r="F39" i="136"/>
  <c r="F38" i="136" s="1"/>
  <c r="F15" i="135" s="1"/>
  <c r="F16" i="135" s="1"/>
  <c r="F23" i="38" s="1"/>
  <c r="F32" i="136"/>
  <c r="F35" i="136"/>
  <c r="F36" i="136"/>
  <c r="F30" i="136"/>
  <c r="F31" i="136"/>
  <c r="F33" i="136"/>
  <c r="G13" i="135"/>
  <c r="G16" i="135" s="1"/>
  <c r="G23" i="38" s="1"/>
  <c r="G35" i="136"/>
  <c r="G30" i="136"/>
  <c r="G36" i="136"/>
  <c r="G39" i="136"/>
  <c r="G38" i="136" s="1"/>
  <c r="G15" i="135" s="1"/>
  <c r="G31" i="136"/>
  <c r="G32" i="136"/>
  <c r="G29" i="136" s="1"/>
  <c r="G37" i="136" s="1"/>
  <c r="G33" i="136"/>
  <c r="G34" i="136"/>
  <c r="O13" i="135"/>
  <c r="O16" i="135" s="1"/>
  <c r="O23" i="38" s="1"/>
  <c r="O35" i="136"/>
  <c r="O30" i="136"/>
  <c r="O33" i="136"/>
  <c r="O36" i="136"/>
  <c r="O39" i="136"/>
  <c r="O38" i="136" s="1"/>
  <c r="O15" i="135" s="1"/>
  <c r="O31" i="136"/>
  <c r="O32" i="136"/>
  <c r="O34" i="136"/>
  <c r="O29" i="136" s="1"/>
  <c r="O37" i="136" s="1"/>
  <c r="R13" i="135"/>
  <c r="R30" i="136"/>
  <c r="R33" i="136"/>
  <c r="R31" i="136"/>
  <c r="R32" i="136"/>
  <c r="R34" i="136"/>
  <c r="R35" i="136"/>
  <c r="R36" i="136"/>
  <c r="R39" i="136"/>
  <c r="R38" i="136" s="1"/>
  <c r="R15" i="135" s="1"/>
  <c r="M13" i="135"/>
  <c r="M33" i="136"/>
  <c r="M36" i="136"/>
  <c r="M34" i="136"/>
  <c r="M35" i="136"/>
  <c r="M39" i="136"/>
  <c r="M38" i="136" s="1"/>
  <c r="M15" i="135" s="1"/>
  <c r="M16" i="135" s="1"/>
  <c r="M23" i="38" s="1"/>
  <c r="M30" i="136"/>
  <c r="M29" i="136" s="1"/>
  <c r="M37" i="136" s="1"/>
  <c r="M31" i="136"/>
  <c r="M32" i="136"/>
  <c r="N13" i="135"/>
  <c r="N34" i="136"/>
  <c r="N39" i="136"/>
  <c r="N38" i="136" s="1"/>
  <c r="N15" i="135" s="1"/>
  <c r="N35" i="136"/>
  <c r="N36" i="136"/>
  <c r="N30" i="136"/>
  <c r="N29" i="136" s="1"/>
  <c r="N37" i="136" s="1"/>
  <c r="N31" i="136"/>
  <c r="N32" i="136"/>
  <c r="N33" i="136"/>
  <c r="AM96" i="139"/>
  <c r="L96" i="139"/>
  <c r="M80" i="138"/>
  <c r="M82" i="138" s="1"/>
  <c r="M72" i="137" s="1"/>
  <c r="E80" i="138"/>
  <c r="L80" i="138"/>
  <c r="L82" i="138" s="1"/>
  <c r="D80" i="138"/>
  <c r="D82" i="138" s="1"/>
  <c r="S80" i="138"/>
  <c r="K80" i="138"/>
  <c r="K82" i="138" s="1"/>
  <c r="R80" i="138"/>
  <c r="R82" i="138" s="1"/>
  <c r="J80" i="138"/>
  <c r="Q80" i="138"/>
  <c r="I80" i="138"/>
  <c r="F80" i="138"/>
  <c r="P80" i="138"/>
  <c r="P82" i="138" s="1"/>
  <c r="H80" i="138"/>
  <c r="H82" i="138" s="1"/>
  <c r="O80" i="138"/>
  <c r="O82" i="138" s="1"/>
  <c r="G80" i="138"/>
  <c r="G82" i="138" s="1"/>
  <c r="N80" i="138"/>
  <c r="S109" i="139"/>
  <c r="S92" i="138" s="1"/>
  <c r="E96" i="139"/>
  <c r="S33" i="135"/>
  <c r="S21" i="135"/>
  <c r="R16" i="135"/>
  <c r="R23" i="38" s="1"/>
  <c r="N16" i="135"/>
  <c r="N23" i="38" s="1"/>
  <c r="J16" i="135"/>
  <c r="J23" i="38" s="1"/>
  <c r="I16" i="135"/>
  <c r="I23" i="38" s="1"/>
  <c r="K44" i="136"/>
  <c r="K52" i="136" s="1"/>
  <c r="F44" i="136"/>
  <c r="F52" i="136" s="1"/>
  <c r="N44" i="136"/>
  <c r="N52" i="136" s="1"/>
  <c r="D44" i="136"/>
  <c r="D52" i="136" s="1"/>
  <c r="L44" i="136"/>
  <c r="L52" i="136" s="1"/>
  <c r="R55" i="136"/>
  <c r="I55" i="136"/>
  <c r="O16" i="138"/>
  <c r="G16" i="138"/>
  <c r="F16" i="138"/>
  <c r="M16" i="138"/>
  <c r="E16" i="138"/>
  <c r="L16" i="138"/>
  <c r="S16" i="138"/>
  <c r="K16" i="138"/>
  <c r="R16" i="138"/>
  <c r="J16" i="138"/>
  <c r="H16" i="138"/>
  <c r="N16" i="138"/>
  <c r="Q16" i="138"/>
  <c r="I16" i="138"/>
  <c r="P16" i="138"/>
  <c r="D16" i="138"/>
  <c r="M15" i="138"/>
  <c r="E15" i="138"/>
  <c r="L15" i="138"/>
  <c r="D15" i="138"/>
  <c r="S15" i="138"/>
  <c r="K15" i="138"/>
  <c r="P15" i="138"/>
  <c r="G15" i="138"/>
  <c r="N15" i="138"/>
  <c r="R15" i="138"/>
  <c r="J15" i="138"/>
  <c r="H15" i="138"/>
  <c r="O15" i="138"/>
  <c r="F15" i="138"/>
  <c r="Q15" i="138"/>
  <c r="I15" i="138"/>
  <c r="O11" i="138"/>
  <c r="G11" i="138"/>
  <c r="N11" i="138"/>
  <c r="F11" i="138"/>
  <c r="M11" i="138"/>
  <c r="E11" i="138"/>
  <c r="J11" i="138"/>
  <c r="P11" i="138"/>
  <c r="L11" i="138"/>
  <c r="D11" i="138"/>
  <c r="S11" i="138"/>
  <c r="K11" i="138"/>
  <c r="R11" i="138"/>
  <c r="Q11" i="138"/>
  <c r="I11" i="138"/>
  <c r="H11" i="138"/>
  <c r="O10" i="138"/>
  <c r="G10" i="138"/>
  <c r="N10" i="138"/>
  <c r="F10" i="138"/>
  <c r="M10" i="138"/>
  <c r="E10" i="138"/>
  <c r="D10" i="138"/>
  <c r="L10" i="138"/>
  <c r="H10" i="138"/>
  <c r="S10" i="138"/>
  <c r="K10" i="138"/>
  <c r="R10" i="138"/>
  <c r="J10" i="138"/>
  <c r="Q10" i="138"/>
  <c r="I10" i="138"/>
  <c r="P10" i="138"/>
  <c r="S65" i="139"/>
  <c r="M59" i="138" s="1"/>
  <c r="L67" i="137"/>
  <c r="S78" i="137"/>
  <c r="C10" i="133" s="1"/>
  <c r="B10" i="133" s="1"/>
  <c r="P20" i="135"/>
  <c r="L20" i="135"/>
  <c r="S21" i="137"/>
  <c r="S23" i="137" s="1"/>
  <c r="C6" i="133" s="1"/>
  <c r="H20" i="135"/>
  <c r="D20" i="135"/>
  <c r="S14" i="135"/>
  <c r="B5" i="133"/>
  <c r="D17" i="143"/>
  <c r="H9" i="143"/>
  <c r="H10" i="143" s="1"/>
  <c r="H17" i="143" s="1"/>
  <c r="P9" i="143"/>
  <c r="P10" i="143" s="1"/>
  <c r="P17" i="143" s="1"/>
  <c r="I9" i="143"/>
  <c r="I10" i="143" s="1"/>
  <c r="I17" i="143" s="1"/>
  <c r="Q9" i="143"/>
  <c r="Q10" i="143" s="1"/>
  <c r="Q17" i="143" s="1"/>
  <c r="J9" i="143"/>
  <c r="J10" i="143" s="1"/>
  <c r="J17" i="143" s="1"/>
  <c r="E28" i="142"/>
  <c r="M28" i="142"/>
  <c r="F28" i="142"/>
  <c r="N28" i="142"/>
  <c r="G28" i="142"/>
  <c r="O28" i="142"/>
  <c r="S12" i="142"/>
  <c r="S17" i="142" s="1"/>
  <c r="H28" i="142"/>
  <c r="P28" i="142"/>
  <c r="I28" i="142"/>
  <c r="Q28" i="142"/>
  <c r="J28" i="142"/>
  <c r="I53" i="141"/>
  <c r="Q53" i="141"/>
  <c r="I57" i="141"/>
  <c r="Q57" i="141"/>
  <c r="J53" i="141"/>
  <c r="R53" i="141"/>
  <c r="J57" i="141"/>
  <c r="R57" i="141"/>
  <c r="S55" i="141"/>
  <c r="D53" i="141"/>
  <c r="S54" i="141"/>
  <c r="S53" i="141" s="1"/>
  <c r="L53" i="141"/>
  <c r="S58" i="141"/>
  <c r="D57" i="141"/>
  <c r="M57" i="141"/>
  <c r="S59" i="141"/>
  <c r="G53" i="141"/>
  <c r="O53" i="141"/>
  <c r="G57" i="141"/>
  <c r="O57" i="141"/>
  <c r="S21" i="141"/>
  <c r="S22" i="141"/>
  <c r="S45" i="141"/>
  <c r="K16" i="140"/>
  <c r="E7" i="140"/>
  <c r="M7" i="140"/>
  <c r="D16" i="140"/>
  <c r="L16" i="140"/>
  <c r="F7" i="140"/>
  <c r="N7" i="140"/>
  <c r="E16" i="140"/>
  <c r="M16" i="140"/>
  <c r="G7" i="140"/>
  <c r="O7" i="140"/>
  <c r="F16" i="140"/>
  <c r="N16" i="140"/>
  <c r="H7" i="140"/>
  <c r="P7" i="140"/>
  <c r="G16" i="140"/>
  <c r="O16" i="140"/>
  <c r="I7" i="140"/>
  <c r="Q7" i="140"/>
  <c r="H16" i="140"/>
  <c r="P16" i="140"/>
  <c r="J7" i="140"/>
  <c r="R7" i="140"/>
  <c r="I16" i="140"/>
  <c r="Q16" i="140"/>
  <c r="K7" i="140"/>
  <c r="J16" i="140"/>
  <c r="R16" i="140"/>
  <c r="S99" i="139"/>
  <c r="C19" i="139"/>
  <c r="C10" i="139"/>
  <c r="S48" i="139"/>
  <c r="L54" i="139" s="1"/>
  <c r="S60" i="139"/>
  <c r="C15" i="139"/>
  <c r="H7" i="139"/>
  <c r="P7" i="139"/>
  <c r="F96" i="139"/>
  <c r="N96" i="139"/>
  <c r="G96" i="139"/>
  <c r="O96" i="139"/>
  <c r="J7" i="139"/>
  <c r="H96" i="139"/>
  <c r="P96" i="139"/>
  <c r="K7" i="139"/>
  <c r="I96" i="139"/>
  <c r="Q96" i="139"/>
  <c r="M96" i="139"/>
  <c r="D7" i="139"/>
  <c r="L7" i="139"/>
  <c r="S27" i="139"/>
  <c r="P37" i="139" s="1"/>
  <c r="P39" i="139" s="1"/>
  <c r="P37" i="138" s="1"/>
  <c r="P39" i="138" s="1"/>
  <c r="P25" i="135" s="1"/>
  <c r="P28" i="135" s="1"/>
  <c r="J96" i="139"/>
  <c r="R96" i="139"/>
  <c r="K96" i="139"/>
  <c r="F7" i="139"/>
  <c r="D96" i="139"/>
  <c r="F82" i="138"/>
  <c r="N82" i="138"/>
  <c r="K7" i="138"/>
  <c r="C70" i="138"/>
  <c r="I82" i="138"/>
  <c r="Q82" i="138"/>
  <c r="D7" i="138"/>
  <c r="L7" i="138"/>
  <c r="C71" i="138"/>
  <c r="J82" i="138"/>
  <c r="E7" i="138"/>
  <c r="E82" i="138"/>
  <c r="S63" i="137"/>
  <c r="K23" i="137"/>
  <c r="G98" i="136"/>
  <c r="G106" i="136" s="1"/>
  <c r="F5" i="136"/>
  <c r="N5" i="136"/>
  <c r="G44" i="136"/>
  <c r="E55" i="136"/>
  <c r="Q55" i="136"/>
  <c r="E5" i="136"/>
  <c r="M5" i="136"/>
  <c r="D107" i="136"/>
  <c r="D39" i="135" s="1"/>
  <c r="S39" i="135" s="1"/>
  <c r="L107" i="136"/>
  <c r="L39" i="135" s="1"/>
  <c r="O98" i="136"/>
  <c r="O106" i="136" s="1"/>
  <c r="P55" i="136"/>
  <c r="P5" i="136"/>
  <c r="H55" i="136"/>
  <c r="G71" i="136"/>
  <c r="G27" i="135" s="1"/>
  <c r="O71" i="136"/>
  <c r="O27" i="135" s="1"/>
  <c r="S27" i="135" s="1"/>
  <c r="O55" i="136"/>
  <c r="H5" i="136"/>
  <c r="H80" i="136"/>
  <c r="H88" i="136" s="1"/>
  <c r="P80" i="136"/>
  <c r="P88" i="136" s="1"/>
  <c r="I91" i="136"/>
  <c r="Q91" i="136"/>
  <c r="D73" i="136"/>
  <c r="L73" i="136"/>
  <c r="K91" i="136"/>
  <c r="J55" i="136"/>
  <c r="F98" i="136"/>
  <c r="F106" i="136" s="1"/>
  <c r="N98" i="136"/>
  <c r="N106" i="136" s="1"/>
  <c r="G91" i="136"/>
  <c r="O91" i="136"/>
  <c r="M55" i="136"/>
  <c r="E73" i="136"/>
  <c r="M73" i="136"/>
  <c r="F91" i="136"/>
  <c r="N91" i="136"/>
  <c r="L91" i="136"/>
  <c r="E109" i="136"/>
  <c r="E91" i="136"/>
  <c r="M91" i="136"/>
  <c r="K109" i="136"/>
  <c r="G7" i="136"/>
  <c r="O7" i="136"/>
  <c r="H7" i="136"/>
  <c r="P7" i="136"/>
  <c r="H73" i="136"/>
  <c r="P73" i="136"/>
  <c r="H109" i="136"/>
  <c r="P109" i="136"/>
  <c r="J91" i="136"/>
  <c r="R91" i="136"/>
  <c r="I109" i="136"/>
  <c r="Q109" i="136"/>
  <c r="K7" i="136"/>
  <c r="R109" i="136"/>
  <c r="J8" i="136"/>
  <c r="G14" i="133"/>
  <c r="F14" i="133"/>
  <c r="B34" i="21"/>
  <c r="F7" i="30" s="1"/>
  <c r="L13" i="135" l="1"/>
  <c r="L32" i="136"/>
  <c r="L35" i="136"/>
  <c r="L33" i="136"/>
  <c r="L34" i="136"/>
  <c r="L36" i="136"/>
  <c r="L39" i="136"/>
  <c r="L38" i="136" s="1"/>
  <c r="L15" i="135" s="1"/>
  <c r="L31" i="136"/>
  <c r="L30" i="136"/>
  <c r="I29" i="136"/>
  <c r="I37" i="136" s="1"/>
  <c r="H29" i="136"/>
  <c r="H37" i="136" s="1"/>
  <c r="P29" i="136"/>
  <c r="P37" i="136" s="1"/>
  <c r="D13" i="135"/>
  <c r="D16" i="135" s="1"/>
  <c r="D23" i="38" s="1"/>
  <c r="D32" i="136"/>
  <c r="D35" i="136"/>
  <c r="D33" i="136"/>
  <c r="D34" i="136"/>
  <c r="D36" i="136"/>
  <c r="D39" i="136"/>
  <c r="D38" i="136" s="1"/>
  <c r="D15" i="135" s="1"/>
  <c r="D30" i="136"/>
  <c r="D31" i="136"/>
  <c r="J29" i="136"/>
  <c r="J37" i="136" s="1"/>
  <c r="F29" i="136"/>
  <c r="F37" i="136" s="1"/>
  <c r="R29" i="136"/>
  <c r="R37" i="136" s="1"/>
  <c r="E13" i="135"/>
  <c r="E33" i="136"/>
  <c r="E36" i="136"/>
  <c r="E31" i="136"/>
  <c r="E34" i="136"/>
  <c r="E35" i="136"/>
  <c r="E39" i="136"/>
  <c r="E38" i="136" s="1"/>
  <c r="E15" i="135" s="1"/>
  <c r="E30" i="136"/>
  <c r="E32" i="136"/>
  <c r="K13" i="135"/>
  <c r="K31" i="136"/>
  <c r="K34" i="136"/>
  <c r="K39" i="136"/>
  <c r="K38" i="136" s="1"/>
  <c r="K15" i="135" s="1"/>
  <c r="K32" i="136"/>
  <c r="K33" i="136"/>
  <c r="K35" i="136"/>
  <c r="K36" i="136"/>
  <c r="K30" i="136"/>
  <c r="Q29" i="136"/>
  <c r="R111" i="139"/>
  <c r="R113" i="139" s="1"/>
  <c r="R115" i="139" s="1"/>
  <c r="J92" i="138"/>
  <c r="I92" i="138"/>
  <c r="G92" i="138"/>
  <c r="M67" i="137"/>
  <c r="N92" i="138"/>
  <c r="M68" i="137"/>
  <c r="D120" i="136"/>
  <c r="D121" i="136"/>
  <c r="D122" i="136"/>
  <c r="D123" i="136"/>
  <c r="D119" i="136"/>
  <c r="D126" i="136"/>
  <c r="D125" i="136" s="1"/>
  <c r="D45" i="135" s="1"/>
  <c r="D117" i="136"/>
  <c r="D118" i="136"/>
  <c r="P126" i="136"/>
  <c r="P125" i="136" s="1"/>
  <c r="P45" i="135" s="1"/>
  <c r="P123" i="136"/>
  <c r="P117" i="136"/>
  <c r="P118" i="136"/>
  <c r="P119" i="136"/>
  <c r="P120" i="136"/>
  <c r="P121" i="136"/>
  <c r="P122" i="136"/>
  <c r="E121" i="136"/>
  <c r="E122" i="136"/>
  <c r="E123" i="136"/>
  <c r="E126" i="136"/>
  <c r="E125" i="136" s="1"/>
  <c r="E45" i="135" s="1"/>
  <c r="E117" i="136"/>
  <c r="E118" i="136"/>
  <c r="E119" i="136"/>
  <c r="E120" i="136"/>
  <c r="G123" i="136"/>
  <c r="G126" i="136"/>
  <c r="G125" i="136" s="1"/>
  <c r="G45" i="135" s="1"/>
  <c r="G117" i="136"/>
  <c r="G118" i="136"/>
  <c r="G122" i="136"/>
  <c r="G119" i="136"/>
  <c r="G120" i="136"/>
  <c r="G121" i="136"/>
  <c r="L120" i="136"/>
  <c r="L121" i="136"/>
  <c r="L119" i="136"/>
  <c r="L122" i="136"/>
  <c r="L123" i="136"/>
  <c r="L126" i="136"/>
  <c r="L125" i="136" s="1"/>
  <c r="L45" i="135" s="1"/>
  <c r="L117" i="136"/>
  <c r="L118" i="136"/>
  <c r="N122" i="136"/>
  <c r="N123" i="136"/>
  <c r="N126" i="136"/>
  <c r="N125" i="136" s="1"/>
  <c r="N45" i="135" s="1"/>
  <c r="N121" i="136"/>
  <c r="N117" i="136"/>
  <c r="N118" i="136"/>
  <c r="N119" i="136"/>
  <c r="N120" i="136"/>
  <c r="Q92" i="138"/>
  <c r="F92" i="138"/>
  <c r="K119" i="136"/>
  <c r="K120" i="136"/>
  <c r="K121" i="136"/>
  <c r="K118" i="136"/>
  <c r="K122" i="136"/>
  <c r="K123" i="136"/>
  <c r="K126" i="136"/>
  <c r="K125" i="136" s="1"/>
  <c r="K45" i="135" s="1"/>
  <c r="K117" i="136"/>
  <c r="Q117" i="136"/>
  <c r="Q118" i="136"/>
  <c r="Q119" i="136"/>
  <c r="Q120" i="136"/>
  <c r="Q121" i="136"/>
  <c r="Q122" i="136"/>
  <c r="Q126" i="136"/>
  <c r="Q125" i="136" s="1"/>
  <c r="Q45" i="135" s="1"/>
  <c r="Q123" i="136"/>
  <c r="F122" i="136"/>
  <c r="F121" i="136"/>
  <c r="F123" i="136"/>
  <c r="F126" i="136"/>
  <c r="F125" i="136" s="1"/>
  <c r="F45" i="135" s="1"/>
  <c r="F117" i="136"/>
  <c r="F118" i="136"/>
  <c r="F119" i="136"/>
  <c r="F120" i="136"/>
  <c r="M121" i="136"/>
  <c r="M122" i="136"/>
  <c r="M123" i="136"/>
  <c r="M126" i="136"/>
  <c r="M125" i="136" s="1"/>
  <c r="M45" i="135" s="1"/>
  <c r="M117" i="136"/>
  <c r="M120" i="136"/>
  <c r="M118" i="136"/>
  <c r="M119" i="136"/>
  <c r="O123" i="136"/>
  <c r="O126" i="136"/>
  <c r="O125" i="136" s="1"/>
  <c r="O45" i="135" s="1"/>
  <c r="O122" i="136"/>
  <c r="O117" i="136"/>
  <c r="O118" i="136"/>
  <c r="O119" i="136"/>
  <c r="O120" i="136"/>
  <c r="O121" i="136"/>
  <c r="I117" i="136"/>
  <c r="I118" i="136"/>
  <c r="I119" i="136"/>
  <c r="I126" i="136"/>
  <c r="I125" i="136" s="1"/>
  <c r="I45" i="135" s="1"/>
  <c r="I120" i="136"/>
  <c r="I121" i="136"/>
  <c r="I122" i="136"/>
  <c r="I123" i="136"/>
  <c r="P92" i="138"/>
  <c r="M92" i="138"/>
  <c r="H126" i="136"/>
  <c r="H125" i="136" s="1"/>
  <c r="H45" i="135" s="1"/>
  <c r="H117" i="136"/>
  <c r="H118" i="136"/>
  <c r="H119" i="136"/>
  <c r="H120" i="136"/>
  <c r="H123" i="136"/>
  <c r="H121" i="136"/>
  <c r="H122" i="136"/>
  <c r="H92" i="138"/>
  <c r="E92" i="138"/>
  <c r="R118" i="136"/>
  <c r="R119" i="136"/>
  <c r="R120" i="136"/>
  <c r="R121" i="136"/>
  <c r="R122" i="136"/>
  <c r="R117" i="136"/>
  <c r="R123" i="136"/>
  <c r="R126" i="136"/>
  <c r="R125" i="136" s="1"/>
  <c r="R45" i="135" s="1"/>
  <c r="L68" i="137"/>
  <c r="K92" i="138"/>
  <c r="L92" i="138"/>
  <c r="J118" i="136"/>
  <c r="J117" i="136"/>
  <c r="J119" i="136"/>
  <c r="J120" i="136"/>
  <c r="J121" i="136"/>
  <c r="J122" i="136"/>
  <c r="J123" i="136"/>
  <c r="J126" i="136"/>
  <c r="J125" i="136" s="1"/>
  <c r="J45" i="135" s="1"/>
  <c r="L72" i="137"/>
  <c r="R92" i="138"/>
  <c r="O92" i="138"/>
  <c r="D92" i="138"/>
  <c r="F55" i="136"/>
  <c r="D55" i="136"/>
  <c r="N55" i="136"/>
  <c r="K55" i="136"/>
  <c r="G52" i="136"/>
  <c r="L55" i="136"/>
  <c r="R8" i="136"/>
  <c r="J109" i="136"/>
  <c r="M109" i="136"/>
  <c r="G109" i="136"/>
  <c r="R73" i="136"/>
  <c r="K73" i="136"/>
  <c r="O73" i="136"/>
  <c r="N73" i="136"/>
  <c r="P40" i="136"/>
  <c r="M40" i="136"/>
  <c r="C16" i="139"/>
  <c r="C15" i="138"/>
  <c r="C11" i="139"/>
  <c r="G12" i="139" s="1"/>
  <c r="G19" i="139" s="1"/>
  <c r="C10" i="138"/>
  <c r="C20" i="139"/>
  <c r="C20" i="138" s="1"/>
  <c r="C19" i="138"/>
  <c r="K59" i="138"/>
  <c r="K71" i="138" s="1"/>
  <c r="I85" i="139"/>
  <c r="P59" i="138"/>
  <c r="P71" i="138" s="1"/>
  <c r="Q59" i="138"/>
  <c r="Q71" i="138" s="1"/>
  <c r="F59" i="138"/>
  <c r="I59" i="138"/>
  <c r="R59" i="138"/>
  <c r="L59" i="138"/>
  <c r="L71" i="138" s="1"/>
  <c r="D59" i="138"/>
  <c r="D71" i="138" s="1"/>
  <c r="E59" i="138"/>
  <c r="E71" i="138" s="1"/>
  <c r="H59" i="138"/>
  <c r="N59" i="138"/>
  <c r="N71" i="138" s="1"/>
  <c r="G59" i="138"/>
  <c r="G71" i="138" s="1"/>
  <c r="O59" i="138"/>
  <c r="S59" i="138"/>
  <c r="S71" i="138" s="1"/>
  <c r="J59" i="138"/>
  <c r="P85" i="139"/>
  <c r="L85" i="139"/>
  <c r="Q56" i="138"/>
  <c r="I56" i="138"/>
  <c r="H56" i="138"/>
  <c r="R56" i="138"/>
  <c r="P56" i="138"/>
  <c r="O56" i="138"/>
  <c r="G56" i="138"/>
  <c r="N56" i="138"/>
  <c r="F56" i="138"/>
  <c r="M56" i="138"/>
  <c r="M68" i="138" s="1"/>
  <c r="M37" i="135" s="1"/>
  <c r="E56" i="138"/>
  <c r="J56" i="138"/>
  <c r="L56" i="138"/>
  <c r="S56" i="138"/>
  <c r="S70" i="138" s="1"/>
  <c r="K56" i="138"/>
  <c r="K68" i="138" s="1"/>
  <c r="K37" i="135" s="1"/>
  <c r="F85" i="139"/>
  <c r="E85" i="139"/>
  <c r="D85" i="139"/>
  <c r="D56" i="138"/>
  <c r="D68" i="138" s="1"/>
  <c r="D37" i="135" s="1"/>
  <c r="D54" i="139"/>
  <c r="D46" i="138"/>
  <c r="D50" i="138" s="1"/>
  <c r="D31" i="135" s="1"/>
  <c r="D34" i="135" s="1"/>
  <c r="M54" i="139"/>
  <c r="Q54" i="139"/>
  <c r="N54" i="139"/>
  <c r="E54" i="139"/>
  <c r="F54" i="139"/>
  <c r="R54" i="139"/>
  <c r="O54" i="139"/>
  <c r="J54" i="139"/>
  <c r="H54" i="139"/>
  <c r="G54" i="139"/>
  <c r="S46" i="138"/>
  <c r="K46" i="138"/>
  <c r="K50" i="138" s="1"/>
  <c r="K31" i="135" s="1"/>
  <c r="K34" i="135" s="1"/>
  <c r="L46" i="138"/>
  <c r="L50" i="138" s="1"/>
  <c r="L31" i="135" s="1"/>
  <c r="L34" i="135" s="1"/>
  <c r="R46" i="138"/>
  <c r="R50" i="138" s="1"/>
  <c r="R31" i="135" s="1"/>
  <c r="R34" i="135" s="1"/>
  <c r="J46" i="138"/>
  <c r="J50" i="138" s="1"/>
  <c r="J31" i="135" s="1"/>
  <c r="J34" i="135" s="1"/>
  <c r="Q46" i="138"/>
  <c r="Q50" i="138" s="1"/>
  <c r="Q31" i="135" s="1"/>
  <c r="Q34" i="135" s="1"/>
  <c r="I46" i="138"/>
  <c r="I50" i="138" s="1"/>
  <c r="I31" i="135" s="1"/>
  <c r="I34" i="135" s="1"/>
  <c r="P46" i="138"/>
  <c r="P50" i="138" s="1"/>
  <c r="P31" i="135" s="1"/>
  <c r="P34" i="135" s="1"/>
  <c r="H46" i="138"/>
  <c r="H50" i="138" s="1"/>
  <c r="H31" i="135" s="1"/>
  <c r="H34" i="135" s="1"/>
  <c r="O46" i="138"/>
  <c r="O50" i="138" s="1"/>
  <c r="O31" i="135" s="1"/>
  <c r="O34" i="135" s="1"/>
  <c r="G46" i="138"/>
  <c r="G50" i="138" s="1"/>
  <c r="G31" i="135" s="1"/>
  <c r="G34" i="135" s="1"/>
  <c r="N46" i="138"/>
  <c r="N50" i="138" s="1"/>
  <c r="N31" i="135" s="1"/>
  <c r="N34" i="135" s="1"/>
  <c r="F46" i="138"/>
  <c r="F50" i="138" s="1"/>
  <c r="F31" i="135" s="1"/>
  <c r="F34" i="135" s="1"/>
  <c r="M46" i="138"/>
  <c r="M50" i="138" s="1"/>
  <c r="M31" i="135" s="1"/>
  <c r="M34" i="135" s="1"/>
  <c r="E46" i="138"/>
  <c r="E50" i="138" s="1"/>
  <c r="E31" i="135" s="1"/>
  <c r="E34" i="135" s="1"/>
  <c r="E37" i="139"/>
  <c r="E39" i="139" s="1"/>
  <c r="E37" i="138" s="1"/>
  <c r="E39" i="138" s="1"/>
  <c r="E25" i="135" s="1"/>
  <c r="E28" i="135" s="1"/>
  <c r="Q37" i="139"/>
  <c r="Q39" i="139" s="1"/>
  <c r="Q37" i="138" s="1"/>
  <c r="Q39" i="138" s="1"/>
  <c r="Q25" i="135" s="1"/>
  <c r="Q28" i="135" s="1"/>
  <c r="O37" i="139"/>
  <c r="O39" i="139" s="1"/>
  <c r="O37" i="138" s="1"/>
  <c r="O39" i="138" s="1"/>
  <c r="O25" i="135" s="1"/>
  <c r="O28" i="135" s="1"/>
  <c r="K37" i="139"/>
  <c r="K39" i="139" s="1"/>
  <c r="K37" i="138" s="1"/>
  <c r="K39" i="138" s="1"/>
  <c r="K25" i="135" s="1"/>
  <c r="K28" i="135" s="1"/>
  <c r="I37" i="139"/>
  <c r="I39" i="139" s="1"/>
  <c r="I37" i="138" s="1"/>
  <c r="I39" i="138" s="1"/>
  <c r="I25" i="135" s="1"/>
  <c r="I28" i="135" s="1"/>
  <c r="D37" i="139"/>
  <c r="S27" i="138"/>
  <c r="K27" i="138"/>
  <c r="K35" i="138" s="1"/>
  <c r="R27" i="138"/>
  <c r="R35" i="138" s="1"/>
  <c r="J27" i="138"/>
  <c r="J35" i="138" s="1"/>
  <c r="O27" i="138"/>
  <c r="O35" i="138" s="1"/>
  <c r="Q27" i="138"/>
  <c r="Q35" i="138" s="1"/>
  <c r="I27" i="138"/>
  <c r="I35" i="138" s="1"/>
  <c r="P27" i="138"/>
  <c r="P35" i="138" s="1"/>
  <c r="H27" i="138"/>
  <c r="H35" i="138" s="1"/>
  <c r="G27" i="138"/>
  <c r="G35" i="138" s="1"/>
  <c r="N27" i="138"/>
  <c r="N35" i="138" s="1"/>
  <c r="M27" i="138"/>
  <c r="M35" i="138" s="1"/>
  <c r="E27" i="138"/>
  <c r="E35" i="138" s="1"/>
  <c r="L27" i="138"/>
  <c r="L35" i="138" s="1"/>
  <c r="F27" i="138"/>
  <c r="F35" i="138" s="1"/>
  <c r="R37" i="139"/>
  <c r="R39" i="139" s="1"/>
  <c r="R37" i="138" s="1"/>
  <c r="R39" i="138" s="1"/>
  <c r="R25" i="135" s="1"/>
  <c r="R28" i="135" s="1"/>
  <c r="N37" i="139"/>
  <c r="N39" i="139" s="1"/>
  <c r="N37" i="138" s="1"/>
  <c r="N39" i="138" s="1"/>
  <c r="N25" i="135" s="1"/>
  <c r="N28" i="135" s="1"/>
  <c r="D27" i="138"/>
  <c r="D35" i="138" s="1"/>
  <c r="P111" i="139"/>
  <c r="P113" i="139" s="1"/>
  <c r="P115" i="139" s="1"/>
  <c r="Q111" i="139"/>
  <c r="Q113" i="139" s="1"/>
  <c r="Q115" i="139" s="1"/>
  <c r="D111" i="139"/>
  <c r="D113" i="139" s="1"/>
  <c r="K111" i="139"/>
  <c r="K113" i="139" s="1"/>
  <c r="K115" i="139" s="1"/>
  <c r="M111" i="139"/>
  <c r="M113" i="139" s="1"/>
  <c r="M115" i="139" s="1"/>
  <c r="N111" i="139"/>
  <c r="N113" i="139" s="1"/>
  <c r="N115" i="139" s="1"/>
  <c r="I111" i="139"/>
  <c r="I113" i="139" s="1"/>
  <c r="I115" i="139" s="1"/>
  <c r="L85" i="138"/>
  <c r="S85" i="138"/>
  <c r="K85" i="138"/>
  <c r="K94" i="138" s="1"/>
  <c r="P85" i="138"/>
  <c r="P94" i="138" s="1"/>
  <c r="R85" i="138"/>
  <c r="J85" i="138"/>
  <c r="J94" i="138" s="1"/>
  <c r="Q85" i="138"/>
  <c r="I85" i="138"/>
  <c r="I94" i="138" s="1"/>
  <c r="H85" i="138"/>
  <c r="H94" i="138" s="1"/>
  <c r="O85" i="138"/>
  <c r="G85" i="138"/>
  <c r="G94" i="138" s="1"/>
  <c r="E85" i="138"/>
  <c r="N85" i="138"/>
  <c r="N94" i="138" s="1"/>
  <c r="F85" i="138"/>
  <c r="M85" i="138"/>
  <c r="J111" i="139"/>
  <c r="J113" i="139" s="1"/>
  <c r="J115" i="139" s="1"/>
  <c r="D85" i="138"/>
  <c r="D94" i="138" s="1"/>
  <c r="D72" i="137"/>
  <c r="D68" i="137"/>
  <c r="D67" i="137"/>
  <c r="P67" i="137"/>
  <c r="P72" i="137"/>
  <c r="P68" i="137"/>
  <c r="E72" i="137"/>
  <c r="E68" i="137"/>
  <c r="E67" i="137"/>
  <c r="Q72" i="137"/>
  <c r="Q68" i="137"/>
  <c r="Q67" i="137"/>
  <c r="I68" i="137"/>
  <c r="I67" i="137"/>
  <c r="I72" i="137"/>
  <c r="K67" i="137"/>
  <c r="K68" i="137"/>
  <c r="K72" i="137"/>
  <c r="O67" i="137"/>
  <c r="O72" i="137"/>
  <c r="O68" i="137"/>
  <c r="H72" i="137"/>
  <c r="H67" i="137"/>
  <c r="H68" i="137"/>
  <c r="G67" i="137"/>
  <c r="G68" i="137"/>
  <c r="G72" i="137"/>
  <c r="J72" i="137"/>
  <c r="J67" i="137"/>
  <c r="J68" i="137"/>
  <c r="R68" i="137"/>
  <c r="R72" i="137"/>
  <c r="R67" i="137"/>
  <c r="N68" i="137"/>
  <c r="N67" i="137"/>
  <c r="N72" i="137"/>
  <c r="F68" i="137"/>
  <c r="F67" i="137"/>
  <c r="F72" i="137"/>
  <c r="S13" i="135"/>
  <c r="Q43" i="135"/>
  <c r="I43" i="135"/>
  <c r="P43" i="135"/>
  <c r="H43" i="135"/>
  <c r="O43" i="135"/>
  <c r="G43" i="135"/>
  <c r="N43" i="135"/>
  <c r="F43" i="135"/>
  <c r="M43" i="135"/>
  <c r="E43" i="135"/>
  <c r="L43" i="135"/>
  <c r="D43" i="135"/>
  <c r="R43" i="135"/>
  <c r="K43" i="135"/>
  <c r="J43" i="135"/>
  <c r="K20" i="135"/>
  <c r="B6" i="133"/>
  <c r="C14" i="133"/>
  <c r="S5" i="137"/>
  <c r="S6" i="137" s="1"/>
  <c r="S9" i="143"/>
  <c r="S17" i="143"/>
  <c r="S10" i="143"/>
  <c r="S28" i="142"/>
  <c r="S57" i="141"/>
  <c r="D39" i="139"/>
  <c r="D37" i="138" s="1"/>
  <c r="D39" i="138" s="1"/>
  <c r="D25" i="135" s="1"/>
  <c r="S96" i="139"/>
  <c r="J37" i="139"/>
  <c r="J39" i="139" s="1"/>
  <c r="J37" i="138" s="1"/>
  <c r="J39" i="138" s="1"/>
  <c r="J25" i="135" s="1"/>
  <c r="J28" i="135" s="1"/>
  <c r="Q85" i="139"/>
  <c r="G37" i="139"/>
  <c r="G39" i="139" s="1"/>
  <c r="G37" i="138" s="1"/>
  <c r="G39" i="138" s="1"/>
  <c r="G25" i="135" s="1"/>
  <c r="G28" i="135" s="1"/>
  <c r="L111" i="139"/>
  <c r="L113" i="139" s="1"/>
  <c r="L115" i="139" s="1"/>
  <c r="E111" i="139"/>
  <c r="E113" i="139" s="1"/>
  <c r="E115" i="139" s="1"/>
  <c r="H111" i="139"/>
  <c r="H113" i="139" s="1"/>
  <c r="H115" i="139" s="1"/>
  <c r="F111" i="139"/>
  <c r="F113" i="139" s="1"/>
  <c r="F115" i="139" s="1"/>
  <c r="K85" i="139"/>
  <c r="H85" i="139"/>
  <c r="H37" i="139"/>
  <c r="H39" i="139" s="1"/>
  <c r="H37" i="138" s="1"/>
  <c r="H39" i="138" s="1"/>
  <c r="H25" i="135" s="1"/>
  <c r="H28" i="135" s="1"/>
  <c r="O111" i="139"/>
  <c r="O113" i="139" s="1"/>
  <c r="O115" i="139" s="1"/>
  <c r="G111" i="139"/>
  <c r="G113" i="139" s="1"/>
  <c r="G115" i="139" s="1"/>
  <c r="L37" i="139"/>
  <c r="L39" i="139" s="1"/>
  <c r="L37" i="138" s="1"/>
  <c r="L39" i="138" s="1"/>
  <c r="L25" i="135" s="1"/>
  <c r="L28" i="135" s="1"/>
  <c r="G85" i="139"/>
  <c r="F37" i="139"/>
  <c r="F39" i="139" s="1"/>
  <c r="F37" i="138" s="1"/>
  <c r="F39" i="138" s="1"/>
  <c r="F25" i="135" s="1"/>
  <c r="F28" i="135" s="1"/>
  <c r="N85" i="139"/>
  <c r="M37" i="139"/>
  <c r="M39" i="139" s="1"/>
  <c r="M37" i="138" s="1"/>
  <c r="M39" i="138" s="1"/>
  <c r="M25" i="135" s="1"/>
  <c r="M28" i="135" s="1"/>
  <c r="I54" i="139"/>
  <c r="K54" i="139"/>
  <c r="J85" i="139"/>
  <c r="O85" i="139"/>
  <c r="M85" i="139"/>
  <c r="S7" i="139"/>
  <c r="L70" i="138"/>
  <c r="S7" i="138"/>
  <c r="R71" i="138"/>
  <c r="J71" i="138"/>
  <c r="S82" i="138"/>
  <c r="R70" i="138"/>
  <c r="I70" i="138"/>
  <c r="P70" i="138"/>
  <c r="H70" i="138"/>
  <c r="F71" i="138"/>
  <c r="M71" i="138"/>
  <c r="I71" i="138"/>
  <c r="H71" i="138"/>
  <c r="O71" i="138"/>
  <c r="D91" i="136"/>
  <c r="I8" i="136"/>
  <c r="D8" i="136"/>
  <c r="F8" i="136"/>
  <c r="H8" i="136"/>
  <c r="S5" i="136"/>
  <c r="R7" i="136"/>
  <c r="Q73" i="136"/>
  <c r="Q7" i="136"/>
  <c r="Q8" i="136"/>
  <c r="L8" i="136"/>
  <c r="N8" i="136"/>
  <c r="D109" i="136"/>
  <c r="F7" i="136"/>
  <c r="J7" i="136"/>
  <c r="I7" i="136"/>
  <c r="F73" i="136"/>
  <c r="J73" i="136"/>
  <c r="D6" i="136"/>
  <c r="H6" i="136"/>
  <c r="I73" i="136"/>
  <c r="L6" i="136"/>
  <c r="N40" i="136"/>
  <c r="N6" i="136"/>
  <c r="P6" i="136"/>
  <c r="K6" i="136"/>
  <c r="O109" i="136"/>
  <c r="Q6" i="136"/>
  <c r="F6" i="136"/>
  <c r="H91" i="136"/>
  <c r="K8" i="136"/>
  <c r="E8" i="136"/>
  <c r="G8" i="136"/>
  <c r="N109" i="136"/>
  <c r="P91" i="136"/>
  <c r="P8" i="136"/>
  <c r="M8" i="136"/>
  <c r="O8" i="136"/>
  <c r="I40" i="136"/>
  <c r="J40" i="136"/>
  <c r="J6" i="136"/>
  <c r="E6" i="136"/>
  <c r="G6" i="136"/>
  <c r="H40" i="136"/>
  <c r="I6" i="136"/>
  <c r="N7" i="136"/>
  <c r="R40" i="136"/>
  <c r="R6" i="136"/>
  <c r="M6" i="136"/>
  <c r="O6" i="136"/>
  <c r="O40" i="136"/>
  <c r="G73" i="136"/>
  <c r="L109" i="136"/>
  <c r="E29" i="136" l="1"/>
  <c r="S16" i="135"/>
  <c r="S23" i="38" s="1"/>
  <c r="D29" i="136"/>
  <c r="Q37" i="136"/>
  <c r="Q40" i="136"/>
  <c r="S15" i="135"/>
  <c r="K29" i="136"/>
  <c r="K16" i="135"/>
  <c r="K23" i="38" s="1"/>
  <c r="F40" i="136"/>
  <c r="E16" i="135"/>
  <c r="E23" i="38" s="1"/>
  <c r="L29" i="136"/>
  <c r="L16" i="135"/>
  <c r="L23" i="38" s="1"/>
  <c r="M78" i="137"/>
  <c r="M44" i="135" s="1"/>
  <c r="R94" i="138"/>
  <c r="E94" i="138"/>
  <c r="Q94" i="138"/>
  <c r="Q139" i="136" s="1"/>
  <c r="L78" i="137"/>
  <c r="L44" i="135" s="1"/>
  <c r="L94" i="138"/>
  <c r="O94" i="138"/>
  <c r="O140" i="136" s="1"/>
  <c r="M94" i="138"/>
  <c r="M135" i="136" s="1"/>
  <c r="F94" i="138"/>
  <c r="I96" i="138"/>
  <c r="I98" i="138" s="1"/>
  <c r="I135" i="136"/>
  <c r="I144" i="136"/>
  <c r="I143" i="136" s="1"/>
  <c r="I51" i="135" s="1"/>
  <c r="I136" i="136"/>
  <c r="I137" i="136"/>
  <c r="I138" i="136"/>
  <c r="I139" i="136"/>
  <c r="I140" i="136"/>
  <c r="I141" i="136"/>
  <c r="D138" i="136"/>
  <c r="D137" i="136"/>
  <c r="D139" i="136"/>
  <c r="D140" i="136"/>
  <c r="D141" i="136"/>
  <c r="D144" i="136"/>
  <c r="D143" i="136" s="1"/>
  <c r="D51" i="135" s="1"/>
  <c r="D135" i="136"/>
  <c r="D136" i="136"/>
  <c r="Q135" i="136"/>
  <c r="Q136" i="136"/>
  <c r="Q137" i="136"/>
  <c r="Q138" i="136"/>
  <c r="Q144" i="136"/>
  <c r="Q143" i="136" s="1"/>
  <c r="Q51" i="135" s="1"/>
  <c r="Q140" i="136"/>
  <c r="M116" i="136"/>
  <c r="F116" i="136"/>
  <c r="L116" i="136"/>
  <c r="L124" i="136" s="1"/>
  <c r="D116" i="136"/>
  <c r="M96" i="138"/>
  <c r="M98" i="138" s="1"/>
  <c r="H116" i="136"/>
  <c r="O116" i="136"/>
  <c r="S45" i="135"/>
  <c r="J96" i="138"/>
  <c r="J98" i="138" s="1"/>
  <c r="J136" i="136"/>
  <c r="J137" i="136"/>
  <c r="J138" i="136"/>
  <c r="J139" i="136"/>
  <c r="J140" i="136"/>
  <c r="J141" i="136"/>
  <c r="J144" i="136"/>
  <c r="J143" i="136" s="1"/>
  <c r="J51" i="135" s="1"/>
  <c r="J135" i="136"/>
  <c r="N49" i="135"/>
  <c r="N140" i="136"/>
  <c r="N141" i="136"/>
  <c r="N144" i="136"/>
  <c r="N143" i="136" s="1"/>
  <c r="N51" i="135" s="1"/>
  <c r="N139" i="136"/>
  <c r="N135" i="136"/>
  <c r="N136" i="136"/>
  <c r="N137" i="136"/>
  <c r="N138" i="136"/>
  <c r="R96" i="138"/>
  <c r="R98" i="138" s="1"/>
  <c r="R136" i="136"/>
  <c r="R137" i="136"/>
  <c r="R135" i="136"/>
  <c r="R138" i="136"/>
  <c r="R139" i="136"/>
  <c r="R140" i="136"/>
  <c r="R141" i="136"/>
  <c r="R144" i="136"/>
  <c r="R143" i="136" s="1"/>
  <c r="R51" i="135" s="1"/>
  <c r="R116" i="136"/>
  <c r="N116" i="136"/>
  <c r="E116" i="136"/>
  <c r="E96" i="138"/>
  <c r="E98" i="138" s="1"/>
  <c r="E139" i="136"/>
  <c r="E140" i="136"/>
  <c r="E141" i="136"/>
  <c r="E144" i="136"/>
  <c r="E143" i="136" s="1"/>
  <c r="E51" i="135" s="1"/>
  <c r="E138" i="136"/>
  <c r="E135" i="136"/>
  <c r="E136" i="136"/>
  <c r="E137" i="136"/>
  <c r="P49" i="135"/>
  <c r="P144" i="136"/>
  <c r="P143" i="136" s="1"/>
  <c r="P51" i="135" s="1"/>
  <c r="P135" i="136"/>
  <c r="P136" i="136"/>
  <c r="P141" i="136"/>
  <c r="P137" i="136"/>
  <c r="P138" i="136"/>
  <c r="P139" i="136"/>
  <c r="P140" i="136"/>
  <c r="J116" i="136"/>
  <c r="G96" i="138"/>
  <c r="G98" i="138" s="1"/>
  <c r="G141" i="136"/>
  <c r="G140" i="136"/>
  <c r="G144" i="136"/>
  <c r="G143" i="136" s="1"/>
  <c r="G51" i="135" s="1"/>
  <c r="G135" i="136"/>
  <c r="G136" i="136"/>
  <c r="G137" i="136"/>
  <c r="G138" i="136"/>
  <c r="G139" i="136"/>
  <c r="K49" i="135"/>
  <c r="K137" i="136"/>
  <c r="K138" i="136"/>
  <c r="K139" i="136"/>
  <c r="K140" i="136"/>
  <c r="K141" i="136"/>
  <c r="K136" i="136"/>
  <c r="K144" i="136"/>
  <c r="K143" i="136" s="1"/>
  <c r="K51" i="135" s="1"/>
  <c r="K135" i="136"/>
  <c r="I116" i="136"/>
  <c r="Q116" i="136"/>
  <c r="G116" i="136"/>
  <c r="P116" i="136"/>
  <c r="F140" i="136"/>
  <c r="F141" i="136"/>
  <c r="F139" i="136"/>
  <c r="F144" i="136"/>
  <c r="F143" i="136" s="1"/>
  <c r="F51" i="135" s="1"/>
  <c r="F135" i="136"/>
  <c r="F136" i="136"/>
  <c r="F137" i="136"/>
  <c r="F138" i="136"/>
  <c r="O144" i="136"/>
  <c r="O143" i="136" s="1"/>
  <c r="O51" i="135" s="1"/>
  <c r="O135" i="136"/>
  <c r="O136" i="136"/>
  <c r="O137" i="136"/>
  <c r="K116" i="136"/>
  <c r="H49" i="135"/>
  <c r="H144" i="136"/>
  <c r="H143" i="136" s="1"/>
  <c r="H51" i="135" s="1"/>
  <c r="H135" i="136"/>
  <c r="H141" i="136"/>
  <c r="H136" i="136"/>
  <c r="H137" i="136"/>
  <c r="H138" i="136"/>
  <c r="H139" i="136"/>
  <c r="H140" i="136"/>
  <c r="L138" i="136"/>
  <c r="L139" i="136"/>
  <c r="L140" i="136"/>
  <c r="L137" i="136"/>
  <c r="L141" i="136"/>
  <c r="L144" i="136"/>
  <c r="L143" i="136" s="1"/>
  <c r="L51" i="135" s="1"/>
  <c r="L135" i="136"/>
  <c r="L136" i="136"/>
  <c r="G55" i="136"/>
  <c r="S52" i="136"/>
  <c r="S55" i="136" s="1"/>
  <c r="S106" i="136"/>
  <c r="S109" i="136" s="1"/>
  <c r="F109" i="136"/>
  <c r="H17" i="139"/>
  <c r="H20" i="139" s="1"/>
  <c r="N17" i="139"/>
  <c r="N20" i="139" s="1"/>
  <c r="K17" i="139"/>
  <c r="K20" i="139" s="1"/>
  <c r="D17" i="139"/>
  <c r="D20" i="139" s="1"/>
  <c r="G17" i="139"/>
  <c r="G20" i="139" s="1"/>
  <c r="G21" i="139" s="1"/>
  <c r="P17" i="139"/>
  <c r="P20" i="139" s="1"/>
  <c r="R17" i="139"/>
  <c r="R20" i="139" s="1"/>
  <c r="Q17" i="139"/>
  <c r="Q20" i="139" s="1"/>
  <c r="L17" i="139"/>
  <c r="L20" i="139" s="1"/>
  <c r="E17" i="139"/>
  <c r="E20" i="139" s="1"/>
  <c r="F17" i="139"/>
  <c r="F20" i="139" s="1"/>
  <c r="M17" i="139"/>
  <c r="M20" i="139" s="1"/>
  <c r="C16" i="138"/>
  <c r="M17" i="138" s="1"/>
  <c r="M20" i="138" s="1"/>
  <c r="J17" i="139"/>
  <c r="J20" i="139" s="1"/>
  <c r="O17" i="139"/>
  <c r="O20" i="139" s="1"/>
  <c r="I17" i="139"/>
  <c r="I20" i="139" s="1"/>
  <c r="Q12" i="139"/>
  <c r="Q19" i="139" s="1"/>
  <c r="F12" i="139"/>
  <c r="F19" i="139" s="1"/>
  <c r="K12" i="139"/>
  <c r="K19" i="139" s="1"/>
  <c r="P12" i="139"/>
  <c r="P19" i="139" s="1"/>
  <c r="H12" i="139"/>
  <c r="H19" i="139" s="1"/>
  <c r="N12" i="139"/>
  <c r="N19" i="139" s="1"/>
  <c r="I12" i="139"/>
  <c r="I19" i="139" s="1"/>
  <c r="R12" i="139"/>
  <c r="R19" i="139" s="1"/>
  <c r="M12" i="139"/>
  <c r="M19" i="139" s="1"/>
  <c r="E12" i="139"/>
  <c r="E19" i="139" s="1"/>
  <c r="L12" i="139"/>
  <c r="L19" i="139" s="1"/>
  <c r="D12" i="139"/>
  <c r="D19" i="139" s="1"/>
  <c r="C11" i="138"/>
  <c r="E12" i="138" s="1"/>
  <c r="E19" i="138" s="1"/>
  <c r="O12" i="139"/>
  <c r="O19" i="139" s="1"/>
  <c r="J12" i="139"/>
  <c r="J19" i="139" s="1"/>
  <c r="R68" i="138"/>
  <c r="R37" i="135" s="1"/>
  <c r="L68" i="138"/>
  <c r="L58" i="137" s="1"/>
  <c r="L63" i="137" s="1"/>
  <c r="L38" i="135" s="1"/>
  <c r="I68" i="138"/>
  <c r="I58" i="137" s="1"/>
  <c r="I63" i="137" s="1"/>
  <c r="I38" i="135" s="1"/>
  <c r="F68" i="138"/>
  <c r="F37" i="135" s="1"/>
  <c r="Q68" i="138"/>
  <c r="Q58" i="137" s="1"/>
  <c r="Q63" i="137" s="1"/>
  <c r="Q38" i="135" s="1"/>
  <c r="P68" i="138"/>
  <c r="P58" i="137" s="1"/>
  <c r="P63" i="137" s="1"/>
  <c r="P38" i="135" s="1"/>
  <c r="E68" i="138"/>
  <c r="E58" i="137" s="1"/>
  <c r="E63" i="137" s="1"/>
  <c r="E38" i="135" s="1"/>
  <c r="H68" i="138"/>
  <c r="G68" i="138"/>
  <c r="G37" i="135" s="1"/>
  <c r="O68" i="138"/>
  <c r="O37" i="135" s="1"/>
  <c r="J68" i="138"/>
  <c r="N68" i="138"/>
  <c r="N58" i="137" s="1"/>
  <c r="N63" i="137" s="1"/>
  <c r="N38" i="135" s="1"/>
  <c r="G70" i="138"/>
  <c r="M70" i="138"/>
  <c r="O70" i="138"/>
  <c r="M58" i="137"/>
  <c r="M63" i="137" s="1"/>
  <c r="M38" i="135" s="1"/>
  <c r="N70" i="138"/>
  <c r="Q70" i="138"/>
  <c r="K58" i="137"/>
  <c r="K63" i="137" s="1"/>
  <c r="K38" i="135" s="1"/>
  <c r="K40" i="135" s="1"/>
  <c r="D70" i="138"/>
  <c r="J70" i="138"/>
  <c r="E70" i="138"/>
  <c r="F70" i="138"/>
  <c r="D58" i="137"/>
  <c r="D63" i="137" s="1"/>
  <c r="D38" i="135" s="1"/>
  <c r="K70" i="138"/>
  <c r="E37" i="135"/>
  <c r="S85" i="139"/>
  <c r="S50" i="138"/>
  <c r="S54" i="139"/>
  <c r="S31" i="135"/>
  <c r="S34" i="135" s="1"/>
  <c r="S25" i="135"/>
  <c r="S28" i="135" s="1"/>
  <c r="S35" i="138"/>
  <c r="S38" i="138" s="1"/>
  <c r="D28" i="135"/>
  <c r="S39" i="138"/>
  <c r="P96" i="138"/>
  <c r="P98" i="138" s="1"/>
  <c r="E49" i="135"/>
  <c r="G49" i="135"/>
  <c r="O49" i="135"/>
  <c r="H96" i="138"/>
  <c r="H98" i="138" s="1"/>
  <c r="K96" i="138"/>
  <c r="K98" i="138" s="1"/>
  <c r="N96" i="138"/>
  <c r="N98" i="138" s="1"/>
  <c r="R49" i="135"/>
  <c r="J49" i="135"/>
  <c r="I49" i="135"/>
  <c r="I52" i="135" s="1"/>
  <c r="F49" i="135"/>
  <c r="F96" i="138"/>
  <c r="F98" i="138" s="1"/>
  <c r="S111" i="139"/>
  <c r="Q49" i="135"/>
  <c r="L96" i="138"/>
  <c r="L98" i="138" s="1"/>
  <c r="L49" i="135"/>
  <c r="D49" i="135"/>
  <c r="D52" i="135" s="1"/>
  <c r="D96" i="138"/>
  <c r="D98" i="138" s="1"/>
  <c r="H78" i="137"/>
  <c r="H44" i="135" s="1"/>
  <c r="H46" i="135" s="1"/>
  <c r="N78" i="137"/>
  <c r="N44" i="135" s="1"/>
  <c r="N46" i="135" s="1"/>
  <c r="M46" i="135"/>
  <c r="R78" i="137"/>
  <c r="R44" i="135" s="1"/>
  <c r="R46" i="135" s="1"/>
  <c r="L46" i="135"/>
  <c r="J78" i="137"/>
  <c r="J44" i="135" s="1"/>
  <c r="J46" i="135" s="1"/>
  <c r="G78" i="137"/>
  <c r="G44" i="135" s="1"/>
  <c r="G46" i="135" s="1"/>
  <c r="F78" i="137"/>
  <c r="F44" i="135" s="1"/>
  <c r="F46" i="135" s="1"/>
  <c r="I78" i="137"/>
  <c r="I44" i="135" s="1"/>
  <c r="I46" i="135" s="1"/>
  <c r="Q78" i="137"/>
  <c r="Q44" i="135" s="1"/>
  <c r="Q46" i="135" s="1"/>
  <c r="O78" i="137"/>
  <c r="P78" i="137"/>
  <c r="D78" i="137"/>
  <c r="D44" i="135" s="1"/>
  <c r="D46" i="135" s="1"/>
  <c r="K78" i="137"/>
  <c r="K44" i="135" s="1"/>
  <c r="K46" i="135" s="1"/>
  <c r="E78" i="137"/>
  <c r="E44" i="135" s="1"/>
  <c r="E46" i="135" s="1"/>
  <c r="S43" i="135"/>
  <c r="S20" i="135"/>
  <c r="B14" i="133"/>
  <c r="L30" i="142"/>
  <c r="K30" i="142"/>
  <c r="D30" i="142"/>
  <c r="R30" i="142"/>
  <c r="N30" i="142"/>
  <c r="E30" i="142"/>
  <c r="G30" i="142"/>
  <c r="M30" i="142"/>
  <c r="P30" i="142"/>
  <c r="Q30" i="142"/>
  <c r="O30" i="142"/>
  <c r="J30" i="142"/>
  <c r="H30" i="142"/>
  <c r="I30" i="142"/>
  <c r="F30" i="142"/>
  <c r="S113" i="139"/>
  <c r="D115" i="139"/>
  <c r="S115" i="139" s="1"/>
  <c r="S37" i="139"/>
  <c r="S39" i="139"/>
  <c r="S8" i="136"/>
  <c r="G40" i="136"/>
  <c r="S70" i="136"/>
  <c r="S73" i="136" s="1"/>
  <c r="S7" i="136"/>
  <c r="S88" i="136"/>
  <c r="S91" i="136" s="1"/>
  <c r="S6" i="136"/>
  <c r="O24" i="38" l="1"/>
  <c r="G24" i="38"/>
  <c r="E24" i="38"/>
  <c r="P24" i="38"/>
  <c r="N24" i="38"/>
  <c r="F24" i="38"/>
  <c r="M24" i="38"/>
  <c r="Q24" i="38"/>
  <c r="L24" i="38"/>
  <c r="J24" i="38"/>
  <c r="I24" i="38"/>
  <c r="S24" i="38"/>
  <c r="K24" i="38"/>
  <c r="R24" i="38"/>
  <c r="H24" i="38"/>
  <c r="K37" i="136"/>
  <c r="K40" i="136" s="1"/>
  <c r="L37" i="136"/>
  <c r="L40" i="136" s="1"/>
  <c r="D37" i="136"/>
  <c r="D40" i="136"/>
  <c r="D24" i="38"/>
  <c r="E37" i="136"/>
  <c r="E40" i="136"/>
  <c r="O141" i="136"/>
  <c r="O96" i="138"/>
  <c r="O98" i="138" s="1"/>
  <c r="Q141" i="136"/>
  <c r="Q96" i="138"/>
  <c r="Q98" i="138" s="1"/>
  <c r="G52" i="135"/>
  <c r="O139" i="136"/>
  <c r="O138" i="136"/>
  <c r="M141" i="136"/>
  <c r="S94" i="138"/>
  <c r="S96" i="138" s="1"/>
  <c r="D100" i="38"/>
  <c r="Q52" i="135"/>
  <c r="M49" i="135"/>
  <c r="M140" i="136"/>
  <c r="J52" i="135"/>
  <c r="M139" i="136"/>
  <c r="M137" i="136"/>
  <c r="M136" i="136"/>
  <c r="M138" i="136"/>
  <c r="M144" i="136"/>
  <c r="M143" i="136" s="1"/>
  <c r="M51" i="135" s="1"/>
  <c r="J100" i="38"/>
  <c r="L52" i="135"/>
  <c r="L100" i="38" s="1"/>
  <c r="I100" i="38"/>
  <c r="E52" i="135"/>
  <c r="E100" i="38" s="1"/>
  <c r="J134" i="136"/>
  <c r="R52" i="135"/>
  <c r="R100" i="38" s="1"/>
  <c r="P52" i="135"/>
  <c r="G134" i="136"/>
  <c r="G142" i="136" s="1"/>
  <c r="G145" i="136" s="1"/>
  <c r="Q100" i="38"/>
  <c r="G100" i="38"/>
  <c r="F52" i="135"/>
  <c r="F100" i="38" s="1"/>
  <c r="O52" i="135"/>
  <c r="H52" i="135"/>
  <c r="H100" i="38" s="1"/>
  <c r="F134" i="136"/>
  <c r="Q124" i="136"/>
  <c r="Q127" i="136" s="1"/>
  <c r="E55" i="135"/>
  <c r="E157" i="136"/>
  <c r="E14" i="136" s="1"/>
  <c r="E158" i="136"/>
  <c r="E15" i="136" s="1"/>
  <c r="E159" i="136"/>
  <c r="E16" i="136" s="1"/>
  <c r="E156" i="136"/>
  <c r="E13" i="136" s="1"/>
  <c r="E162" i="136"/>
  <c r="E153" i="136"/>
  <c r="E154" i="136"/>
  <c r="E11" i="136" s="1"/>
  <c r="E155" i="136"/>
  <c r="E12" i="136" s="1"/>
  <c r="F124" i="136"/>
  <c r="F127" i="136" s="1"/>
  <c r="D55" i="135"/>
  <c r="D156" i="136"/>
  <c r="D13" i="136" s="1"/>
  <c r="D155" i="136"/>
  <c r="D12" i="136" s="1"/>
  <c r="D157" i="136"/>
  <c r="D14" i="136" s="1"/>
  <c r="D158" i="136"/>
  <c r="D15" i="136" s="1"/>
  <c r="D159" i="136"/>
  <c r="D16" i="136" s="1"/>
  <c r="D162" i="136"/>
  <c r="D153" i="136"/>
  <c r="D154" i="136"/>
  <c r="D11" i="136" s="1"/>
  <c r="F55" i="135"/>
  <c r="F158" i="136"/>
  <c r="F15" i="136" s="1"/>
  <c r="F159" i="136"/>
  <c r="F16" i="136" s="1"/>
  <c r="F157" i="136"/>
  <c r="F14" i="136" s="1"/>
  <c r="F162" i="136"/>
  <c r="F153" i="136"/>
  <c r="F154" i="136"/>
  <c r="F11" i="136" s="1"/>
  <c r="F155" i="136"/>
  <c r="F12" i="136" s="1"/>
  <c r="F156" i="136"/>
  <c r="F13" i="136" s="1"/>
  <c r="H55" i="135"/>
  <c r="H162" i="136"/>
  <c r="H153" i="136"/>
  <c r="H154" i="136"/>
  <c r="H11" i="136" s="1"/>
  <c r="H155" i="136"/>
  <c r="H12" i="136" s="1"/>
  <c r="H156" i="136"/>
  <c r="H13" i="136" s="1"/>
  <c r="H159" i="136"/>
  <c r="H16" i="136" s="1"/>
  <c r="H157" i="136"/>
  <c r="H14" i="136" s="1"/>
  <c r="H158" i="136"/>
  <c r="H15" i="136" s="1"/>
  <c r="L127" i="136"/>
  <c r="L134" i="136"/>
  <c r="O134" i="136"/>
  <c r="I124" i="136"/>
  <c r="I127" i="136" s="1"/>
  <c r="E124" i="136"/>
  <c r="E127" i="136" s="1"/>
  <c r="N134" i="136"/>
  <c r="M124" i="136"/>
  <c r="M127" i="136" s="1"/>
  <c r="J142" i="136"/>
  <c r="J145" i="136" s="1"/>
  <c r="K124" i="136"/>
  <c r="K127" i="136" s="1"/>
  <c r="K134" i="136"/>
  <c r="K52" i="135"/>
  <c r="K100" i="38" s="1"/>
  <c r="E134" i="136"/>
  <c r="N124" i="136"/>
  <c r="N127" i="136" s="1"/>
  <c r="R134" i="136"/>
  <c r="Q134" i="136"/>
  <c r="S51" i="135"/>
  <c r="G55" i="135"/>
  <c r="G159" i="136"/>
  <c r="G16" i="136" s="1"/>
  <c r="G162" i="136"/>
  <c r="G153" i="136"/>
  <c r="G154" i="136"/>
  <c r="G11" i="136" s="1"/>
  <c r="G158" i="136"/>
  <c r="G15" i="136" s="1"/>
  <c r="G155" i="136"/>
  <c r="G12" i="136" s="1"/>
  <c r="G156" i="136"/>
  <c r="G13" i="136" s="1"/>
  <c r="G157" i="136"/>
  <c r="G14" i="136" s="1"/>
  <c r="Q55" i="135"/>
  <c r="Q153" i="136"/>
  <c r="Q154" i="136"/>
  <c r="Q11" i="136" s="1"/>
  <c r="Q155" i="136"/>
  <c r="Q12" i="136" s="1"/>
  <c r="Q156" i="136"/>
  <c r="Q13" i="136" s="1"/>
  <c r="Q157" i="136"/>
  <c r="Q14" i="136" s="1"/>
  <c r="Q158" i="136"/>
  <c r="Q15" i="136" s="1"/>
  <c r="Q159" i="136"/>
  <c r="Q16" i="136" s="1"/>
  <c r="Q162" i="136"/>
  <c r="I134" i="136"/>
  <c r="L55" i="135"/>
  <c r="L156" i="136"/>
  <c r="L13" i="136" s="1"/>
  <c r="L157" i="136"/>
  <c r="L14" i="136" s="1"/>
  <c r="L155" i="136"/>
  <c r="L12" i="136" s="1"/>
  <c r="L158" i="136"/>
  <c r="L15" i="136" s="1"/>
  <c r="L159" i="136"/>
  <c r="L16" i="136" s="1"/>
  <c r="L162" i="136"/>
  <c r="L153" i="136"/>
  <c r="L154" i="136"/>
  <c r="L11" i="136" s="1"/>
  <c r="O55" i="135"/>
  <c r="O159" i="136"/>
  <c r="O16" i="136" s="1"/>
  <c r="O158" i="136"/>
  <c r="O15" i="136" s="1"/>
  <c r="O162" i="136"/>
  <c r="O153" i="136"/>
  <c r="O154" i="136"/>
  <c r="O11" i="136" s="1"/>
  <c r="O155" i="136"/>
  <c r="O12" i="136" s="1"/>
  <c r="O156" i="136"/>
  <c r="O13" i="136" s="1"/>
  <c r="O157" i="136"/>
  <c r="O14" i="136" s="1"/>
  <c r="R124" i="136"/>
  <c r="R127" i="136" s="1"/>
  <c r="H124" i="136"/>
  <c r="H127" i="136" s="1"/>
  <c r="I55" i="135"/>
  <c r="I153" i="136"/>
  <c r="I154" i="136"/>
  <c r="I11" i="136" s="1"/>
  <c r="I155" i="136"/>
  <c r="I12" i="136" s="1"/>
  <c r="I162" i="136"/>
  <c r="I156" i="136"/>
  <c r="I13" i="136" s="1"/>
  <c r="I157" i="136"/>
  <c r="I14" i="136" s="1"/>
  <c r="I158" i="136"/>
  <c r="I15" i="136" s="1"/>
  <c r="I159" i="136"/>
  <c r="I16" i="136" s="1"/>
  <c r="J55" i="135"/>
  <c r="J154" i="136"/>
  <c r="J11" i="136" s="1"/>
  <c r="J155" i="136"/>
  <c r="J12" i="136" s="1"/>
  <c r="J153" i="136"/>
  <c r="J156" i="136"/>
  <c r="J13" i="136" s="1"/>
  <c r="J157" i="136"/>
  <c r="J14" i="136" s="1"/>
  <c r="J158" i="136"/>
  <c r="J15" i="136" s="1"/>
  <c r="J159" i="136"/>
  <c r="J16" i="136" s="1"/>
  <c r="J162" i="136"/>
  <c r="P55" i="135"/>
  <c r="P162" i="136"/>
  <c r="P153" i="136"/>
  <c r="P159" i="136"/>
  <c r="P16" i="136" s="1"/>
  <c r="P154" i="136"/>
  <c r="P11" i="136" s="1"/>
  <c r="P155" i="136"/>
  <c r="P12" i="136" s="1"/>
  <c r="P156" i="136"/>
  <c r="P13" i="136" s="1"/>
  <c r="P157" i="136"/>
  <c r="P14" i="136" s="1"/>
  <c r="P158" i="136"/>
  <c r="P15" i="136" s="1"/>
  <c r="J124" i="136"/>
  <c r="J127" i="136" s="1"/>
  <c r="P134" i="136"/>
  <c r="R55" i="135"/>
  <c r="R154" i="136"/>
  <c r="R11" i="136" s="1"/>
  <c r="R155" i="136"/>
  <c r="R12" i="136" s="1"/>
  <c r="R156" i="136"/>
  <c r="R13" i="136" s="1"/>
  <c r="R153" i="136"/>
  <c r="R157" i="136"/>
  <c r="R14" i="136" s="1"/>
  <c r="R158" i="136"/>
  <c r="R15" i="136" s="1"/>
  <c r="R159" i="136"/>
  <c r="R16" i="136" s="1"/>
  <c r="R162" i="136"/>
  <c r="M55" i="135"/>
  <c r="M157" i="136"/>
  <c r="M14" i="136" s="1"/>
  <c r="M156" i="136"/>
  <c r="M13" i="136" s="1"/>
  <c r="M158" i="136"/>
  <c r="M15" i="136" s="1"/>
  <c r="M159" i="136"/>
  <c r="M16" i="136" s="1"/>
  <c r="M162" i="136"/>
  <c r="M153" i="136"/>
  <c r="M154" i="136"/>
  <c r="M11" i="136" s="1"/>
  <c r="M155" i="136"/>
  <c r="M12" i="136" s="1"/>
  <c r="D134" i="136"/>
  <c r="N55" i="135"/>
  <c r="N158" i="136"/>
  <c r="N15" i="136" s="1"/>
  <c r="N159" i="136"/>
  <c r="N16" i="136" s="1"/>
  <c r="N162" i="136"/>
  <c r="N153" i="136"/>
  <c r="N154" i="136"/>
  <c r="N11" i="136" s="1"/>
  <c r="N155" i="136"/>
  <c r="N12" i="136" s="1"/>
  <c r="N157" i="136"/>
  <c r="N14" i="136" s="1"/>
  <c r="N156" i="136"/>
  <c r="N13" i="136" s="1"/>
  <c r="K55" i="135"/>
  <c r="K155" i="136"/>
  <c r="K12" i="136" s="1"/>
  <c r="K156" i="136"/>
  <c r="K13" i="136" s="1"/>
  <c r="K157" i="136"/>
  <c r="K14" i="136" s="1"/>
  <c r="K158" i="136"/>
  <c r="K15" i="136" s="1"/>
  <c r="K159" i="136"/>
  <c r="K16" i="136" s="1"/>
  <c r="K154" i="136"/>
  <c r="K11" i="136" s="1"/>
  <c r="K162" i="136"/>
  <c r="K153" i="136"/>
  <c r="H134" i="136"/>
  <c r="G124" i="136"/>
  <c r="G127" i="136" s="1"/>
  <c r="N52" i="135"/>
  <c r="N100" i="38" s="1"/>
  <c r="D124" i="136"/>
  <c r="D127" i="136" s="1"/>
  <c r="H21" i="139"/>
  <c r="L21" i="139"/>
  <c r="Q21" i="139"/>
  <c r="O21" i="139"/>
  <c r="M21" i="139"/>
  <c r="F21" i="139"/>
  <c r="Q17" i="138"/>
  <c r="Q20" i="138" s="1"/>
  <c r="R21" i="139"/>
  <c r="D17" i="138"/>
  <c r="D20" i="138" s="1"/>
  <c r="R17" i="138"/>
  <c r="R20" i="138" s="1"/>
  <c r="N21" i="139"/>
  <c r="E17" i="138"/>
  <c r="E20" i="138" s="1"/>
  <c r="E21" i="138" s="1"/>
  <c r="E19" i="135" s="1"/>
  <c r="E5" i="135" s="1"/>
  <c r="L17" i="138"/>
  <c r="L20" i="138" s="1"/>
  <c r="J17" i="138"/>
  <c r="J20" i="138" s="1"/>
  <c r="H17" i="138"/>
  <c r="H20" i="138" s="1"/>
  <c r="N17" i="138"/>
  <c r="N20" i="138" s="1"/>
  <c r="F17" i="138"/>
  <c r="F20" i="138" s="1"/>
  <c r="E21" i="139"/>
  <c r="P21" i="139"/>
  <c r="P17" i="138"/>
  <c r="P20" i="138" s="1"/>
  <c r="I17" i="138"/>
  <c r="I20" i="138" s="1"/>
  <c r="I21" i="139"/>
  <c r="S17" i="139"/>
  <c r="S20" i="139" s="1"/>
  <c r="K21" i="139"/>
  <c r="O17" i="138"/>
  <c r="O20" i="138" s="1"/>
  <c r="D21" i="139"/>
  <c r="J21" i="139"/>
  <c r="G17" i="138"/>
  <c r="G20" i="138" s="1"/>
  <c r="K17" i="138"/>
  <c r="K20" i="138" s="1"/>
  <c r="F12" i="138"/>
  <c r="F19" i="138" s="1"/>
  <c r="J12" i="138"/>
  <c r="J19" i="138" s="1"/>
  <c r="G12" i="138"/>
  <c r="G19" i="138" s="1"/>
  <c r="Q12" i="138"/>
  <c r="Q19" i="138" s="1"/>
  <c r="M12" i="138"/>
  <c r="M19" i="138" s="1"/>
  <c r="M21" i="138" s="1"/>
  <c r="M19" i="135" s="1"/>
  <c r="I12" i="138"/>
  <c r="I19" i="138" s="1"/>
  <c r="D12" i="138"/>
  <c r="H12" i="138"/>
  <c r="H19" i="138" s="1"/>
  <c r="R12" i="138"/>
  <c r="R19" i="138" s="1"/>
  <c r="S12" i="139"/>
  <c r="S19" i="139" s="1"/>
  <c r="K12" i="138"/>
  <c r="K19" i="138" s="1"/>
  <c r="N12" i="138"/>
  <c r="N19" i="138" s="1"/>
  <c r="L12" i="138"/>
  <c r="L19" i="138" s="1"/>
  <c r="O12" i="138"/>
  <c r="O19" i="138" s="1"/>
  <c r="P12" i="138"/>
  <c r="P19" i="138" s="1"/>
  <c r="L37" i="135"/>
  <c r="L40" i="135" s="1"/>
  <c r="L5" i="137"/>
  <c r="L6" i="137" s="1"/>
  <c r="R58" i="137"/>
  <c r="R63" i="137" s="1"/>
  <c r="R38" i="135" s="1"/>
  <c r="R40" i="135" s="1"/>
  <c r="I37" i="135"/>
  <c r="I40" i="135" s="1"/>
  <c r="O58" i="137"/>
  <c r="O63" i="137" s="1"/>
  <c r="O38" i="135" s="1"/>
  <c r="O40" i="135" s="1"/>
  <c r="F58" i="137"/>
  <c r="F63" i="137" s="1"/>
  <c r="F38" i="135" s="1"/>
  <c r="F40" i="135" s="1"/>
  <c r="Q37" i="135"/>
  <c r="Q40" i="135" s="1"/>
  <c r="P37" i="135"/>
  <c r="P40" i="135" s="1"/>
  <c r="S68" i="138"/>
  <c r="H58" i="137"/>
  <c r="H63" i="137" s="1"/>
  <c r="H38" i="135" s="1"/>
  <c r="H6" i="135" s="1"/>
  <c r="H37" i="135"/>
  <c r="N37" i="135"/>
  <c r="G58" i="137"/>
  <c r="G63" i="137" s="1"/>
  <c r="G38" i="135" s="1"/>
  <c r="G40" i="135" s="1"/>
  <c r="J58" i="137"/>
  <c r="J63" i="137" s="1"/>
  <c r="J38" i="135" s="1"/>
  <c r="J37" i="135"/>
  <c r="M5" i="137"/>
  <c r="M6" i="137" s="1"/>
  <c r="D41" i="139"/>
  <c r="M41" i="139"/>
  <c r="F41" i="139"/>
  <c r="G41" i="139"/>
  <c r="J41" i="139"/>
  <c r="H41" i="139"/>
  <c r="L41" i="139"/>
  <c r="S49" i="135"/>
  <c r="I5" i="137"/>
  <c r="I6" i="137" s="1"/>
  <c r="N5" i="137"/>
  <c r="N6" i="137" s="1"/>
  <c r="I6" i="135"/>
  <c r="K5" i="137"/>
  <c r="K6" i="137" s="1"/>
  <c r="Q5" i="137"/>
  <c r="Q6" i="137" s="1"/>
  <c r="E5" i="137"/>
  <c r="E6" i="137" s="1"/>
  <c r="D5" i="137"/>
  <c r="D6" i="137" s="1"/>
  <c r="K6" i="135"/>
  <c r="P44" i="135"/>
  <c r="P124" i="136" s="1"/>
  <c r="P127" i="136" s="1"/>
  <c r="P5" i="137"/>
  <c r="P6" i="137" s="1"/>
  <c r="D6" i="135"/>
  <c r="O44" i="135"/>
  <c r="O124" i="136" s="1"/>
  <c r="O127" i="136" s="1"/>
  <c r="D40" i="135"/>
  <c r="E40" i="135"/>
  <c r="E6" i="135"/>
  <c r="N6" i="135"/>
  <c r="L6" i="135"/>
  <c r="M40" i="135"/>
  <c r="M6" i="135"/>
  <c r="Q6" i="135"/>
  <c r="P41" i="139"/>
  <c r="K41" i="139"/>
  <c r="I41" i="139"/>
  <c r="Q41" i="139"/>
  <c r="E41" i="139"/>
  <c r="O41" i="139"/>
  <c r="N41" i="139"/>
  <c r="R41" i="139"/>
  <c r="S37" i="136" l="1"/>
  <c r="S40" i="136" s="1"/>
  <c r="M52" i="135"/>
  <c r="M100" i="38" s="1"/>
  <c r="M134" i="136"/>
  <c r="S52" i="135"/>
  <c r="M5" i="135"/>
  <c r="D10" i="136"/>
  <c r="D152" i="136"/>
  <c r="E19" i="136"/>
  <c r="E18" i="136" s="1"/>
  <c r="E161" i="136"/>
  <c r="E57" i="135" s="1"/>
  <c r="E7" i="135" s="1"/>
  <c r="F142" i="136"/>
  <c r="F145" i="136" s="1"/>
  <c r="K19" i="136"/>
  <c r="K18" i="136" s="1"/>
  <c r="K161" i="136"/>
  <c r="K57" i="135" s="1"/>
  <c r="K7" i="135" s="1"/>
  <c r="R10" i="136"/>
  <c r="R9" i="136" s="1"/>
  <c r="R152" i="136"/>
  <c r="P152" i="136"/>
  <c r="P10" i="136"/>
  <c r="P9" i="136" s="1"/>
  <c r="J10" i="136"/>
  <c r="J9" i="136" s="1"/>
  <c r="J152" i="136"/>
  <c r="I161" i="136"/>
  <c r="I57" i="135" s="1"/>
  <c r="I7" i="135" s="1"/>
  <c r="I19" i="136"/>
  <c r="I18" i="136" s="1"/>
  <c r="E142" i="136"/>
  <c r="E145" i="136" s="1"/>
  <c r="F10" i="136"/>
  <c r="F9" i="136" s="1"/>
  <c r="F152" i="136"/>
  <c r="D161" i="136"/>
  <c r="D57" i="135" s="1"/>
  <c r="D19" i="136"/>
  <c r="S124" i="136"/>
  <c r="S127" i="136" s="1"/>
  <c r="P161" i="136"/>
  <c r="P57" i="135" s="1"/>
  <c r="P7" i="135" s="1"/>
  <c r="P19" i="136"/>
  <c r="P18" i="136" s="1"/>
  <c r="O142" i="136"/>
  <c r="O145" i="136" s="1"/>
  <c r="F161" i="136"/>
  <c r="F57" i="135" s="1"/>
  <c r="F7" i="135" s="1"/>
  <c r="F19" i="136"/>
  <c r="F18" i="136" s="1"/>
  <c r="S16" i="136"/>
  <c r="K142" i="136"/>
  <c r="K145" i="136" s="1"/>
  <c r="L142" i="136"/>
  <c r="L145" i="136" s="1"/>
  <c r="H152" i="136"/>
  <c r="H10" i="136"/>
  <c r="H9" i="136" s="1"/>
  <c r="S55" i="135"/>
  <c r="J19" i="136"/>
  <c r="J18" i="136" s="1"/>
  <c r="J161" i="136"/>
  <c r="J57" i="135" s="1"/>
  <c r="J7" i="135" s="1"/>
  <c r="I10" i="136"/>
  <c r="I9" i="136" s="1"/>
  <c r="I152" i="136"/>
  <c r="L152" i="136"/>
  <c r="L10" i="136"/>
  <c r="L9" i="136" s="1"/>
  <c r="I142" i="136"/>
  <c r="I145" i="136" s="1"/>
  <c r="Q10" i="136"/>
  <c r="Q9" i="136" s="1"/>
  <c r="Q152" i="136"/>
  <c r="H19" i="136"/>
  <c r="H18" i="136" s="1"/>
  <c r="H161" i="136"/>
  <c r="H57" i="135" s="1"/>
  <c r="H7" i="135" s="1"/>
  <c r="S14" i="136"/>
  <c r="K152" i="136"/>
  <c r="K10" i="136"/>
  <c r="K9" i="136" s="1"/>
  <c r="M142" i="136"/>
  <c r="M145" i="136" s="1"/>
  <c r="N152" i="136"/>
  <c r="N10" i="136"/>
  <c r="N9" i="136" s="1"/>
  <c r="R19" i="136"/>
  <c r="R18" i="136" s="1"/>
  <c r="R161" i="136"/>
  <c r="R57" i="135" s="1"/>
  <c r="R7" i="135" s="1"/>
  <c r="L161" i="136"/>
  <c r="L57" i="135" s="1"/>
  <c r="L7" i="135" s="1"/>
  <c r="L19" i="136"/>
  <c r="L18" i="136" s="1"/>
  <c r="Q161" i="136"/>
  <c r="Q57" i="135" s="1"/>
  <c r="Q7" i="135" s="1"/>
  <c r="Q19" i="136"/>
  <c r="Q18" i="136" s="1"/>
  <c r="G152" i="136"/>
  <c r="G10" i="136"/>
  <c r="G9" i="136" s="1"/>
  <c r="Q142" i="136"/>
  <c r="Q145" i="136" s="1"/>
  <c r="N142" i="136"/>
  <c r="N145" i="136" s="1"/>
  <c r="S12" i="136"/>
  <c r="D142" i="136"/>
  <c r="D145" i="136" s="1"/>
  <c r="S15" i="136"/>
  <c r="H142" i="136"/>
  <c r="H145" i="136" s="1"/>
  <c r="N161" i="136"/>
  <c r="N57" i="135" s="1"/>
  <c r="N7" i="135" s="1"/>
  <c r="N19" i="136"/>
  <c r="N18" i="136" s="1"/>
  <c r="M152" i="136"/>
  <c r="M10" i="136"/>
  <c r="M9" i="136" s="1"/>
  <c r="P142" i="136"/>
  <c r="P145" i="136" s="1"/>
  <c r="O10" i="136"/>
  <c r="O9" i="136" s="1"/>
  <c r="O152" i="136"/>
  <c r="G161" i="136"/>
  <c r="G57" i="135" s="1"/>
  <c r="G7" i="135" s="1"/>
  <c r="G19" i="136"/>
  <c r="G18" i="136" s="1"/>
  <c r="R142" i="136"/>
  <c r="R145" i="136" s="1"/>
  <c r="S13" i="136"/>
  <c r="M19" i="136"/>
  <c r="M18" i="136" s="1"/>
  <c r="M161" i="136"/>
  <c r="M57" i="135" s="1"/>
  <c r="M7" i="135" s="1"/>
  <c r="M8" i="135" s="1"/>
  <c r="M10" i="135" s="1"/>
  <c r="M22" i="136" s="1"/>
  <c r="O161" i="136"/>
  <c r="O57" i="135" s="1"/>
  <c r="O7" i="135" s="1"/>
  <c r="O19" i="136"/>
  <c r="O18" i="136" s="1"/>
  <c r="S11" i="136"/>
  <c r="E152" i="136"/>
  <c r="E10" i="136"/>
  <c r="E9" i="136" s="1"/>
  <c r="I21" i="138"/>
  <c r="I19" i="135" s="1"/>
  <c r="I22" i="135" s="1"/>
  <c r="R21" i="138"/>
  <c r="R19" i="135" s="1"/>
  <c r="R22" i="135" s="1"/>
  <c r="J21" i="138"/>
  <c r="J19" i="135" s="1"/>
  <c r="J22" i="135" s="1"/>
  <c r="P21" i="138"/>
  <c r="P19" i="135" s="1"/>
  <c r="P22" i="135" s="1"/>
  <c r="E22" i="135"/>
  <c r="F21" i="138"/>
  <c r="F19" i="135" s="1"/>
  <c r="F5" i="135" s="1"/>
  <c r="N21" i="138"/>
  <c r="N19" i="135" s="1"/>
  <c r="N22" i="135" s="1"/>
  <c r="Q21" i="138"/>
  <c r="Q19" i="135" s="1"/>
  <c r="Q22" i="135" s="1"/>
  <c r="H21" i="138"/>
  <c r="H19" i="135" s="1"/>
  <c r="H22" i="135" s="1"/>
  <c r="L21" i="138"/>
  <c r="L19" i="135" s="1"/>
  <c r="L22" i="135" s="1"/>
  <c r="S21" i="139"/>
  <c r="K21" i="138"/>
  <c r="K19" i="135" s="1"/>
  <c r="K22" i="135" s="1"/>
  <c r="G21" i="138"/>
  <c r="G19" i="135" s="1"/>
  <c r="G5" i="135" s="1"/>
  <c r="O21" i="138"/>
  <c r="O19" i="135" s="1"/>
  <c r="O22" i="135" s="1"/>
  <c r="S17" i="138"/>
  <c r="S20" i="138" s="1"/>
  <c r="M22" i="135"/>
  <c r="D19" i="138"/>
  <c r="D21" i="138" s="1"/>
  <c r="S12" i="138"/>
  <c r="S19" i="138" s="1"/>
  <c r="N40" i="135"/>
  <c r="G6" i="135"/>
  <c r="O5" i="137"/>
  <c r="O6" i="137" s="1"/>
  <c r="R5" i="137"/>
  <c r="R6" i="137" s="1"/>
  <c r="R6" i="135"/>
  <c r="F5" i="137"/>
  <c r="F6" i="137" s="1"/>
  <c r="F6" i="135"/>
  <c r="G5" i="137"/>
  <c r="G6" i="137" s="1"/>
  <c r="H40" i="135"/>
  <c r="H5" i="137"/>
  <c r="H6" i="137" s="1"/>
  <c r="S37" i="135"/>
  <c r="J40" i="135"/>
  <c r="S38" i="135"/>
  <c r="J6" i="135"/>
  <c r="J5" i="137"/>
  <c r="J6" i="137" s="1"/>
  <c r="S41" i="139"/>
  <c r="O6" i="135"/>
  <c r="O46" i="135"/>
  <c r="O100" i="38" s="1"/>
  <c r="P6" i="135"/>
  <c r="P46" i="135"/>
  <c r="P100" i="38" s="1"/>
  <c r="S44" i="135"/>
  <c r="S46" i="135" s="1"/>
  <c r="E8" i="135"/>
  <c r="E10" i="135" s="1"/>
  <c r="E22" i="136" s="1"/>
  <c r="A59" i="38"/>
  <c r="A75" i="38" s="1"/>
  <c r="A91" i="38" s="1"/>
  <c r="A107" i="38" s="1"/>
  <c r="A123" i="38" s="1"/>
  <c r="A43" i="38"/>
  <c r="A12" i="38"/>
  <c r="A12" i="46" s="1"/>
  <c r="A10" i="38"/>
  <c r="A11" i="38"/>
  <c r="B49" i="21"/>
  <c r="B58" i="21"/>
  <c r="A58" i="21"/>
  <c r="B62" i="21"/>
  <c r="F8" i="30" s="1"/>
  <c r="F10" i="30" l="1"/>
  <c r="F5" i="30"/>
  <c r="B72" i="21"/>
  <c r="Q58" i="135"/>
  <c r="E58" i="135"/>
  <c r="E60" i="135" s="1"/>
  <c r="E165" i="136" s="1"/>
  <c r="H58" i="135"/>
  <c r="H60" i="135" s="1"/>
  <c r="H165" i="136" s="1"/>
  <c r="L58" i="135"/>
  <c r="I160" i="136"/>
  <c r="I17" i="136" s="1"/>
  <c r="I20" i="136" s="1"/>
  <c r="H160" i="136"/>
  <c r="H17" i="136" s="1"/>
  <c r="H20" i="136" s="1"/>
  <c r="S57" i="135"/>
  <c r="S7" i="135" s="1"/>
  <c r="D7" i="135"/>
  <c r="F8" i="135"/>
  <c r="F10" i="135" s="1"/>
  <c r="F22" i="136" s="1"/>
  <c r="D58" i="135"/>
  <c r="F58" i="135"/>
  <c r="Q160" i="136"/>
  <c r="Q17" i="136" s="1"/>
  <c r="Q20" i="136" s="1"/>
  <c r="J58" i="135"/>
  <c r="F160" i="136"/>
  <c r="F17" i="136" s="1"/>
  <c r="F20" i="136" s="1"/>
  <c r="P160" i="136"/>
  <c r="P17" i="136" s="1"/>
  <c r="P20" i="136" s="1"/>
  <c r="K160" i="136"/>
  <c r="K17" i="136" s="1"/>
  <c r="K20" i="136" s="1"/>
  <c r="S100" i="38"/>
  <c r="S142" i="136"/>
  <c r="S145" i="136" s="1"/>
  <c r="I58" i="135"/>
  <c r="O58" i="135"/>
  <c r="M160" i="136"/>
  <c r="M17" i="136" s="1"/>
  <c r="M20" i="136" s="1"/>
  <c r="K58" i="135"/>
  <c r="R58" i="135"/>
  <c r="P58" i="135"/>
  <c r="R160" i="136"/>
  <c r="R17" i="136" s="1"/>
  <c r="R20" i="136" s="1"/>
  <c r="E116" i="38"/>
  <c r="E5" i="38" s="1"/>
  <c r="G160" i="136"/>
  <c r="G17" i="136" s="1"/>
  <c r="G20" i="136" s="1"/>
  <c r="M58" i="135"/>
  <c r="L60" i="135"/>
  <c r="L165" i="136" s="1"/>
  <c r="L116" i="38"/>
  <c r="L5" i="38" s="1"/>
  <c r="Q60" i="135"/>
  <c r="Q165" i="136" s="1"/>
  <c r="Q116" i="38"/>
  <c r="Q5" i="38" s="1"/>
  <c r="S58" i="135"/>
  <c r="S116" i="38" s="1"/>
  <c r="N58" i="135"/>
  <c r="D160" i="136"/>
  <c r="D163" i="136" s="1"/>
  <c r="O160" i="136"/>
  <c r="O17" i="136" s="1"/>
  <c r="O20" i="136" s="1"/>
  <c r="L160" i="136"/>
  <c r="L17" i="136" s="1"/>
  <c r="L20" i="136" s="1"/>
  <c r="D9" i="136"/>
  <c r="S9" i="136" s="1"/>
  <c r="S10" i="136"/>
  <c r="N160" i="136"/>
  <c r="N17" i="136" s="1"/>
  <c r="N20" i="136" s="1"/>
  <c r="D18" i="136"/>
  <c r="S19" i="136"/>
  <c r="S18" i="136" s="1"/>
  <c r="J160" i="136"/>
  <c r="J17" i="136" s="1"/>
  <c r="J20" i="136" s="1"/>
  <c r="G58" i="135"/>
  <c r="E160" i="136"/>
  <c r="E17" i="136" s="1"/>
  <c r="E20" i="136" s="1"/>
  <c r="I5" i="135"/>
  <c r="I8" i="135" s="1"/>
  <c r="I10" i="135" s="1"/>
  <c r="I22" i="136" s="1"/>
  <c r="R5" i="135"/>
  <c r="R8" i="135" s="1"/>
  <c r="R10" i="135" s="1"/>
  <c r="R22" i="136" s="1"/>
  <c r="J5" i="135"/>
  <c r="J8" i="135" s="1"/>
  <c r="J10" i="135" s="1"/>
  <c r="J22" i="136" s="1"/>
  <c r="P5" i="135"/>
  <c r="P8" i="135" s="1"/>
  <c r="P10" i="135" s="1"/>
  <c r="P22" i="136" s="1"/>
  <c r="Q5" i="135"/>
  <c r="Q8" i="135" s="1"/>
  <c r="Q10" i="135" s="1"/>
  <c r="Q22" i="136" s="1"/>
  <c r="N5" i="135"/>
  <c r="N8" i="135" s="1"/>
  <c r="N10" i="135" s="1"/>
  <c r="N22" i="136" s="1"/>
  <c r="F22" i="135"/>
  <c r="H5" i="135"/>
  <c r="H8" i="135" s="1"/>
  <c r="H10" i="135" s="1"/>
  <c r="H22" i="136" s="1"/>
  <c r="O5" i="135"/>
  <c r="O8" i="135" s="1"/>
  <c r="O10" i="135" s="1"/>
  <c r="O22" i="136" s="1"/>
  <c r="L5" i="135"/>
  <c r="L8" i="135" s="1"/>
  <c r="L10" i="135" s="1"/>
  <c r="L22" i="136" s="1"/>
  <c r="K5" i="135"/>
  <c r="K8" i="135" s="1"/>
  <c r="K10" i="135" s="1"/>
  <c r="K22" i="136" s="1"/>
  <c r="G22" i="135"/>
  <c r="G8" i="135"/>
  <c r="G10" i="135" s="1"/>
  <c r="G22" i="136" s="1"/>
  <c r="S21" i="138"/>
  <c r="D19" i="135"/>
  <c r="S40" i="135"/>
  <c r="S6" i="135"/>
  <c r="H116" i="38" l="1"/>
  <c r="H5" i="38" s="1"/>
  <c r="E163" i="136"/>
  <c r="G163" i="136"/>
  <c r="J163" i="136"/>
  <c r="F163" i="136"/>
  <c r="R163" i="136"/>
  <c r="Q163" i="136"/>
  <c r="I163" i="136"/>
  <c r="N163" i="136"/>
  <c r="K163" i="136"/>
  <c r="L118" i="38"/>
  <c r="L7" i="38" s="1"/>
  <c r="N118" i="38"/>
  <c r="N7" i="38" s="1"/>
  <c r="F118" i="38"/>
  <c r="F7" i="38" s="1"/>
  <c r="I118" i="38"/>
  <c r="I7" i="38" s="1"/>
  <c r="Q118" i="38"/>
  <c r="Q7" i="38" s="1"/>
  <c r="M118" i="38"/>
  <c r="M7" i="38" s="1"/>
  <c r="G118" i="38"/>
  <c r="G7" i="38" s="1"/>
  <c r="D118" i="38"/>
  <c r="H118" i="38"/>
  <c r="H7" i="38" s="1"/>
  <c r="R118" i="38"/>
  <c r="R7" i="38" s="1"/>
  <c r="O118" i="38"/>
  <c r="O7" i="38" s="1"/>
  <c r="K118" i="38"/>
  <c r="K7" i="38" s="1"/>
  <c r="P118" i="38"/>
  <c r="P7" i="38" s="1"/>
  <c r="S118" i="38"/>
  <c r="J118" i="38"/>
  <c r="J7" i="38" s="1"/>
  <c r="E118" i="38"/>
  <c r="E7" i="38" s="1"/>
  <c r="M163" i="136"/>
  <c r="D60" i="135"/>
  <c r="D116" i="38"/>
  <c r="O60" i="135"/>
  <c r="O165" i="136" s="1"/>
  <c r="O116" i="38"/>
  <c r="O5" i="38" s="1"/>
  <c r="O163" i="136"/>
  <c r="I60" i="135"/>
  <c r="I165" i="136" s="1"/>
  <c r="I116" i="38"/>
  <c r="I5" i="38" s="1"/>
  <c r="P60" i="135"/>
  <c r="P165" i="136" s="1"/>
  <c r="P116" i="38"/>
  <c r="P5" i="38" s="1"/>
  <c r="J60" i="135"/>
  <c r="J165" i="136" s="1"/>
  <c r="J116" i="38"/>
  <c r="J5" i="38" s="1"/>
  <c r="H163" i="136"/>
  <c r="M60" i="135"/>
  <c r="M165" i="136" s="1"/>
  <c r="M116" i="38"/>
  <c r="M5" i="38" s="1"/>
  <c r="R60" i="135"/>
  <c r="R165" i="136" s="1"/>
  <c r="R116" i="38"/>
  <c r="R5" i="38" s="1"/>
  <c r="G60" i="135"/>
  <c r="G165" i="136" s="1"/>
  <c r="G116" i="38"/>
  <c r="G5" i="38" s="1"/>
  <c r="S160" i="136"/>
  <c r="S163" i="136" s="1"/>
  <c r="D17" i="136"/>
  <c r="L163" i="136"/>
  <c r="N60" i="135"/>
  <c r="N165" i="136" s="1"/>
  <c r="N116" i="38"/>
  <c r="N5" i="38" s="1"/>
  <c r="K60" i="135"/>
  <c r="K165" i="136" s="1"/>
  <c r="K116" i="38"/>
  <c r="K5" i="38" s="1"/>
  <c r="P163" i="136"/>
  <c r="F60" i="135"/>
  <c r="F165" i="136" s="1"/>
  <c r="F116" i="38"/>
  <c r="F5" i="38" s="1"/>
  <c r="S19" i="135"/>
  <c r="D5" i="135"/>
  <c r="D8" i="135" s="1"/>
  <c r="D10" i="135" s="1"/>
  <c r="D22" i="135"/>
  <c r="D7" i="38" l="1"/>
  <c r="I7" i="46"/>
  <c r="D165" i="136"/>
  <c r="S60" i="135"/>
  <c r="S165" i="136" s="1"/>
  <c r="D20" i="136"/>
  <c r="S17" i="136"/>
  <c r="S20" i="136" s="1"/>
  <c r="D5" i="38"/>
  <c r="S10" i="135"/>
  <c r="S22" i="136" s="1"/>
  <c r="D22" i="136"/>
  <c r="S22" i="135"/>
  <c r="S5" i="135"/>
  <c r="S8" i="135" s="1"/>
  <c r="S32" i="19"/>
  <c r="S79" i="23" l="1"/>
  <c r="S80" i="23"/>
  <c r="S81" i="23"/>
  <c r="S86" i="23"/>
  <c r="S85" i="23"/>
  <c r="S84" i="23"/>
  <c r="S83" i="23" l="1"/>
  <c r="S82" i="23"/>
  <c r="R88" i="23" s="1"/>
  <c r="D69" i="23"/>
  <c r="D60" i="23"/>
  <c r="D29" i="27"/>
  <c r="D88" i="23" l="1"/>
  <c r="J88" i="23"/>
  <c r="Q88" i="23"/>
  <c r="I88" i="23"/>
  <c r="P88" i="23"/>
  <c r="H88" i="23"/>
  <c r="E88" i="23"/>
  <c r="O88" i="23"/>
  <c r="G88" i="23"/>
  <c r="N88" i="23"/>
  <c r="F88" i="23"/>
  <c r="M88" i="23"/>
  <c r="L88" i="23"/>
  <c r="K88" i="23"/>
  <c r="S15" i="23"/>
  <c r="S16" i="23"/>
  <c r="S136" i="38" l="1"/>
  <c r="J136" i="38"/>
  <c r="D136" i="38"/>
  <c r="J18" i="46" s="1"/>
  <c r="B26" i="21" l="1"/>
  <c r="S61" i="19" l="1"/>
  <c r="B13" i="21" l="1"/>
  <c r="S83" i="19" l="1"/>
  <c r="S37" i="19"/>
  <c r="D66" i="23" l="1"/>
  <c r="D63" i="23"/>
  <c r="E60" i="23" l="1"/>
  <c r="F60" i="23"/>
  <c r="G60" i="23"/>
  <c r="H60" i="23"/>
  <c r="I60" i="23"/>
  <c r="J60" i="23"/>
  <c r="K60" i="23"/>
  <c r="L60" i="23"/>
  <c r="M60" i="23"/>
  <c r="N60" i="23"/>
  <c r="O60" i="23"/>
  <c r="P60" i="23"/>
  <c r="Q60" i="23"/>
  <c r="R60" i="23"/>
  <c r="A5" i="38"/>
  <c r="S82" i="19" l="1"/>
  <c r="A18" i="38" l="1"/>
  <c r="F9" i="30" l="1"/>
  <c r="S15" i="110"/>
  <c r="S14" i="110"/>
  <c r="S13" i="110"/>
  <c r="S8" i="110"/>
  <c r="S7" i="110"/>
  <c r="N9" i="110" l="1"/>
  <c r="N10" i="110" s="1"/>
  <c r="O9" i="110"/>
  <c r="O10" i="110" s="1"/>
  <c r="R9" i="110"/>
  <c r="R10" i="110" s="1"/>
  <c r="J9" i="110"/>
  <c r="J10" i="110" s="1"/>
  <c r="J17" i="110" s="1"/>
  <c r="D9" i="110"/>
  <c r="D10" i="110" s="1"/>
  <c r="Q9" i="110"/>
  <c r="P9" i="110"/>
  <c r="P10" i="110" s="1"/>
  <c r="M9" i="110"/>
  <c r="M10" i="110" s="1"/>
  <c r="L9" i="110"/>
  <c r="L10" i="110" s="1"/>
  <c r="K9" i="110"/>
  <c r="K10" i="110" s="1"/>
  <c r="I9" i="110"/>
  <c r="I10" i="110" s="1"/>
  <c r="H9" i="110"/>
  <c r="H10" i="110" s="1"/>
  <c r="G9" i="110"/>
  <c r="G10" i="110" s="1"/>
  <c r="F9" i="110"/>
  <c r="F10" i="110" s="1"/>
  <c r="E9" i="110"/>
  <c r="E10" i="110" s="1"/>
  <c r="J91" i="19" l="1"/>
  <c r="Q10" i="110"/>
  <c r="Q17" i="110" s="1"/>
  <c r="D17" i="110"/>
  <c r="G17" i="110"/>
  <c r="N17" i="110"/>
  <c r="M17" i="110"/>
  <c r="E17" i="110"/>
  <c r="L17" i="110"/>
  <c r="K17" i="110"/>
  <c r="R17" i="110"/>
  <c r="I17" i="110"/>
  <c r="H17" i="110"/>
  <c r="O17" i="110"/>
  <c r="P17" i="110"/>
  <c r="S9" i="110"/>
  <c r="S10" i="110" l="1"/>
  <c r="N91" i="19"/>
  <c r="P91" i="19"/>
  <c r="H91" i="19"/>
  <c r="E91" i="19"/>
  <c r="M91" i="19"/>
  <c r="O91" i="19"/>
  <c r="G91" i="19"/>
  <c r="I91" i="19"/>
  <c r="R91" i="19"/>
  <c r="Q91" i="19"/>
  <c r="K91" i="19"/>
  <c r="L91" i="19"/>
  <c r="F17" i="110"/>
  <c r="S49" i="19"/>
  <c r="D91" i="19" l="1"/>
  <c r="F91" i="19"/>
  <c r="S81" i="19"/>
  <c r="S17" i="110"/>
  <c r="S89" i="19" l="1"/>
  <c r="D6" i="27"/>
  <c r="S13" i="27" l="1"/>
  <c r="S29" i="27"/>
  <c r="R29" i="27"/>
  <c r="Q29" i="27"/>
  <c r="P29" i="27"/>
  <c r="O29" i="27"/>
  <c r="N29" i="27"/>
  <c r="M29" i="27"/>
  <c r="L29" i="27"/>
  <c r="K29" i="27"/>
  <c r="J29" i="27"/>
  <c r="I29" i="27"/>
  <c r="H29" i="27"/>
  <c r="G29" i="27"/>
  <c r="F29" i="27"/>
  <c r="E29" i="27"/>
  <c r="S30" i="27" l="1"/>
  <c r="D30" i="27"/>
  <c r="S19" i="19" l="1"/>
  <c r="S11" i="19" l="1"/>
  <c r="A33" i="17" l="1"/>
  <c r="A39" i="38" l="1"/>
  <c r="A40" i="38"/>
  <c r="G11" i="30" l="1"/>
  <c r="S18" i="19" l="1"/>
  <c r="S20" i="19"/>
  <c r="S17" i="19"/>
  <c r="S22" i="19"/>
  <c r="S77" i="19" l="1"/>
  <c r="S48" i="19"/>
  <c r="S47" i="19"/>
  <c r="S46" i="19"/>
  <c r="S45" i="19"/>
  <c r="S44" i="19"/>
  <c r="S42" i="19"/>
  <c r="S80" i="19" l="1"/>
  <c r="S79" i="19"/>
  <c r="S76" i="19"/>
  <c r="S75" i="19"/>
  <c r="S72" i="19"/>
  <c r="S127" i="38" l="1"/>
  <c r="S10" i="19" l="1"/>
  <c r="S9" i="19"/>
  <c r="S60" i="19"/>
  <c r="S68" i="19"/>
  <c r="S66" i="19"/>
  <c r="S65" i="19"/>
  <c r="S54" i="19"/>
  <c r="S55" i="19"/>
  <c r="S56" i="19"/>
  <c r="S57" i="19"/>
  <c r="S58" i="19"/>
  <c r="S59" i="19"/>
  <c r="S62" i="19"/>
  <c r="S53" i="19"/>
  <c r="C89" i="17" l="1"/>
  <c r="C88" i="17"/>
  <c r="C77" i="17"/>
  <c r="C66" i="17"/>
  <c r="C67" i="17"/>
  <c r="C68" i="17"/>
  <c r="C69" i="17"/>
  <c r="C70" i="17"/>
  <c r="C71" i="17"/>
  <c r="C72" i="17"/>
  <c r="C65" i="17"/>
  <c r="C39" i="17"/>
  <c r="C40" i="17"/>
  <c r="C38" i="17"/>
  <c r="C34" i="17"/>
  <c r="C35" i="17"/>
  <c r="C36" i="17"/>
  <c r="C37" i="17"/>
  <c r="C33" i="17"/>
  <c r="C29" i="17"/>
  <c r="C28" i="17"/>
  <c r="C20" i="17"/>
  <c r="C21" i="17"/>
  <c r="C22" i="17"/>
  <c r="C23" i="17"/>
  <c r="C24" i="17"/>
  <c r="C25" i="17"/>
  <c r="C19" i="17"/>
  <c r="C16" i="17"/>
  <c r="C17" i="17"/>
  <c r="C18" i="17"/>
  <c r="C15" i="17"/>
  <c r="C6" i="17"/>
  <c r="C5" i="17"/>
  <c r="C56" i="17"/>
  <c r="C57" i="17"/>
  <c r="C58" i="17"/>
  <c r="C55" i="17"/>
  <c r="C54" i="17"/>
  <c r="C53" i="17"/>
  <c r="C52" i="17"/>
  <c r="C51" i="17"/>
  <c r="C49" i="17"/>
  <c r="C50" i="17"/>
  <c r="C48" i="17"/>
  <c r="C47" i="17"/>
  <c r="C45" i="17"/>
  <c r="C46" i="17"/>
  <c r="C44" i="17"/>
  <c r="C62" i="17" l="1"/>
  <c r="C61" i="17"/>
  <c r="A89" i="17" l="1"/>
  <c r="E63" i="23" l="1"/>
  <c r="F63" i="23"/>
  <c r="G63" i="23"/>
  <c r="H63" i="23"/>
  <c r="I63" i="23"/>
  <c r="J63" i="23"/>
  <c r="K63" i="23"/>
  <c r="L63" i="23"/>
  <c r="M63" i="23"/>
  <c r="N63" i="23"/>
  <c r="O63" i="23"/>
  <c r="P63" i="23"/>
  <c r="Q63" i="23"/>
  <c r="R63" i="23"/>
  <c r="S21" i="23"/>
  <c r="S22" i="23"/>
  <c r="S23" i="23"/>
  <c r="S24" i="23"/>
  <c r="S25" i="23"/>
  <c r="S26" i="23"/>
  <c r="S27" i="23"/>
  <c r="G10" i="30" l="1"/>
  <c r="E9" i="26" l="1"/>
  <c r="F9" i="26"/>
  <c r="G9" i="26"/>
  <c r="H9" i="26"/>
  <c r="I9" i="26"/>
  <c r="J9" i="26"/>
  <c r="K9" i="26"/>
  <c r="L9" i="26"/>
  <c r="M9" i="26"/>
  <c r="N9" i="26"/>
  <c r="O9" i="26"/>
  <c r="P9" i="26"/>
  <c r="Q9" i="26"/>
  <c r="R9" i="26"/>
  <c r="D9" i="26"/>
  <c r="D11" i="27" l="1"/>
  <c r="G7" i="30" l="1"/>
  <c r="G8" i="30" l="1"/>
  <c r="B28" i="21" l="1"/>
  <c r="S74" i="23" l="1"/>
  <c r="S75" i="23"/>
  <c r="G9" i="30" l="1"/>
  <c r="S94" i="19" l="1"/>
  <c r="S88" i="19"/>
  <c r="S9" i="26" l="1"/>
  <c r="R4" i="26"/>
  <c r="Q4" i="26"/>
  <c r="P4" i="26"/>
  <c r="O4" i="26"/>
  <c r="N4" i="26"/>
  <c r="M4" i="26"/>
  <c r="L4" i="26"/>
  <c r="K4" i="26"/>
  <c r="J4" i="26"/>
  <c r="I4" i="26"/>
  <c r="H4" i="26"/>
  <c r="G4" i="26"/>
  <c r="F4" i="26"/>
  <c r="E4" i="26"/>
  <c r="D4" i="26"/>
  <c r="S73" i="23" l="1"/>
  <c r="S72" i="23"/>
  <c r="S71" i="23"/>
  <c r="S70" i="23"/>
  <c r="S67" i="23"/>
  <c r="S65" i="23"/>
  <c r="S64" i="23"/>
  <c r="S63" i="23"/>
  <c r="S61" i="23"/>
  <c r="S58" i="23"/>
  <c r="S62" i="23" s="1"/>
  <c r="S57" i="23"/>
  <c r="S54" i="23"/>
  <c r="S50" i="23"/>
  <c r="S49" i="23"/>
  <c r="S48" i="23"/>
  <c r="S5" i="23" l="1"/>
  <c r="E69" i="23" l="1"/>
  <c r="F69" i="23"/>
  <c r="G69" i="23"/>
  <c r="H69" i="23"/>
  <c r="I69" i="23"/>
  <c r="J69" i="23"/>
  <c r="K69" i="23"/>
  <c r="L69" i="23"/>
  <c r="M69" i="23"/>
  <c r="N69" i="23"/>
  <c r="O69" i="23"/>
  <c r="P69" i="23"/>
  <c r="Q69" i="23"/>
  <c r="R69" i="23"/>
  <c r="F66" i="23"/>
  <c r="G66" i="23"/>
  <c r="H66" i="23"/>
  <c r="J66" i="23"/>
  <c r="N66" i="23"/>
  <c r="O66" i="23"/>
  <c r="P66" i="23"/>
  <c r="R66" i="23"/>
  <c r="Q66" i="23"/>
  <c r="M66" i="23"/>
  <c r="L66" i="23"/>
  <c r="K66" i="23"/>
  <c r="I66" i="23"/>
  <c r="E66" i="23"/>
  <c r="S60" i="23" l="1"/>
  <c r="S69" i="23"/>
  <c r="S68" i="23"/>
  <c r="S66" i="23" l="1"/>
  <c r="A63" i="38" l="1"/>
  <c r="F4" i="46" l="1"/>
  <c r="A38" i="38"/>
  <c r="E95" i="19" l="1"/>
  <c r="F95" i="19"/>
  <c r="G95" i="19"/>
  <c r="H95" i="19"/>
  <c r="I95" i="19"/>
  <c r="J95" i="19"/>
  <c r="K95" i="19"/>
  <c r="L95" i="19"/>
  <c r="M95" i="19"/>
  <c r="N95" i="19"/>
  <c r="O95" i="19"/>
  <c r="P95" i="19"/>
  <c r="Q95" i="19"/>
  <c r="R95" i="19"/>
  <c r="D95" i="19"/>
  <c r="S95" i="19" l="1"/>
  <c r="A47" i="23" l="1"/>
  <c r="A34" i="23"/>
  <c r="A14" i="23"/>
  <c r="A4" i="23"/>
  <c r="A9" i="23"/>
  <c r="A64" i="17"/>
  <c r="A43" i="17"/>
  <c r="A32" i="17"/>
  <c r="A14" i="17"/>
  <c r="A4" i="17"/>
  <c r="A93" i="19"/>
  <c r="A87" i="19"/>
  <c r="A71" i="19"/>
  <c r="A52" i="19"/>
  <c r="A30" i="19"/>
  <c r="A25" i="19"/>
  <c r="A16" i="19"/>
  <c r="A8" i="19"/>
  <c r="A133" i="38"/>
  <c r="A131" i="38"/>
  <c r="A115" i="38"/>
  <c r="A99" i="38"/>
  <c r="A83" i="38"/>
  <c r="A67" i="38"/>
  <c r="A51" i="38"/>
  <c r="A22" i="38"/>
  <c r="A78" i="23" l="1"/>
  <c r="A53" i="38"/>
  <c r="A54" i="38"/>
  <c r="A55" i="38"/>
  <c r="A56" i="38"/>
  <c r="A57" i="38"/>
  <c r="A60" i="38"/>
  <c r="A61" i="38"/>
  <c r="A62" i="38"/>
  <c r="A64" i="38"/>
  <c r="A65" i="38"/>
  <c r="A81" i="38" s="1"/>
  <c r="A52" i="38"/>
  <c r="S103" i="23" l="1"/>
  <c r="S99" i="23"/>
  <c r="S98" i="23"/>
  <c r="S97" i="23"/>
  <c r="S96" i="23"/>
  <c r="S95" i="23"/>
  <c r="S92" i="23"/>
  <c r="S55" i="23"/>
  <c r="S52" i="23"/>
  <c r="S44" i="23"/>
  <c r="S43" i="23"/>
  <c r="S42" i="23"/>
  <c r="S40" i="23"/>
  <c r="S38" i="23"/>
  <c r="S37" i="23"/>
  <c r="S36" i="23"/>
  <c r="S35" i="23"/>
  <c r="S19" i="23"/>
  <c r="S17" i="23"/>
  <c r="R84" i="17" l="1"/>
  <c r="J84" i="17"/>
  <c r="Q84" i="17"/>
  <c r="I84" i="17"/>
  <c r="D84" i="17"/>
  <c r="P84" i="17"/>
  <c r="H84" i="17"/>
  <c r="E84" i="17"/>
  <c r="S84" i="17"/>
  <c r="O84" i="17"/>
  <c r="G84" i="17"/>
  <c r="F84" i="17"/>
  <c r="L84" i="17"/>
  <c r="N84" i="17"/>
  <c r="M84" i="17"/>
  <c r="K84" i="17"/>
  <c r="S83" i="17"/>
  <c r="K83" i="17"/>
  <c r="J83" i="17"/>
  <c r="E83" i="17"/>
  <c r="L83" i="17"/>
  <c r="D83" i="17"/>
  <c r="O83" i="17"/>
  <c r="G83" i="17"/>
  <c r="F83" i="17"/>
  <c r="I83" i="17"/>
  <c r="H83" i="17"/>
  <c r="R83" i="17"/>
  <c r="N83" i="17"/>
  <c r="M83" i="17"/>
  <c r="P83" i="17"/>
  <c r="Q83" i="17"/>
  <c r="Q81" i="17"/>
  <c r="I81" i="17"/>
  <c r="N81" i="17"/>
  <c r="F81" i="17"/>
  <c r="O81" i="17"/>
  <c r="S81" i="17"/>
  <c r="K81" i="17"/>
  <c r="P81" i="17"/>
  <c r="H81" i="17"/>
  <c r="J81" i="17"/>
  <c r="G81" i="17"/>
  <c r="D81" i="17"/>
  <c r="M81" i="17"/>
  <c r="E81" i="17"/>
  <c r="R81" i="17"/>
  <c r="L81" i="17"/>
  <c r="N85" i="17"/>
  <c r="F85" i="17"/>
  <c r="R85" i="17"/>
  <c r="M85" i="17"/>
  <c r="Q85" i="17"/>
  <c r="I85" i="17"/>
  <c r="D85" i="17"/>
  <c r="J85" i="17"/>
  <c r="L85" i="17"/>
  <c r="P85" i="17"/>
  <c r="S85" i="17"/>
  <c r="O85" i="17"/>
  <c r="G85" i="17"/>
  <c r="E85" i="17"/>
  <c r="H85" i="17"/>
  <c r="K85" i="17"/>
  <c r="R82" i="17"/>
  <c r="N82" i="17"/>
  <c r="J82" i="17"/>
  <c r="F82" i="17"/>
  <c r="O82" i="17"/>
  <c r="S82" i="17"/>
  <c r="K82" i="17"/>
  <c r="G82" i="17"/>
  <c r="P82" i="17"/>
  <c r="L82" i="17"/>
  <c r="H82" i="17"/>
  <c r="D82" i="17"/>
  <c r="Q82" i="17"/>
  <c r="M82" i="17"/>
  <c r="I82" i="17"/>
  <c r="E82" i="17"/>
  <c r="S78" i="17"/>
  <c r="R78" i="17"/>
  <c r="J78" i="17"/>
  <c r="G78" i="17"/>
  <c r="K78" i="17"/>
  <c r="Q78" i="17"/>
  <c r="I78" i="17"/>
  <c r="L78" i="17"/>
  <c r="P78" i="17"/>
  <c r="H78" i="17"/>
  <c r="O78" i="17"/>
  <c r="M78" i="17"/>
  <c r="E78" i="17"/>
  <c r="D78" i="17"/>
  <c r="N78" i="17"/>
  <c r="F78" i="17"/>
  <c r="S6" i="23"/>
  <c r="D7" i="23" l="1"/>
  <c r="D26" i="38" s="1"/>
  <c r="R6" i="17"/>
  <c r="S88" i="23"/>
  <c r="S7" i="26"/>
  <c r="S5" i="26"/>
  <c r="S11" i="26"/>
  <c r="S12" i="26"/>
  <c r="S10" i="26"/>
  <c r="A78" i="38" l="1"/>
  <c r="A94" i="38" s="1"/>
  <c r="A110" i="38" s="1"/>
  <c r="A46" i="38"/>
  <c r="A15" i="38"/>
  <c r="A15" i="46" s="1"/>
  <c r="C12" i="30" l="1"/>
  <c r="B12" i="30" s="1"/>
  <c r="O136" i="38" l="1"/>
  <c r="K136" i="38"/>
  <c r="G136" i="38"/>
  <c r="N136" i="38"/>
  <c r="F136" i="38"/>
  <c r="Q136" i="38"/>
  <c r="M136" i="38"/>
  <c r="I136" i="38"/>
  <c r="E136" i="38"/>
  <c r="P136" i="38"/>
  <c r="L136" i="38"/>
  <c r="H136" i="38"/>
  <c r="R136" i="38"/>
  <c r="S33" i="19" l="1"/>
  <c r="S34" i="19"/>
  <c r="S35" i="19"/>
  <c r="S36" i="19"/>
  <c r="S27" i="19"/>
  <c r="S26" i="19"/>
  <c r="D29" i="17" l="1"/>
  <c r="E29" i="17"/>
  <c r="F29" i="17"/>
  <c r="G29" i="17"/>
  <c r="H29" i="17"/>
  <c r="I29" i="17"/>
  <c r="J29" i="17"/>
  <c r="K29" i="17"/>
  <c r="L29" i="17"/>
  <c r="M29" i="17"/>
  <c r="N29" i="17"/>
  <c r="O29" i="17"/>
  <c r="P29" i="17"/>
  <c r="Q29" i="17"/>
  <c r="R29" i="17"/>
  <c r="A29" i="17"/>
  <c r="A28" i="17"/>
  <c r="A17" i="38" l="1"/>
  <c r="A17" i="46" s="1"/>
  <c r="A9" i="38"/>
  <c r="A9" i="46" s="1"/>
  <c r="A16" i="38"/>
  <c r="A16" i="46" s="1"/>
  <c r="A79" i="38"/>
  <c r="A95" i="38" s="1"/>
  <c r="A111" i="38" s="1"/>
  <c r="A80" i="38"/>
  <c r="A96" i="38" s="1"/>
  <c r="A112" i="38" s="1"/>
  <c r="A72" i="38"/>
  <c r="A88" i="38" s="1"/>
  <c r="A104" i="38" s="1"/>
  <c r="A73" i="38"/>
  <c r="A89" i="38" s="1"/>
  <c r="A105" i="38" s="1"/>
  <c r="A121" i="38" s="1"/>
  <c r="A74" i="38"/>
  <c r="A90" i="38" s="1"/>
  <c r="A106" i="38" s="1"/>
  <c r="A122" i="38" s="1"/>
  <c r="A76" i="38"/>
  <c r="A92" i="38" s="1"/>
  <c r="A108" i="38" s="1"/>
  <c r="A124" i="38" s="1"/>
  <c r="A77" i="38"/>
  <c r="A93" i="38" s="1"/>
  <c r="A109" i="38" s="1"/>
  <c r="A125" i="38" s="1"/>
  <c r="A47" i="38"/>
  <c r="A48" i="38"/>
  <c r="E89" i="17" l="1"/>
  <c r="F89" i="17"/>
  <c r="G89" i="17"/>
  <c r="H89" i="17"/>
  <c r="I89" i="17"/>
  <c r="J89" i="17"/>
  <c r="K89" i="17"/>
  <c r="L89" i="17"/>
  <c r="M89" i="17"/>
  <c r="N89" i="17"/>
  <c r="O89" i="17"/>
  <c r="P89" i="17"/>
  <c r="Q89" i="17"/>
  <c r="R89" i="17"/>
  <c r="D89" i="17"/>
  <c r="D53" i="23" l="1"/>
  <c r="D51" i="23" s="1"/>
  <c r="S5" i="27" l="1"/>
  <c r="E6" i="27"/>
  <c r="F6" i="27"/>
  <c r="G6" i="27"/>
  <c r="H6" i="27"/>
  <c r="I6" i="27"/>
  <c r="J6" i="27"/>
  <c r="K6" i="27"/>
  <c r="L6" i="27"/>
  <c r="M6" i="27"/>
  <c r="N6" i="27"/>
  <c r="O6" i="27"/>
  <c r="P6" i="27"/>
  <c r="Q6" i="27"/>
  <c r="R6" i="27"/>
  <c r="S4" i="27"/>
  <c r="S6" i="27" l="1"/>
  <c r="D7" i="27" s="1"/>
  <c r="X50" i="139" l="1"/>
  <c r="X48" i="139" s="1"/>
  <c r="X29" i="139"/>
  <c r="X27" i="139" s="1"/>
  <c r="X101" i="139"/>
  <c r="D20" i="23"/>
  <c r="D18" i="23" s="1"/>
  <c r="X10" i="139"/>
  <c r="E15" i="26"/>
  <c r="E22" i="26" s="1"/>
  <c r="Y10" i="139" s="1"/>
  <c r="F15" i="26"/>
  <c r="Z10" i="139" s="1"/>
  <c r="G15" i="26"/>
  <c r="G22" i="26" s="1"/>
  <c r="AA10" i="139" s="1"/>
  <c r="H15" i="26"/>
  <c r="H22" i="26" s="1"/>
  <c r="AB10" i="139" s="1"/>
  <c r="I15" i="26"/>
  <c r="I22" i="26" s="1"/>
  <c r="AC10" i="139" s="1"/>
  <c r="J15" i="26"/>
  <c r="J22" i="26" s="1"/>
  <c r="AD10" i="139" s="1"/>
  <c r="K15" i="26"/>
  <c r="K22" i="26" s="1"/>
  <c r="AE10" i="139" s="1"/>
  <c r="L15" i="26"/>
  <c r="L22" i="26" s="1"/>
  <c r="AF10" i="139" s="1"/>
  <c r="M15" i="26"/>
  <c r="M22" i="26" s="1"/>
  <c r="AG10" i="139" s="1"/>
  <c r="N15" i="26"/>
  <c r="N22" i="26" s="1"/>
  <c r="AH10" i="139" s="1"/>
  <c r="O15" i="26"/>
  <c r="O22" i="26" s="1"/>
  <c r="AI10" i="139" s="1"/>
  <c r="P15" i="26"/>
  <c r="P22" i="26" s="1"/>
  <c r="AJ10" i="139" s="1"/>
  <c r="Q15" i="26"/>
  <c r="Q22" i="26" s="1"/>
  <c r="AK10" i="139" s="1"/>
  <c r="R15" i="26"/>
  <c r="R22" i="26" s="1"/>
  <c r="AL10" i="139" s="1"/>
  <c r="X11" i="139"/>
  <c r="E16" i="26"/>
  <c r="E23" i="26" s="1"/>
  <c r="Y11" i="139" s="1"/>
  <c r="F16" i="26"/>
  <c r="F23" i="26" s="1"/>
  <c r="Z11" i="139" s="1"/>
  <c r="G16" i="26"/>
  <c r="G23" i="26" s="1"/>
  <c r="AA11" i="139" s="1"/>
  <c r="H16" i="26"/>
  <c r="H23" i="26" s="1"/>
  <c r="AB11" i="139" s="1"/>
  <c r="I16" i="26"/>
  <c r="I23" i="26" s="1"/>
  <c r="AC11" i="139" s="1"/>
  <c r="J16" i="26"/>
  <c r="J23" i="26" s="1"/>
  <c r="AD11" i="139" s="1"/>
  <c r="K16" i="26"/>
  <c r="K23" i="26" s="1"/>
  <c r="AE11" i="139" s="1"/>
  <c r="L16" i="26"/>
  <c r="L23" i="26" s="1"/>
  <c r="AF11" i="139" s="1"/>
  <c r="M16" i="26"/>
  <c r="M23" i="26" s="1"/>
  <c r="AG11" i="139" s="1"/>
  <c r="N16" i="26"/>
  <c r="N23" i="26" s="1"/>
  <c r="AH11" i="139" s="1"/>
  <c r="O16" i="26"/>
  <c r="O23" i="26" s="1"/>
  <c r="AI11" i="139" s="1"/>
  <c r="P16" i="26"/>
  <c r="P23" i="26" s="1"/>
  <c r="AJ11" i="139" s="1"/>
  <c r="Q16" i="26"/>
  <c r="Q23" i="26" s="1"/>
  <c r="AK11" i="139" s="1"/>
  <c r="R16" i="26"/>
  <c r="R23" i="26" s="1"/>
  <c r="AL11" i="139" s="1"/>
  <c r="AM10" i="139" l="1"/>
  <c r="AM11" i="139"/>
  <c r="AM16" i="139"/>
  <c r="D21" i="26"/>
  <c r="D41" i="23"/>
  <c r="D39" i="23" s="1"/>
  <c r="N21" i="26"/>
  <c r="F21" i="26"/>
  <c r="R21" i="26"/>
  <c r="J21" i="26"/>
  <c r="K21" i="26"/>
  <c r="Q21" i="26"/>
  <c r="I21" i="26"/>
  <c r="P21" i="26"/>
  <c r="H21" i="26"/>
  <c r="O21" i="26"/>
  <c r="G21" i="26"/>
  <c r="M21" i="26"/>
  <c r="E21" i="26"/>
  <c r="L21" i="26"/>
  <c r="K11" i="23"/>
  <c r="D11" i="23"/>
  <c r="P11" i="23"/>
  <c r="L11" i="23"/>
  <c r="Q11" i="23"/>
  <c r="O11" i="23"/>
  <c r="M11" i="23"/>
  <c r="J11" i="23"/>
  <c r="H11" i="23"/>
  <c r="R11" i="23"/>
  <c r="I11" i="23"/>
  <c r="G11" i="23"/>
  <c r="N11" i="23"/>
  <c r="F11" i="23"/>
  <c r="E11" i="23"/>
  <c r="D10" i="23"/>
  <c r="J10" i="23"/>
  <c r="L10" i="23"/>
  <c r="R10" i="23"/>
  <c r="O10" i="23"/>
  <c r="H10" i="23"/>
  <c r="Q10" i="23"/>
  <c r="I10" i="23"/>
  <c r="G10" i="23"/>
  <c r="P10" i="23"/>
  <c r="F10" i="23"/>
  <c r="K10" i="23"/>
  <c r="N10" i="23"/>
  <c r="M10" i="23"/>
  <c r="E10" i="23"/>
  <c r="S23" i="26"/>
  <c r="S15" i="26"/>
  <c r="S16" i="26"/>
  <c r="S4" i="26"/>
  <c r="S22" i="26"/>
  <c r="AM15" i="139" l="1"/>
  <c r="W10" i="139"/>
  <c r="S21" i="26"/>
  <c r="W11" i="139" l="1"/>
  <c r="AK12" i="139" s="1"/>
  <c r="AK19" i="139" s="1"/>
  <c r="W19" i="139"/>
  <c r="W20" i="139" s="1"/>
  <c r="Y20" i="139"/>
  <c r="AE20" i="139" l="1"/>
  <c r="AL20" i="139"/>
  <c r="AI12" i="139"/>
  <c r="AI19" i="139" s="1"/>
  <c r="AG12" i="139"/>
  <c r="AG19" i="139" s="1"/>
  <c r="Z20" i="139"/>
  <c r="X12" i="139"/>
  <c r="X19" i="139" s="1"/>
  <c r="X21" i="139" s="1"/>
  <c r="AK20" i="139"/>
  <c r="AK21" i="139" s="1"/>
  <c r="AJ12" i="139"/>
  <c r="AJ19" i="139" s="1"/>
  <c r="AA20" i="139"/>
  <c r="AF20" i="139"/>
  <c r="AG20" i="139"/>
  <c r="AC12" i="139"/>
  <c r="AC19" i="139" s="1"/>
  <c r="AB20" i="139"/>
  <c r="AI20" i="139"/>
  <c r="AB12" i="139"/>
  <c r="AB19" i="139" s="1"/>
  <c r="AH20" i="139"/>
  <c r="AD20" i="139"/>
  <c r="AJ20" i="139"/>
  <c r="AC20" i="139"/>
  <c r="AH12" i="139"/>
  <c r="AH19" i="139" s="1"/>
  <c r="X20" i="139"/>
  <c r="AE12" i="139"/>
  <c r="AE19" i="139" s="1"/>
  <c r="Z12" i="139"/>
  <c r="Z19" i="139" s="1"/>
  <c r="AD12" i="139"/>
  <c r="AD19" i="139" s="1"/>
  <c r="AF12" i="139"/>
  <c r="AF19" i="139" s="1"/>
  <c r="Y12" i="139"/>
  <c r="Y19" i="139" s="1"/>
  <c r="Y21" i="139" s="1"/>
  <c r="AL12" i="139"/>
  <c r="AL19" i="139" s="1"/>
  <c r="AA12" i="139"/>
  <c r="AA19" i="139" s="1"/>
  <c r="AE21" i="139" l="1"/>
  <c r="AA21" i="139"/>
  <c r="AL21" i="139"/>
  <c r="Z21" i="139"/>
  <c r="AD21" i="139"/>
  <c r="AH21" i="139"/>
  <c r="AG21" i="139"/>
  <c r="AI21" i="139"/>
  <c r="AB21" i="139"/>
  <c r="AC21" i="139"/>
  <c r="AJ21" i="139"/>
  <c r="AM17" i="139"/>
  <c r="AM20" i="139" s="1"/>
  <c r="AF21" i="139"/>
  <c r="AM12" i="139"/>
  <c r="AM19" i="139" s="1"/>
  <c r="C11" i="30"/>
  <c r="S25" i="38"/>
  <c r="AM21" i="139" l="1"/>
  <c r="A71" i="21"/>
  <c r="A11" i="46" l="1"/>
  <c r="A13" i="38"/>
  <c r="A13" i="46" s="1"/>
  <c r="A14" i="38"/>
  <c r="A14" i="46" s="1"/>
  <c r="A18" i="46"/>
  <c r="A10" i="46"/>
  <c r="A5" i="46"/>
  <c r="A6" i="38"/>
  <c r="A6" i="46" s="1"/>
  <c r="A7" i="38"/>
  <c r="A7" i="46" s="1"/>
  <c r="A8" i="38"/>
  <c r="A8" i="46" s="1"/>
  <c r="A69" i="38" l="1"/>
  <c r="A70" i="38"/>
  <c r="A71" i="38"/>
  <c r="A86" i="38" l="1"/>
  <c r="A102" i="38" s="1"/>
  <c r="A87" i="38"/>
  <c r="A103" i="38" s="1"/>
  <c r="A85" i="38"/>
  <c r="A101" i="38" s="1"/>
  <c r="P20" i="27" l="1"/>
  <c r="P11" i="27"/>
  <c r="O20" i="27"/>
  <c r="O11" i="27"/>
  <c r="N20" i="27"/>
  <c r="N11" i="27"/>
  <c r="M20" i="27"/>
  <c r="M11" i="27"/>
  <c r="D20" i="27"/>
  <c r="S20" i="27"/>
  <c r="S11" i="27"/>
  <c r="R20" i="27"/>
  <c r="R11" i="27"/>
  <c r="Q20" i="27"/>
  <c r="Q11" i="27"/>
  <c r="H20" i="27"/>
  <c r="H11" i="27"/>
  <c r="G20" i="27"/>
  <c r="G11" i="27"/>
  <c r="F20" i="27"/>
  <c r="F11" i="27"/>
  <c r="E20" i="27"/>
  <c r="E11" i="27"/>
  <c r="L20" i="27"/>
  <c r="L11" i="27"/>
  <c r="K20" i="27"/>
  <c r="K11" i="27"/>
  <c r="J20" i="27"/>
  <c r="J11" i="27"/>
  <c r="I20" i="27"/>
  <c r="I11" i="27"/>
  <c r="A41" i="38" l="1"/>
  <c r="A44" i="38"/>
  <c r="A45" i="38"/>
  <c r="A68" i="38" l="1"/>
  <c r="A84" i="38" s="1"/>
  <c r="A100" i="38" s="1"/>
  <c r="A134" i="38" l="1"/>
  <c r="A49" i="38"/>
  <c r="A97" i="38" l="1"/>
  <c r="A113" i="38" s="1"/>
  <c r="A136" i="38" l="1"/>
  <c r="A104" i="23"/>
  <c r="A102" i="23"/>
  <c r="A100" i="23"/>
  <c r="A90" i="23"/>
  <c r="A88" i="23"/>
  <c r="A76" i="23"/>
  <c r="A45" i="23"/>
  <c r="A32" i="23"/>
  <c r="A28" i="23"/>
  <c r="A12" i="23"/>
  <c r="S6" i="33" l="1"/>
  <c r="S5" i="33"/>
  <c r="S4" i="33"/>
  <c r="E5" i="17"/>
  <c r="F5" i="17"/>
  <c r="G5" i="17"/>
  <c r="H5" i="17"/>
  <c r="I5" i="17"/>
  <c r="J5" i="17"/>
  <c r="K5" i="17"/>
  <c r="L5" i="17"/>
  <c r="M5" i="17"/>
  <c r="N5" i="17"/>
  <c r="O5" i="17"/>
  <c r="P5" i="17"/>
  <c r="Q5" i="17"/>
  <c r="R5" i="17"/>
  <c r="R7" i="17" s="1"/>
  <c r="R30" i="38" s="1"/>
  <c r="D5" i="17"/>
  <c r="E30" i="27"/>
  <c r="F30" i="27"/>
  <c r="G30" i="27"/>
  <c r="H30" i="27"/>
  <c r="I30" i="27"/>
  <c r="J30" i="27"/>
  <c r="K30" i="27"/>
  <c r="L30" i="27"/>
  <c r="M30" i="27"/>
  <c r="N30" i="27"/>
  <c r="O30" i="27"/>
  <c r="P30" i="27"/>
  <c r="Q30" i="27"/>
  <c r="R30" i="27"/>
  <c r="D59" i="23"/>
  <c r="E7" i="27"/>
  <c r="F7" i="27"/>
  <c r="G7" i="27"/>
  <c r="H7" i="27"/>
  <c r="I7" i="27"/>
  <c r="J7" i="27"/>
  <c r="K7" i="27"/>
  <c r="L7" i="27"/>
  <c r="M7" i="27"/>
  <c r="N7" i="27"/>
  <c r="O7" i="27"/>
  <c r="P7" i="27"/>
  <c r="Q7" i="27"/>
  <c r="R7" i="27"/>
  <c r="S7" i="27"/>
  <c r="S31" i="23"/>
  <c r="D7" i="33" l="1"/>
  <c r="AH29" i="139"/>
  <c r="AH27" i="139" s="1"/>
  <c r="AH50" i="139"/>
  <c r="AH48" i="139" s="1"/>
  <c r="AH101" i="139"/>
  <c r="AI50" i="139"/>
  <c r="AI48" i="139" s="1"/>
  <c r="AI29" i="139"/>
  <c r="AI27" i="139" s="1"/>
  <c r="AI101" i="139"/>
  <c r="AL101" i="139"/>
  <c r="AL50" i="139"/>
  <c r="AL48" i="139" s="1"/>
  <c r="AL29" i="139"/>
  <c r="AL27" i="139" s="1"/>
  <c r="AK101" i="139"/>
  <c r="AK50" i="139"/>
  <c r="AK48" i="139" s="1"/>
  <c r="AK29" i="139"/>
  <c r="AK27" i="139" s="1"/>
  <c r="AF101" i="139"/>
  <c r="AF50" i="139"/>
  <c r="AF48" i="139" s="1"/>
  <c r="AF29" i="139"/>
  <c r="AF27" i="139" s="1"/>
  <c r="AD101" i="139"/>
  <c r="AD50" i="139"/>
  <c r="AD48" i="139" s="1"/>
  <c r="AD29" i="139"/>
  <c r="AD27" i="139" s="1"/>
  <c r="AC101" i="139"/>
  <c r="AC50" i="139"/>
  <c r="AC48" i="139" s="1"/>
  <c r="AC29" i="139"/>
  <c r="AC27" i="139" s="1"/>
  <c r="AJ29" i="139"/>
  <c r="AJ27" i="139" s="1"/>
  <c r="AJ101" i="139"/>
  <c r="AJ50" i="139"/>
  <c r="AJ48" i="139" s="1"/>
  <c r="AB29" i="139"/>
  <c r="AB27" i="139" s="1"/>
  <c r="AB101" i="139"/>
  <c r="AB50" i="139"/>
  <c r="AB48" i="139" s="1"/>
  <c r="AA50" i="139"/>
  <c r="AA48" i="139" s="1"/>
  <c r="AA29" i="139"/>
  <c r="AA27" i="139" s="1"/>
  <c r="AA101" i="139"/>
  <c r="Z50" i="139"/>
  <c r="Z48" i="139" s="1"/>
  <c r="Z29" i="139"/>
  <c r="Z27" i="139" s="1"/>
  <c r="Z101" i="139"/>
  <c r="AG50" i="139"/>
  <c r="AG48" i="139" s="1"/>
  <c r="AG29" i="139"/>
  <c r="AG27" i="139" s="1"/>
  <c r="AG101" i="139"/>
  <c r="Y101" i="139"/>
  <c r="Y50" i="139"/>
  <c r="Y48" i="139" s="1"/>
  <c r="Y29" i="139"/>
  <c r="Y27" i="139" s="1"/>
  <c r="AE101" i="139"/>
  <c r="AE50" i="139"/>
  <c r="AE48" i="139" s="1"/>
  <c r="AE29" i="139"/>
  <c r="AE27" i="139" s="1"/>
  <c r="AC62" i="139"/>
  <c r="AC68" i="139"/>
  <c r="AC65" i="139" s="1"/>
  <c r="AG68" i="139"/>
  <c r="AG65" i="139" s="1"/>
  <c r="AG62" i="139"/>
  <c r="AB62" i="139"/>
  <c r="AB68" i="139"/>
  <c r="AB65" i="139" s="1"/>
  <c r="AA68" i="139"/>
  <c r="AA65" i="139" s="1"/>
  <c r="AA62" i="139"/>
  <c r="Y62" i="139"/>
  <c r="Y60" i="139" s="1"/>
  <c r="Y68" i="139"/>
  <c r="Y65" i="139" s="1"/>
  <c r="AF62" i="139"/>
  <c r="AF68" i="139"/>
  <c r="AF65" i="139" s="1"/>
  <c r="AK62" i="139"/>
  <c r="AK68" i="139"/>
  <c r="AK65" i="139" s="1"/>
  <c r="AJ68" i="139"/>
  <c r="AJ65" i="139" s="1"/>
  <c r="AJ62" i="139"/>
  <c r="AH68" i="139"/>
  <c r="AH65" i="139" s="1"/>
  <c r="AH62" i="139"/>
  <c r="AE62" i="139"/>
  <c r="AE68" i="139"/>
  <c r="AE65" i="139" s="1"/>
  <c r="AI68" i="139"/>
  <c r="AI65" i="139" s="1"/>
  <c r="AI62" i="139"/>
  <c r="AL62" i="139"/>
  <c r="AL68" i="139"/>
  <c r="AL65" i="139" s="1"/>
  <c r="AD62" i="139"/>
  <c r="AD68" i="139"/>
  <c r="AD65" i="139" s="1"/>
  <c r="D56" i="23"/>
  <c r="H7" i="33"/>
  <c r="E7" i="33"/>
  <c r="F59" i="23"/>
  <c r="F53" i="23"/>
  <c r="M59" i="23"/>
  <c r="M53" i="23"/>
  <c r="K59" i="23"/>
  <c r="K53" i="23"/>
  <c r="R59" i="23"/>
  <c r="R53" i="23"/>
  <c r="I59" i="23"/>
  <c r="I53" i="23"/>
  <c r="P59" i="23"/>
  <c r="P53" i="23"/>
  <c r="H59" i="23"/>
  <c r="H53" i="23"/>
  <c r="N59" i="23"/>
  <c r="N53" i="23"/>
  <c r="E59" i="23"/>
  <c r="E53" i="23"/>
  <c r="L59" i="23"/>
  <c r="L53" i="23"/>
  <c r="J59" i="23"/>
  <c r="J53" i="23"/>
  <c r="Q59" i="23"/>
  <c r="Q53" i="23"/>
  <c r="O59" i="23"/>
  <c r="O53" i="23"/>
  <c r="G59" i="23"/>
  <c r="G53" i="23"/>
  <c r="Q41" i="23"/>
  <c r="Q39" i="23" s="1"/>
  <c r="Q20" i="23"/>
  <c r="Q18" i="23" s="1"/>
  <c r="E41" i="23"/>
  <c r="E39" i="23" s="1"/>
  <c r="E20" i="23"/>
  <c r="E18" i="23" s="1"/>
  <c r="L20" i="23"/>
  <c r="L18" i="23" s="1"/>
  <c r="L41" i="23"/>
  <c r="L39" i="23" s="1"/>
  <c r="H20" i="23"/>
  <c r="H18" i="23" s="1"/>
  <c r="H41" i="23"/>
  <c r="H39" i="23" s="1"/>
  <c r="K20" i="23"/>
  <c r="K18" i="23" s="1"/>
  <c r="K41" i="23"/>
  <c r="K39" i="23" s="1"/>
  <c r="G20" i="23"/>
  <c r="G18" i="23" s="1"/>
  <c r="G41" i="23"/>
  <c r="G39" i="23" s="1"/>
  <c r="M41" i="23"/>
  <c r="M39" i="23" s="1"/>
  <c r="M20" i="23"/>
  <c r="M18" i="23" s="1"/>
  <c r="I41" i="23"/>
  <c r="I39" i="23" s="1"/>
  <c r="I20" i="23"/>
  <c r="I18" i="23" s="1"/>
  <c r="P20" i="23"/>
  <c r="P18" i="23" s="1"/>
  <c r="P41" i="23"/>
  <c r="P39" i="23" s="1"/>
  <c r="O20" i="23"/>
  <c r="O18" i="23" s="1"/>
  <c r="O41" i="23"/>
  <c r="O39" i="23" s="1"/>
  <c r="R20" i="23"/>
  <c r="R18" i="23" s="1"/>
  <c r="R41" i="23"/>
  <c r="R39" i="23" s="1"/>
  <c r="N20" i="23"/>
  <c r="N18" i="23" s="1"/>
  <c r="N41" i="23"/>
  <c r="N39" i="23" s="1"/>
  <c r="J20" i="23"/>
  <c r="J18" i="23" s="1"/>
  <c r="J41" i="23"/>
  <c r="J39" i="23" s="1"/>
  <c r="F20" i="23"/>
  <c r="F18" i="23" s="1"/>
  <c r="F41" i="23"/>
  <c r="F39" i="23" s="1"/>
  <c r="R7" i="33"/>
  <c r="S5" i="17"/>
  <c r="G7" i="33"/>
  <c r="O7" i="33"/>
  <c r="L7" i="33"/>
  <c r="P7" i="33"/>
  <c r="K7" i="33"/>
  <c r="I7" i="33"/>
  <c r="M7" i="33"/>
  <c r="Q7" i="33"/>
  <c r="F7" i="33"/>
  <c r="J7" i="33"/>
  <c r="N7" i="33"/>
  <c r="E23" i="17"/>
  <c r="I23" i="17"/>
  <c r="M23" i="17"/>
  <c r="Q23" i="17"/>
  <c r="H23" i="17"/>
  <c r="N23" i="17"/>
  <c r="S23" i="17"/>
  <c r="D23" i="17"/>
  <c r="J23" i="17"/>
  <c r="O23" i="17"/>
  <c r="K23" i="17"/>
  <c r="L23" i="17"/>
  <c r="F23" i="17"/>
  <c r="P23" i="17"/>
  <c r="G23" i="17"/>
  <c r="R23" i="17"/>
  <c r="E36" i="17"/>
  <c r="I36" i="17"/>
  <c r="M36" i="17"/>
  <c r="Q36" i="17"/>
  <c r="H36" i="17"/>
  <c r="N36" i="17"/>
  <c r="S36" i="17"/>
  <c r="D36" i="17"/>
  <c r="J36" i="17"/>
  <c r="O36" i="17"/>
  <c r="F36" i="17"/>
  <c r="P36" i="17"/>
  <c r="G36" i="17"/>
  <c r="R36" i="17"/>
  <c r="K36" i="17"/>
  <c r="L36" i="17"/>
  <c r="F38" i="17"/>
  <c r="J38" i="17"/>
  <c r="N38" i="17"/>
  <c r="R38" i="17"/>
  <c r="H38" i="17"/>
  <c r="L38" i="17"/>
  <c r="P38" i="17"/>
  <c r="D38" i="17"/>
  <c r="K38" i="17"/>
  <c r="S38" i="17"/>
  <c r="E38" i="17"/>
  <c r="M38" i="17"/>
  <c r="G38" i="17"/>
  <c r="I38" i="17"/>
  <c r="O38" i="17"/>
  <c r="Q38" i="17"/>
  <c r="G56" i="17"/>
  <c r="K56" i="17"/>
  <c r="O56" i="17"/>
  <c r="S56" i="17"/>
  <c r="D56" i="17"/>
  <c r="H56" i="17"/>
  <c r="L56" i="17"/>
  <c r="P56" i="17"/>
  <c r="E56" i="17"/>
  <c r="I56" i="17"/>
  <c r="M56" i="17"/>
  <c r="Q56" i="17"/>
  <c r="R56" i="17"/>
  <c r="F56" i="17"/>
  <c r="J56" i="17"/>
  <c r="N56" i="17"/>
  <c r="G71" i="17"/>
  <c r="K71" i="17"/>
  <c r="O71" i="17"/>
  <c r="S71" i="17"/>
  <c r="D71" i="17"/>
  <c r="H71" i="17"/>
  <c r="L71" i="17"/>
  <c r="P71" i="17"/>
  <c r="E71" i="17"/>
  <c r="I71" i="17"/>
  <c r="M71" i="17"/>
  <c r="Q71" i="17"/>
  <c r="R71" i="17"/>
  <c r="F71" i="17"/>
  <c r="J71" i="17"/>
  <c r="N71" i="17"/>
  <c r="H7" i="23"/>
  <c r="H26" i="38" s="1"/>
  <c r="H6" i="17"/>
  <c r="L6" i="17"/>
  <c r="P6" i="17"/>
  <c r="D6" i="17"/>
  <c r="E6" i="17"/>
  <c r="I6" i="17"/>
  <c r="M6" i="17"/>
  <c r="Q6" i="17"/>
  <c r="F6" i="17"/>
  <c r="J6" i="17"/>
  <c r="N6" i="17"/>
  <c r="N7" i="17" s="1"/>
  <c r="N30" i="38" s="1"/>
  <c r="G6" i="17"/>
  <c r="K6" i="17"/>
  <c r="O6" i="17"/>
  <c r="S6" i="17"/>
  <c r="E25" i="17"/>
  <c r="I25" i="17"/>
  <c r="M25" i="17"/>
  <c r="Q25" i="17"/>
  <c r="H25" i="17"/>
  <c r="N25" i="17"/>
  <c r="S25" i="17"/>
  <c r="D25" i="17"/>
  <c r="J25" i="17"/>
  <c r="O25" i="17"/>
  <c r="K25" i="17"/>
  <c r="L25" i="17"/>
  <c r="F25" i="17"/>
  <c r="P25" i="17"/>
  <c r="G25" i="17"/>
  <c r="R25" i="17"/>
  <c r="E21" i="17"/>
  <c r="I21" i="17"/>
  <c r="M21" i="17"/>
  <c r="Q21" i="17"/>
  <c r="H21" i="17"/>
  <c r="N21" i="17"/>
  <c r="S21" i="17"/>
  <c r="D21" i="17"/>
  <c r="J21" i="17"/>
  <c r="O21" i="17"/>
  <c r="K21" i="17"/>
  <c r="L21" i="17"/>
  <c r="F21" i="17"/>
  <c r="P21" i="17"/>
  <c r="G21" i="17"/>
  <c r="R21" i="17"/>
  <c r="E17" i="17"/>
  <c r="H17" i="17"/>
  <c r="L17" i="17"/>
  <c r="P17" i="17"/>
  <c r="D17" i="17"/>
  <c r="I17" i="17"/>
  <c r="M17" i="17"/>
  <c r="Q17" i="17"/>
  <c r="F17" i="17"/>
  <c r="N17" i="17"/>
  <c r="G17" i="17"/>
  <c r="O17" i="17"/>
  <c r="J17" i="17"/>
  <c r="R17" i="17"/>
  <c r="K17" i="17"/>
  <c r="S17" i="17"/>
  <c r="F33" i="17"/>
  <c r="J33" i="17"/>
  <c r="N33" i="17"/>
  <c r="R33" i="17"/>
  <c r="I33" i="17"/>
  <c r="O33" i="17"/>
  <c r="D33" i="17"/>
  <c r="E33" i="17"/>
  <c r="K33" i="17"/>
  <c r="P33" i="17"/>
  <c r="L33" i="17"/>
  <c r="M33" i="17"/>
  <c r="G33" i="17"/>
  <c r="Q33" i="17"/>
  <c r="H33" i="17"/>
  <c r="S33" i="17"/>
  <c r="E34" i="17"/>
  <c r="I34" i="17"/>
  <c r="M34" i="17"/>
  <c r="Q34" i="17"/>
  <c r="H34" i="17"/>
  <c r="N34" i="17"/>
  <c r="S34" i="17"/>
  <c r="D34" i="17"/>
  <c r="J34" i="17"/>
  <c r="O34" i="17"/>
  <c r="F34" i="17"/>
  <c r="P34" i="17"/>
  <c r="G34" i="17"/>
  <c r="R34" i="17"/>
  <c r="K34" i="17"/>
  <c r="L34" i="17"/>
  <c r="F44" i="17"/>
  <c r="J44" i="17"/>
  <c r="N44" i="17"/>
  <c r="R44" i="17"/>
  <c r="H44" i="17"/>
  <c r="L44" i="17"/>
  <c r="P44" i="17"/>
  <c r="D44" i="17"/>
  <c r="K44" i="17"/>
  <c r="S44" i="17"/>
  <c r="E44" i="17"/>
  <c r="M44" i="17"/>
  <c r="G44" i="17"/>
  <c r="I44" i="17"/>
  <c r="O44" i="17"/>
  <c r="Q44" i="17"/>
  <c r="H55" i="17"/>
  <c r="E55" i="17"/>
  <c r="F55" i="17"/>
  <c r="K55" i="17"/>
  <c r="O55" i="17"/>
  <c r="S55" i="17"/>
  <c r="G55" i="17"/>
  <c r="L55" i="17"/>
  <c r="P55" i="17"/>
  <c r="D55" i="17"/>
  <c r="I55" i="17"/>
  <c r="M55" i="17"/>
  <c r="Q55" i="17"/>
  <c r="J55" i="17"/>
  <c r="N55" i="17"/>
  <c r="R55" i="17"/>
  <c r="F49" i="17"/>
  <c r="J49" i="17"/>
  <c r="N49" i="17"/>
  <c r="R49" i="17"/>
  <c r="D49" i="17"/>
  <c r="H49" i="17"/>
  <c r="L49" i="17"/>
  <c r="P49" i="17"/>
  <c r="K49" i="17"/>
  <c r="S49" i="17"/>
  <c r="E49" i="17"/>
  <c r="M49" i="17"/>
  <c r="G49" i="17"/>
  <c r="I49" i="17"/>
  <c r="O49" i="17"/>
  <c r="Q49" i="17"/>
  <c r="F46" i="17"/>
  <c r="J46" i="17"/>
  <c r="N46" i="17"/>
  <c r="R46" i="17"/>
  <c r="D46" i="17"/>
  <c r="H46" i="17"/>
  <c r="L46" i="17"/>
  <c r="P46" i="17"/>
  <c r="K46" i="17"/>
  <c r="S46" i="17"/>
  <c r="E46" i="17"/>
  <c r="M46" i="17"/>
  <c r="G46" i="17"/>
  <c r="I46" i="17"/>
  <c r="O46" i="17"/>
  <c r="Q46" i="17"/>
  <c r="G70" i="17"/>
  <c r="K70" i="17"/>
  <c r="O70" i="17"/>
  <c r="S70" i="17"/>
  <c r="D70" i="17"/>
  <c r="H70" i="17"/>
  <c r="L70" i="17"/>
  <c r="P70" i="17"/>
  <c r="E70" i="17"/>
  <c r="I70" i="17"/>
  <c r="M70" i="17"/>
  <c r="Q70" i="17"/>
  <c r="R70" i="17"/>
  <c r="F70" i="17"/>
  <c r="J70" i="17"/>
  <c r="N70" i="17"/>
  <c r="G67" i="17"/>
  <c r="K67" i="17"/>
  <c r="O67" i="17"/>
  <c r="S67" i="17"/>
  <c r="D67" i="17"/>
  <c r="H67" i="17"/>
  <c r="L67" i="17"/>
  <c r="P67" i="17"/>
  <c r="E67" i="17"/>
  <c r="I67" i="17"/>
  <c r="M67" i="17"/>
  <c r="Q67" i="17"/>
  <c r="R67" i="17"/>
  <c r="F67" i="17"/>
  <c r="J67" i="17"/>
  <c r="N67" i="17"/>
  <c r="E39" i="17"/>
  <c r="I39" i="17"/>
  <c r="M39" i="17"/>
  <c r="Q39" i="17"/>
  <c r="G39" i="17"/>
  <c r="K39" i="17"/>
  <c r="O39" i="17"/>
  <c r="S39" i="17"/>
  <c r="J39" i="17"/>
  <c r="R39" i="17"/>
  <c r="D39" i="17"/>
  <c r="L39" i="17"/>
  <c r="F39" i="17"/>
  <c r="H39" i="17"/>
  <c r="N39" i="17"/>
  <c r="P39" i="17"/>
  <c r="E22" i="17"/>
  <c r="I22" i="17"/>
  <c r="M22" i="17"/>
  <c r="Q22" i="17"/>
  <c r="H22" i="17"/>
  <c r="N22" i="17"/>
  <c r="S22" i="17"/>
  <c r="D22" i="17"/>
  <c r="J22" i="17"/>
  <c r="O22" i="17"/>
  <c r="F22" i="17"/>
  <c r="P22" i="17"/>
  <c r="G22" i="17"/>
  <c r="R22" i="17"/>
  <c r="K22" i="17"/>
  <c r="L22" i="17"/>
  <c r="E35" i="17"/>
  <c r="I35" i="17"/>
  <c r="M35" i="17"/>
  <c r="Q35" i="17"/>
  <c r="H35" i="17"/>
  <c r="N35" i="17"/>
  <c r="S35" i="17"/>
  <c r="D35" i="17"/>
  <c r="J35" i="17"/>
  <c r="O35" i="17"/>
  <c r="K35" i="17"/>
  <c r="L35" i="17"/>
  <c r="F35" i="17"/>
  <c r="P35" i="17"/>
  <c r="G35" i="17"/>
  <c r="R35" i="17"/>
  <c r="G68" i="17"/>
  <c r="K68" i="17"/>
  <c r="O68" i="17"/>
  <c r="S68" i="17"/>
  <c r="D68" i="17"/>
  <c r="H68" i="17"/>
  <c r="L68" i="17"/>
  <c r="P68" i="17"/>
  <c r="E68" i="17"/>
  <c r="I68" i="17"/>
  <c r="M68" i="17"/>
  <c r="Q68" i="17"/>
  <c r="R68" i="17"/>
  <c r="F68" i="17"/>
  <c r="J68" i="17"/>
  <c r="N68" i="17"/>
  <c r="E24" i="17"/>
  <c r="I24" i="17"/>
  <c r="M24" i="17"/>
  <c r="Q24" i="17"/>
  <c r="H24" i="17"/>
  <c r="N24" i="17"/>
  <c r="S24" i="17"/>
  <c r="D24" i="17"/>
  <c r="J24" i="17"/>
  <c r="O24" i="17"/>
  <c r="F24" i="17"/>
  <c r="P24" i="17"/>
  <c r="G24" i="17"/>
  <c r="R24" i="17"/>
  <c r="K24" i="17"/>
  <c r="L24" i="17"/>
  <c r="E20" i="17"/>
  <c r="I20" i="17"/>
  <c r="M20" i="17"/>
  <c r="Q20" i="17"/>
  <c r="H20" i="17"/>
  <c r="N20" i="17"/>
  <c r="S20" i="17"/>
  <c r="D20" i="17"/>
  <c r="J20" i="17"/>
  <c r="O20" i="17"/>
  <c r="F20" i="17"/>
  <c r="P20" i="17"/>
  <c r="G20" i="17"/>
  <c r="R20" i="17"/>
  <c r="K20" i="17"/>
  <c r="L20" i="17"/>
  <c r="E16" i="17"/>
  <c r="I16" i="17"/>
  <c r="M16" i="17"/>
  <c r="Q16" i="17"/>
  <c r="H16" i="17"/>
  <c r="N16" i="17"/>
  <c r="S16" i="17"/>
  <c r="D16" i="17"/>
  <c r="J16" i="17"/>
  <c r="O16" i="17"/>
  <c r="K16" i="17"/>
  <c r="L16" i="17"/>
  <c r="F16" i="17"/>
  <c r="P16" i="17"/>
  <c r="G16" i="17"/>
  <c r="R16" i="17"/>
  <c r="E40" i="17"/>
  <c r="I40" i="17"/>
  <c r="M40" i="17"/>
  <c r="Q40" i="17"/>
  <c r="G40" i="17"/>
  <c r="K40" i="17"/>
  <c r="O40" i="17"/>
  <c r="S40" i="17"/>
  <c r="J40" i="17"/>
  <c r="R40" i="17"/>
  <c r="D40" i="17"/>
  <c r="L40" i="17"/>
  <c r="F40" i="17"/>
  <c r="H40" i="17"/>
  <c r="N40" i="17"/>
  <c r="P40" i="17"/>
  <c r="G58" i="17"/>
  <c r="K58" i="17"/>
  <c r="O58" i="17"/>
  <c r="S58" i="17"/>
  <c r="D58" i="17"/>
  <c r="H58" i="17"/>
  <c r="L58" i="17"/>
  <c r="P58" i="17"/>
  <c r="E58" i="17"/>
  <c r="I58" i="17"/>
  <c r="M58" i="17"/>
  <c r="Q58" i="17"/>
  <c r="R58" i="17"/>
  <c r="F58" i="17"/>
  <c r="J58" i="17"/>
  <c r="N58" i="17"/>
  <c r="G48" i="17"/>
  <c r="K48" i="17"/>
  <c r="O48" i="17"/>
  <c r="S48" i="17"/>
  <c r="E48" i="17"/>
  <c r="I48" i="17"/>
  <c r="M48" i="17"/>
  <c r="Q48" i="17"/>
  <c r="L48" i="17"/>
  <c r="D48" i="17"/>
  <c r="F48" i="17"/>
  <c r="N48" i="17"/>
  <c r="H48" i="17"/>
  <c r="J48" i="17"/>
  <c r="P48" i="17"/>
  <c r="R48" i="17"/>
  <c r="F45" i="17"/>
  <c r="J45" i="17"/>
  <c r="N45" i="17"/>
  <c r="R45" i="17"/>
  <c r="D45" i="17"/>
  <c r="H45" i="17"/>
  <c r="L45" i="17"/>
  <c r="P45" i="17"/>
  <c r="K45" i="17"/>
  <c r="S45" i="17"/>
  <c r="E45" i="17"/>
  <c r="M45" i="17"/>
  <c r="G45" i="17"/>
  <c r="I45" i="17"/>
  <c r="O45" i="17"/>
  <c r="Q45" i="17"/>
  <c r="H65" i="17"/>
  <c r="L65" i="17"/>
  <c r="P65" i="17"/>
  <c r="D65" i="17"/>
  <c r="E65" i="17"/>
  <c r="I65" i="17"/>
  <c r="M65" i="17"/>
  <c r="Q65" i="17"/>
  <c r="F65" i="17"/>
  <c r="J65" i="17"/>
  <c r="N65" i="17"/>
  <c r="R65" i="17"/>
  <c r="S65" i="17"/>
  <c r="G65" i="17"/>
  <c r="K65" i="17"/>
  <c r="O65" i="17"/>
  <c r="O74" i="17" s="1"/>
  <c r="G66" i="17"/>
  <c r="K66" i="17"/>
  <c r="O66" i="17"/>
  <c r="S66" i="17"/>
  <c r="D66" i="17"/>
  <c r="H66" i="17"/>
  <c r="L66" i="17"/>
  <c r="P66" i="17"/>
  <c r="E66" i="17"/>
  <c r="I66" i="17"/>
  <c r="M66" i="17"/>
  <c r="Q66" i="17"/>
  <c r="R66" i="17"/>
  <c r="F66" i="17"/>
  <c r="J66" i="17"/>
  <c r="N66" i="17"/>
  <c r="G72" i="17"/>
  <c r="K72" i="17"/>
  <c r="O72" i="17"/>
  <c r="S72" i="17"/>
  <c r="D72" i="17"/>
  <c r="H72" i="17"/>
  <c r="L72" i="17"/>
  <c r="P72" i="17"/>
  <c r="E72" i="17"/>
  <c r="I72" i="17"/>
  <c r="M72" i="17"/>
  <c r="Q72" i="17"/>
  <c r="R72" i="17"/>
  <c r="F72" i="17"/>
  <c r="J72" i="17"/>
  <c r="N72" i="17"/>
  <c r="G69" i="17"/>
  <c r="K69" i="17"/>
  <c r="O69" i="17"/>
  <c r="S69" i="17"/>
  <c r="D69" i="17"/>
  <c r="H69" i="17"/>
  <c r="L69" i="17"/>
  <c r="P69" i="17"/>
  <c r="E69" i="17"/>
  <c r="I69" i="17"/>
  <c r="M69" i="17"/>
  <c r="Q69" i="17"/>
  <c r="R69" i="17"/>
  <c r="F69" i="17"/>
  <c r="J69" i="17"/>
  <c r="N69" i="17"/>
  <c r="F19" i="17"/>
  <c r="J19" i="17"/>
  <c r="N19" i="17"/>
  <c r="R19" i="17"/>
  <c r="I19" i="17"/>
  <c r="O19" i="17"/>
  <c r="D19" i="17"/>
  <c r="E19" i="17"/>
  <c r="K19" i="17"/>
  <c r="P19" i="17"/>
  <c r="G19" i="17"/>
  <c r="Q19" i="17"/>
  <c r="H19" i="17"/>
  <c r="S19" i="17"/>
  <c r="L19" i="17"/>
  <c r="M19" i="17"/>
  <c r="G57" i="17"/>
  <c r="K57" i="17"/>
  <c r="O57" i="17"/>
  <c r="S57" i="17"/>
  <c r="D57" i="17"/>
  <c r="H57" i="17"/>
  <c r="L57" i="17"/>
  <c r="P57" i="17"/>
  <c r="E57" i="17"/>
  <c r="I57" i="17"/>
  <c r="M57" i="17"/>
  <c r="Q57" i="17"/>
  <c r="R57" i="17"/>
  <c r="F57" i="17"/>
  <c r="J57" i="17"/>
  <c r="N57" i="17"/>
  <c r="E15" i="17"/>
  <c r="I15" i="17"/>
  <c r="M15" i="17"/>
  <c r="Q15" i="17"/>
  <c r="F15" i="17"/>
  <c r="J15" i="17"/>
  <c r="N15" i="17"/>
  <c r="R15" i="17"/>
  <c r="G15" i="17"/>
  <c r="O15" i="17"/>
  <c r="H15" i="17"/>
  <c r="P15" i="17"/>
  <c r="K15" i="17"/>
  <c r="S15" i="17"/>
  <c r="L15" i="17"/>
  <c r="D15" i="17"/>
  <c r="O7" i="23"/>
  <c r="O26" i="38" s="1"/>
  <c r="K7" i="23"/>
  <c r="K26" i="38" s="1"/>
  <c r="G7" i="23"/>
  <c r="G26" i="38" s="1"/>
  <c r="R7" i="23"/>
  <c r="R26" i="38" s="1"/>
  <c r="N7" i="23"/>
  <c r="N26" i="38" s="1"/>
  <c r="J7" i="23"/>
  <c r="J26" i="38" s="1"/>
  <c r="F7" i="23"/>
  <c r="F26" i="38" s="1"/>
  <c r="Q7" i="23"/>
  <c r="Q26" i="38" s="1"/>
  <c r="M7" i="23"/>
  <c r="M26" i="38" s="1"/>
  <c r="I7" i="23"/>
  <c r="I26" i="38" s="1"/>
  <c r="E7" i="23"/>
  <c r="E26" i="38" s="1"/>
  <c r="P7" i="23"/>
  <c r="P26" i="38" s="1"/>
  <c r="L7" i="23"/>
  <c r="L26" i="38" s="1"/>
  <c r="E74" i="17" l="1"/>
  <c r="K74" i="17"/>
  <c r="M74" i="17"/>
  <c r="Q74" i="17"/>
  <c r="G74" i="17"/>
  <c r="G107" i="38" s="1"/>
  <c r="I74" i="17"/>
  <c r="I107" i="38" s="1"/>
  <c r="D74" i="17"/>
  <c r="N74" i="17"/>
  <c r="N107" i="38" s="1"/>
  <c r="P74" i="17"/>
  <c r="P107" i="38" s="1"/>
  <c r="R74" i="17"/>
  <c r="J74" i="17"/>
  <c r="L74" i="17"/>
  <c r="F74" i="17"/>
  <c r="H74" i="17"/>
  <c r="H107" i="38" s="1"/>
  <c r="AM27" i="139"/>
  <c r="AM48" i="139"/>
  <c r="X54" i="139" s="1"/>
  <c r="AJ37" i="139"/>
  <c r="AG37" i="139"/>
  <c r="AD37" i="139"/>
  <c r="AB37" i="139"/>
  <c r="AM60" i="139"/>
  <c r="Z85" i="139" s="1"/>
  <c r="AM65" i="139"/>
  <c r="F7" i="17"/>
  <c r="F30" i="38" s="1"/>
  <c r="H7" i="17"/>
  <c r="H30" i="38" s="1"/>
  <c r="O7" i="17"/>
  <c r="O30" i="38" s="1"/>
  <c r="M7" i="17"/>
  <c r="M30" i="38" s="1"/>
  <c r="Q7" i="17"/>
  <c r="Q30" i="38" s="1"/>
  <c r="K7" i="17"/>
  <c r="K30" i="38" s="1"/>
  <c r="I7" i="17"/>
  <c r="I30" i="38" s="1"/>
  <c r="G7" i="17"/>
  <c r="G30" i="38" s="1"/>
  <c r="D7" i="17"/>
  <c r="D30" i="38" s="1"/>
  <c r="J7" i="17"/>
  <c r="J30" i="38" s="1"/>
  <c r="E7" i="17"/>
  <c r="E30" i="38" s="1"/>
  <c r="P7" i="17"/>
  <c r="P30" i="38" s="1"/>
  <c r="S21" i="19"/>
  <c r="F56" i="23"/>
  <c r="J51" i="23"/>
  <c r="N51" i="23"/>
  <c r="R51" i="23"/>
  <c r="L56" i="23"/>
  <c r="I56" i="23"/>
  <c r="Q56" i="23"/>
  <c r="G51" i="23"/>
  <c r="K51" i="23"/>
  <c r="O51" i="23"/>
  <c r="H56" i="23"/>
  <c r="P56" i="23"/>
  <c r="E56" i="23"/>
  <c r="M56" i="23"/>
  <c r="F51" i="23"/>
  <c r="J56" i="23"/>
  <c r="N56" i="23"/>
  <c r="R56" i="23"/>
  <c r="L51" i="23"/>
  <c r="I51" i="23"/>
  <c r="Q51" i="23"/>
  <c r="G56" i="23"/>
  <c r="K56" i="23"/>
  <c r="O56" i="23"/>
  <c r="H51" i="23"/>
  <c r="P51" i="23"/>
  <c r="E51" i="23"/>
  <c r="M51" i="23"/>
  <c r="S39" i="23"/>
  <c r="N51" i="17"/>
  <c r="K53" i="17"/>
  <c r="Q54" i="17"/>
  <c r="H53" i="17"/>
  <c r="M53" i="17"/>
  <c r="I51" i="17"/>
  <c r="O54" i="17"/>
  <c r="F51" i="17"/>
  <c r="L54" i="17"/>
  <c r="M54" i="17"/>
  <c r="D54" i="17"/>
  <c r="P54" i="17"/>
  <c r="S53" i="17"/>
  <c r="S54" i="17"/>
  <c r="S52" i="17"/>
  <c r="S51" i="17"/>
  <c r="L7" i="17"/>
  <c r="L30" i="38" s="1"/>
  <c r="S7" i="33"/>
  <c r="D9" i="33" s="1"/>
  <c r="N54" i="17"/>
  <c r="G54" i="17"/>
  <c r="J54" i="17"/>
  <c r="E54" i="17"/>
  <c r="K54" i="17"/>
  <c r="H54" i="17"/>
  <c r="R54" i="17"/>
  <c r="I54" i="17"/>
  <c r="F54" i="17"/>
  <c r="L53" i="17"/>
  <c r="J51" i="17"/>
  <c r="Q53" i="17"/>
  <c r="D53" i="17"/>
  <c r="P53" i="17"/>
  <c r="E53" i="17"/>
  <c r="R51" i="17"/>
  <c r="I53" i="17"/>
  <c r="M52" i="17"/>
  <c r="I52" i="17"/>
  <c r="G51" i="17"/>
  <c r="E52" i="17"/>
  <c r="Q52" i="17"/>
  <c r="K107" i="38"/>
  <c r="M107" i="38"/>
  <c r="N52" i="17"/>
  <c r="O51" i="17"/>
  <c r="E51" i="17"/>
  <c r="N53" i="17"/>
  <c r="O52" i="17"/>
  <c r="P51" i="17"/>
  <c r="P52" i="17"/>
  <c r="J107" i="38"/>
  <c r="L107" i="38"/>
  <c r="R52" i="17"/>
  <c r="D51" i="17"/>
  <c r="Q51" i="17"/>
  <c r="F53" i="17"/>
  <c r="R53" i="17"/>
  <c r="D52" i="17"/>
  <c r="G53" i="17"/>
  <c r="M51" i="17"/>
  <c r="F52" i="17"/>
  <c r="G52" i="17"/>
  <c r="H51" i="17"/>
  <c r="O53" i="17"/>
  <c r="O107" i="38"/>
  <c r="R107" i="38"/>
  <c r="Q107" i="38"/>
  <c r="J52" i="17"/>
  <c r="K51" i="17"/>
  <c r="L52" i="17"/>
  <c r="J53" i="17"/>
  <c r="K52" i="17"/>
  <c r="L51" i="17"/>
  <c r="H52" i="17"/>
  <c r="S7" i="23"/>
  <c r="S26" i="38" s="1"/>
  <c r="R9" i="33" l="1"/>
  <c r="R22" i="19" s="1"/>
  <c r="D22" i="19"/>
  <c r="D23" i="19" s="1"/>
  <c r="S74" i="17"/>
  <c r="S51" i="23"/>
  <c r="AF37" i="139"/>
  <c r="AF39" i="139" s="1"/>
  <c r="AD54" i="139"/>
  <c r="J69" i="38" s="1"/>
  <c r="AB54" i="139"/>
  <c r="H69" i="38" s="1"/>
  <c r="AE54" i="139"/>
  <c r="K69" i="38" s="1"/>
  <c r="O69" i="38"/>
  <c r="Y54" i="139"/>
  <c r="E69" i="38" s="1"/>
  <c r="Z54" i="139"/>
  <c r="F69" i="38" s="1"/>
  <c r="AH54" i="139"/>
  <c r="N69" i="38" s="1"/>
  <c r="AA54" i="139"/>
  <c r="G69" i="38" s="1"/>
  <c r="AG54" i="139"/>
  <c r="M69" i="38" s="1"/>
  <c r="AH37" i="139"/>
  <c r="AH39" i="139" s="1"/>
  <c r="AE37" i="139"/>
  <c r="AE39" i="139" s="1"/>
  <c r="AC37" i="139"/>
  <c r="AC39" i="139" s="1"/>
  <c r="AL54" i="139"/>
  <c r="R69" i="38" s="1"/>
  <c r="AC54" i="139"/>
  <c r="I69" i="38" s="1"/>
  <c r="AI39" i="139"/>
  <c r="AL37" i="139"/>
  <c r="AL39" i="139" s="1"/>
  <c r="AK54" i="139"/>
  <c r="Q69" i="38" s="1"/>
  <c r="AF54" i="139"/>
  <c r="L69" i="38" s="1"/>
  <c r="AJ54" i="139"/>
  <c r="P69" i="38" s="1"/>
  <c r="AD39" i="139"/>
  <c r="J53" i="38"/>
  <c r="D53" i="38"/>
  <c r="X39" i="139"/>
  <c r="AA37" i="139"/>
  <c r="Y37" i="139"/>
  <c r="AB39" i="139"/>
  <c r="H53" i="38"/>
  <c r="M53" i="38"/>
  <c r="AG39" i="139"/>
  <c r="AJ39" i="139"/>
  <c r="P53" i="38"/>
  <c r="AK37" i="139"/>
  <c r="D69" i="38"/>
  <c r="Z37" i="139"/>
  <c r="F85" i="38"/>
  <c r="X85" i="139"/>
  <c r="AJ85" i="139"/>
  <c r="P85" i="38" s="1"/>
  <c r="AC85" i="139"/>
  <c r="I85" i="38" s="1"/>
  <c r="AI85" i="139"/>
  <c r="O85" i="38" s="1"/>
  <c r="AD85" i="139"/>
  <c r="J85" i="38" s="1"/>
  <c r="AE85" i="139"/>
  <c r="K85" i="38" s="1"/>
  <c r="G85" i="38"/>
  <c r="AB85" i="139"/>
  <c r="H85" i="38" s="1"/>
  <c r="AK85" i="139"/>
  <c r="Q85" i="38" s="1"/>
  <c r="AH85" i="139"/>
  <c r="N85" i="38" s="1"/>
  <c r="AF85" i="139"/>
  <c r="L85" i="38" s="1"/>
  <c r="R85" i="38"/>
  <c r="AG85" i="139"/>
  <c r="M85" i="38" s="1"/>
  <c r="Y85" i="139"/>
  <c r="E85" i="38" s="1"/>
  <c r="Q9" i="33"/>
  <c r="Q22" i="19" s="1"/>
  <c r="M9" i="33"/>
  <c r="M22" i="19" s="1"/>
  <c r="H9" i="33"/>
  <c r="H22" i="19" s="1"/>
  <c r="R73" i="19"/>
  <c r="R78" i="19"/>
  <c r="R74" i="19"/>
  <c r="G78" i="19"/>
  <c r="G73" i="19"/>
  <c r="G74" i="19"/>
  <c r="L74" i="19"/>
  <c r="L78" i="19"/>
  <c r="L73" i="19"/>
  <c r="I78" i="19"/>
  <c r="I73" i="19"/>
  <c r="I74" i="19"/>
  <c r="H45" i="23"/>
  <c r="H71" i="38" s="1"/>
  <c r="P74" i="19"/>
  <c r="P73" i="19"/>
  <c r="P78" i="19"/>
  <c r="O78" i="19"/>
  <c r="O73" i="19"/>
  <c r="O74" i="19"/>
  <c r="M74" i="19"/>
  <c r="M78" i="19"/>
  <c r="M73" i="19"/>
  <c r="H74" i="19"/>
  <c r="H73" i="19"/>
  <c r="H78" i="19"/>
  <c r="N73" i="19"/>
  <c r="N74" i="19"/>
  <c r="N78" i="19"/>
  <c r="Q78" i="19"/>
  <c r="Q74" i="19"/>
  <c r="Q73" i="19"/>
  <c r="J73" i="19"/>
  <c r="J78" i="19"/>
  <c r="J74" i="19"/>
  <c r="K78" i="19"/>
  <c r="K73" i="19"/>
  <c r="K74" i="19"/>
  <c r="S56" i="23"/>
  <c r="F45" i="23"/>
  <c r="N37" i="17"/>
  <c r="N41" i="17" s="1"/>
  <c r="N75" i="38" s="1"/>
  <c r="O45" i="23"/>
  <c r="E37" i="17"/>
  <c r="E41" i="17" s="1"/>
  <c r="E45" i="23"/>
  <c r="H37" i="17"/>
  <c r="H41" i="17" s="1"/>
  <c r="P45" i="23"/>
  <c r="K45" i="23"/>
  <c r="K71" i="38" s="1"/>
  <c r="P37" i="17"/>
  <c r="P41" i="17" s="1"/>
  <c r="J45" i="23"/>
  <c r="J71" i="38" s="1"/>
  <c r="F37" i="17"/>
  <c r="F41" i="17" s="1"/>
  <c r="L37" i="17"/>
  <c r="L41" i="17" s="1"/>
  <c r="Q45" i="23"/>
  <c r="Q71" i="38" s="1"/>
  <c r="R45" i="23"/>
  <c r="I37" i="17"/>
  <c r="I41" i="17" s="1"/>
  <c r="M37" i="17"/>
  <c r="M41" i="17" s="1"/>
  <c r="D37" i="17"/>
  <c r="D41" i="17" s="1"/>
  <c r="Q37" i="17"/>
  <c r="Q41" i="17" s="1"/>
  <c r="G37" i="17"/>
  <c r="G41" i="17" s="1"/>
  <c r="N45" i="23"/>
  <c r="O37" i="17"/>
  <c r="O41" i="17" s="1"/>
  <c r="S37" i="17"/>
  <c r="K37" i="17"/>
  <c r="K41" i="17" s="1"/>
  <c r="R37" i="17"/>
  <c r="R41" i="17" s="1"/>
  <c r="J37" i="17"/>
  <c r="J41" i="17" s="1"/>
  <c r="D45" i="23"/>
  <c r="D71" i="38" s="1"/>
  <c r="M45" i="23"/>
  <c r="M71" i="38" s="1"/>
  <c r="I45" i="23"/>
  <c r="G45" i="23"/>
  <c r="L45" i="23"/>
  <c r="L71" i="38" s="1"/>
  <c r="S18" i="23"/>
  <c r="H105" i="38"/>
  <c r="H108" i="38"/>
  <c r="H112" i="38"/>
  <c r="H106" i="38"/>
  <c r="H109" i="38"/>
  <c r="G108" i="38"/>
  <c r="G112" i="38"/>
  <c r="G106" i="38"/>
  <c r="G109" i="38"/>
  <c r="G105" i="38"/>
  <c r="N112" i="38"/>
  <c r="N106" i="38"/>
  <c r="N109" i="38"/>
  <c r="N105" i="38"/>
  <c r="N108" i="38"/>
  <c r="Q109" i="38"/>
  <c r="Q105" i="38"/>
  <c r="Q108" i="38"/>
  <c r="Q112" i="38"/>
  <c r="Q106" i="38"/>
  <c r="L105" i="38"/>
  <c r="L108" i="38"/>
  <c r="L112" i="38"/>
  <c r="L106" i="38"/>
  <c r="L109" i="38"/>
  <c r="K108" i="38"/>
  <c r="K112" i="38"/>
  <c r="K106" i="38"/>
  <c r="K109" i="38"/>
  <c r="K105" i="38"/>
  <c r="R112" i="38"/>
  <c r="R106" i="38"/>
  <c r="R109" i="38"/>
  <c r="R105" i="38"/>
  <c r="R108" i="38"/>
  <c r="I109" i="38"/>
  <c r="I105" i="38"/>
  <c r="I108" i="38"/>
  <c r="I106" i="38"/>
  <c r="I112" i="38"/>
  <c r="P105" i="38"/>
  <c r="P108" i="38"/>
  <c r="P112" i="38"/>
  <c r="P106" i="38"/>
  <c r="P109" i="38"/>
  <c r="O108" i="38"/>
  <c r="O112" i="38"/>
  <c r="O106" i="38"/>
  <c r="O109" i="38"/>
  <c r="O105" i="38"/>
  <c r="J112" i="38"/>
  <c r="J106" i="38"/>
  <c r="J109" i="38"/>
  <c r="J105" i="38"/>
  <c r="J108" i="38"/>
  <c r="M109" i="38"/>
  <c r="M105" i="38"/>
  <c r="M108" i="38"/>
  <c r="M106" i="38"/>
  <c r="M112" i="38"/>
  <c r="S7" i="17"/>
  <c r="L9" i="33"/>
  <c r="L22" i="19" s="1"/>
  <c r="K9" i="33"/>
  <c r="K22" i="19" s="1"/>
  <c r="O9" i="33"/>
  <c r="O22" i="19" s="1"/>
  <c r="J9" i="33"/>
  <c r="J22" i="19" s="1"/>
  <c r="F9" i="33"/>
  <c r="F22" i="19" s="1"/>
  <c r="P9" i="33"/>
  <c r="P22" i="19" s="1"/>
  <c r="G9" i="33"/>
  <c r="G22" i="19" s="1"/>
  <c r="E9" i="33"/>
  <c r="E22" i="19" s="1"/>
  <c r="I9" i="33"/>
  <c r="I22" i="19" s="1"/>
  <c r="N9" i="33"/>
  <c r="N22" i="19" s="1"/>
  <c r="K53" i="38" l="1"/>
  <c r="L53" i="38"/>
  <c r="Q85" i="19"/>
  <c r="K85" i="19"/>
  <c r="L85" i="19"/>
  <c r="R85" i="19"/>
  <c r="G71" i="38"/>
  <c r="R53" i="38"/>
  <c r="F71" i="38"/>
  <c r="R71" i="38"/>
  <c r="AM37" i="139"/>
  <c r="S53" i="38" s="1"/>
  <c r="I53" i="38"/>
  <c r="I71" i="38"/>
  <c r="N71" i="38"/>
  <c r="N53" i="38"/>
  <c r="E71" i="38"/>
  <c r="O71" i="38"/>
  <c r="P71" i="38"/>
  <c r="AM54" i="139"/>
  <c r="S69" i="38" s="1"/>
  <c r="O53" i="38"/>
  <c r="F53" i="38"/>
  <c r="Z39" i="139"/>
  <c r="E53" i="38"/>
  <c r="Y39" i="139"/>
  <c r="Q53" i="38"/>
  <c r="AK39" i="139"/>
  <c r="AA39" i="139"/>
  <c r="G53" i="38"/>
  <c r="D85" i="38"/>
  <c r="AM85" i="139"/>
  <c r="S85" i="38" s="1"/>
  <c r="I85" i="19"/>
  <c r="N85" i="19"/>
  <c r="J85" i="19"/>
  <c r="P85" i="19"/>
  <c r="M85" i="19"/>
  <c r="O85" i="19"/>
  <c r="H85" i="19"/>
  <c r="G85" i="19"/>
  <c r="R104" i="38"/>
  <c r="H50" i="19"/>
  <c r="H75" i="38"/>
  <c r="O50" i="19"/>
  <c r="O75" i="38"/>
  <c r="L50" i="19"/>
  <c r="L75" i="38"/>
  <c r="E50" i="19"/>
  <c r="E75" i="38"/>
  <c r="G50" i="19"/>
  <c r="G75" i="38"/>
  <c r="F50" i="19"/>
  <c r="F75" i="38"/>
  <c r="K50" i="19"/>
  <c r="K75" i="38"/>
  <c r="Q50" i="19"/>
  <c r="Q75" i="38"/>
  <c r="J50" i="19"/>
  <c r="J75" i="38"/>
  <c r="D75" i="38"/>
  <c r="P50" i="19"/>
  <c r="P75" i="38"/>
  <c r="I50" i="19"/>
  <c r="I75" i="38"/>
  <c r="R50" i="19"/>
  <c r="R75" i="38"/>
  <c r="M50" i="19"/>
  <c r="M75" i="38"/>
  <c r="D76" i="23"/>
  <c r="D87" i="38" s="1"/>
  <c r="D28" i="23"/>
  <c r="R28" i="23"/>
  <c r="N50" i="19"/>
  <c r="Q80" i="38"/>
  <c r="J80" i="38"/>
  <c r="O80" i="38"/>
  <c r="P80" i="38"/>
  <c r="G76" i="23"/>
  <c r="G87" i="38" s="1"/>
  <c r="P76" i="23"/>
  <c r="P87" i="38" s="1"/>
  <c r="K47" i="17"/>
  <c r="K61" i="17" s="1"/>
  <c r="L47" i="17"/>
  <c r="L61" i="17" s="1"/>
  <c r="F47" i="17"/>
  <c r="F61" i="17" s="1"/>
  <c r="L50" i="17"/>
  <c r="J50" i="17"/>
  <c r="J62" i="17" s="1"/>
  <c r="P50" i="17"/>
  <c r="P62" i="17" s="1"/>
  <c r="I50" i="17"/>
  <c r="I62" i="17" s="1"/>
  <c r="F50" i="17"/>
  <c r="S50" i="17"/>
  <c r="S62" i="17" s="1"/>
  <c r="Q50" i="17"/>
  <c r="Q62" i="17" s="1"/>
  <c r="H50" i="17"/>
  <c r="H62" i="17" s="1"/>
  <c r="O50" i="17"/>
  <c r="O62" i="17" s="1"/>
  <c r="D50" i="17"/>
  <c r="D62" i="17" s="1"/>
  <c r="K50" i="17"/>
  <c r="R50" i="17"/>
  <c r="R62" i="17" s="1"/>
  <c r="E50" i="17"/>
  <c r="E62" i="17" s="1"/>
  <c r="M50" i="17"/>
  <c r="M62" i="17" s="1"/>
  <c r="H76" i="23"/>
  <c r="H87" i="38" s="1"/>
  <c r="J76" i="23"/>
  <c r="J87" i="38" s="1"/>
  <c r="D47" i="17"/>
  <c r="S47" i="17"/>
  <c r="S61" i="17" s="1"/>
  <c r="E47" i="17"/>
  <c r="R47" i="17"/>
  <c r="H47" i="17"/>
  <c r="O47" i="17"/>
  <c r="Q47" i="17"/>
  <c r="G47" i="17"/>
  <c r="N47" i="17"/>
  <c r="J47" i="17"/>
  <c r="M47" i="17"/>
  <c r="F76" i="23"/>
  <c r="F87" i="38" s="1"/>
  <c r="I76" i="23"/>
  <c r="I87" i="38" s="1"/>
  <c r="N76" i="23"/>
  <c r="N87" i="38" s="1"/>
  <c r="O76" i="23"/>
  <c r="O87" i="38" s="1"/>
  <c r="Q76" i="23"/>
  <c r="Q87" i="38" s="1"/>
  <c r="E76" i="23"/>
  <c r="E87" i="38" s="1"/>
  <c r="G50" i="17"/>
  <c r="G62" i="17" s="1"/>
  <c r="R76" i="23"/>
  <c r="R87" i="38" s="1"/>
  <c r="M76" i="23"/>
  <c r="M87" i="38" s="1"/>
  <c r="I47" i="17"/>
  <c r="N50" i="17"/>
  <c r="N62" i="17" s="1"/>
  <c r="K76" i="23"/>
  <c r="K87" i="38" s="1"/>
  <c r="L76" i="23"/>
  <c r="L87" i="38" s="1"/>
  <c r="P47" i="17"/>
  <c r="E80" i="38"/>
  <c r="L80" i="38"/>
  <c r="M80" i="38"/>
  <c r="H80" i="38"/>
  <c r="F17" i="46" s="1"/>
  <c r="N80" i="38"/>
  <c r="F80" i="38"/>
  <c r="S41" i="17"/>
  <c r="G80" i="38"/>
  <c r="S45" i="23"/>
  <c r="R80" i="38"/>
  <c r="I80" i="38"/>
  <c r="K80" i="38"/>
  <c r="D80" i="38"/>
  <c r="E28" i="23"/>
  <c r="O28" i="23"/>
  <c r="G18" i="17"/>
  <c r="G26" i="17" s="1"/>
  <c r="K28" i="23"/>
  <c r="J18" i="17"/>
  <c r="J26" i="17" s="1"/>
  <c r="R18" i="17"/>
  <c r="R26" i="17" s="1"/>
  <c r="H18" i="17"/>
  <c r="H26" i="17" s="1"/>
  <c r="L28" i="23"/>
  <c r="H28" i="23"/>
  <c r="P28" i="23"/>
  <c r="N28" i="23"/>
  <c r="M28" i="23"/>
  <c r="I18" i="17"/>
  <c r="I26" i="17" s="1"/>
  <c r="M18" i="17"/>
  <c r="M26" i="17" s="1"/>
  <c r="S18" i="17"/>
  <c r="F28" i="23"/>
  <c r="K18" i="17"/>
  <c r="K26" i="17" s="1"/>
  <c r="O18" i="17"/>
  <c r="O26" i="17" s="1"/>
  <c r="L18" i="17"/>
  <c r="L26" i="17" s="1"/>
  <c r="E18" i="17"/>
  <c r="E26" i="17" s="1"/>
  <c r="N18" i="17"/>
  <c r="N26" i="17" s="1"/>
  <c r="J28" i="23"/>
  <c r="Q28" i="23"/>
  <c r="G28" i="23"/>
  <c r="P18" i="17"/>
  <c r="P26" i="17" s="1"/>
  <c r="F18" i="17"/>
  <c r="F26" i="17" s="1"/>
  <c r="Q18" i="17"/>
  <c r="Q26" i="17" s="1"/>
  <c r="I28" i="23"/>
  <c r="D18" i="17"/>
  <c r="D26" i="17" s="1"/>
  <c r="F12" i="46" l="1"/>
  <c r="S71" i="38"/>
  <c r="AM39" i="139"/>
  <c r="Q30" i="23"/>
  <c r="D30" i="23"/>
  <c r="L30" i="23"/>
  <c r="N30" i="23"/>
  <c r="I30" i="23"/>
  <c r="P30" i="23"/>
  <c r="O30" i="23"/>
  <c r="K30" i="23"/>
  <c r="J30" i="23"/>
  <c r="R30" i="23"/>
  <c r="G30" i="23"/>
  <c r="F30" i="23"/>
  <c r="M30" i="23"/>
  <c r="H30" i="23"/>
  <c r="E30" i="23"/>
  <c r="J61" i="17"/>
  <c r="J59" i="17"/>
  <c r="J91" i="38" s="1"/>
  <c r="O61" i="17"/>
  <c r="O59" i="17"/>
  <c r="O91" i="38" s="1"/>
  <c r="P61" i="17"/>
  <c r="P59" i="17"/>
  <c r="P91" i="38" s="1"/>
  <c r="I61" i="17"/>
  <c r="I59" i="17"/>
  <c r="I91" i="38" s="1"/>
  <c r="N61" i="17"/>
  <c r="N59" i="17"/>
  <c r="N91" i="38" s="1"/>
  <c r="H61" i="17"/>
  <c r="H59" i="17"/>
  <c r="H91" i="38" s="1"/>
  <c r="G12" i="46" s="1"/>
  <c r="D59" i="17"/>
  <c r="D91" i="38" s="1"/>
  <c r="S76" i="23"/>
  <c r="S87" i="38" s="1"/>
  <c r="K59" i="17"/>
  <c r="K91" i="38" s="1"/>
  <c r="K62" i="17"/>
  <c r="G61" i="17"/>
  <c r="G59" i="17"/>
  <c r="G91" i="38" s="1"/>
  <c r="R61" i="17"/>
  <c r="R59" i="17"/>
  <c r="R91" i="38" s="1"/>
  <c r="M61" i="17"/>
  <c r="M59" i="17"/>
  <c r="M91" i="38" s="1"/>
  <c r="Q61" i="17"/>
  <c r="Q59" i="17"/>
  <c r="Q91" i="38" s="1"/>
  <c r="E61" i="17"/>
  <c r="E59" i="17"/>
  <c r="E91" i="38" s="1"/>
  <c r="F59" i="17"/>
  <c r="F91" i="38" s="1"/>
  <c r="F62" i="17"/>
  <c r="L59" i="17"/>
  <c r="L91" i="38" s="1"/>
  <c r="L62" i="17"/>
  <c r="C5" i="46"/>
  <c r="S26" i="17"/>
  <c r="S29" i="17" s="1"/>
  <c r="S28" i="23"/>
  <c r="AL41" i="139" l="1"/>
  <c r="AJ41" i="139"/>
  <c r="AB41" i="139"/>
  <c r="AG41" i="139"/>
  <c r="AC41" i="139"/>
  <c r="AI41" i="139"/>
  <c r="AE41" i="139"/>
  <c r="AD41" i="139"/>
  <c r="X41" i="139"/>
  <c r="AF41" i="139"/>
  <c r="AH41" i="139"/>
  <c r="Y41" i="139"/>
  <c r="Z41" i="139"/>
  <c r="AK41" i="139"/>
  <c r="AA41" i="139"/>
  <c r="Q28" i="17"/>
  <c r="Q30" i="17" s="1"/>
  <c r="Q59" i="38" s="1"/>
  <c r="J28" i="17"/>
  <c r="J30" i="17" s="1"/>
  <c r="J59" i="38" s="1"/>
  <c r="E28" i="17"/>
  <c r="E30" i="17" s="1"/>
  <c r="E59" i="38" s="1"/>
  <c r="I28" i="17"/>
  <c r="I30" i="17" s="1"/>
  <c r="I59" i="38" s="1"/>
  <c r="N28" i="17"/>
  <c r="N30" i="17" s="1"/>
  <c r="N59" i="38" s="1"/>
  <c r="G28" i="17"/>
  <c r="G30" i="17" s="1"/>
  <c r="G59" i="38" s="1"/>
  <c r="L28" i="17"/>
  <c r="L30" i="17" s="1"/>
  <c r="L59" i="38" s="1"/>
  <c r="O28" i="17"/>
  <c r="O30" i="17" s="1"/>
  <c r="O59" i="38" s="1"/>
  <c r="M28" i="17"/>
  <c r="M30" i="17" s="1"/>
  <c r="M59" i="38" s="1"/>
  <c r="H28" i="17"/>
  <c r="H30" i="17" s="1"/>
  <c r="H59" i="38" s="1"/>
  <c r="R28" i="17"/>
  <c r="R30" i="17" s="1"/>
  <c r="R59" i="38" s="1"/>
  <c r="P28" i="17"/>
  <c r="P30" i="17" s="1"/>
  <c r="P59" i="38" s="1"/>
  <c r="F28" i="17"/>
  <c r="F30" i="17" s="1"/>
  <c r="F59" i="38" s="1"/>
  <c r="K28" i="17"/>
  <c r="K30" i="17" s="1"/>
  <c r="K59" i="38" s="1"/>
  <c r="C7" i="46"/>
  <c r="C6" i="46"/>
  <c r="G93" i="38"/>
  <c r="G92" i="38"/>
  <c r="G96" i="38"/>
  <c r="G90" i="38"/>
  <c r="G89" i="38"/>
  <c r="O93" i="38"/>
  <c r="O92" i="38"/>
  <c r="O96" i="38"/>
  <c r="O90" i="38"/>
  <c r="O89" i="38"/>
  <c r="I92" i="38"/>
  <c r="I96" i="38"/>
  <c r="I90" i="38"/>
  <c r="I89" i="38"/>
  <c r="I93" i="38"/>
  <c r="Q92" i="38"/>
  <c r="Q90" i="38"/>
  <c r="Q89" i="38"/>
  <c r="Q96" i="38"/>
  <c r="Q93" i="38"/>
  <c r="L90" i="38"/>
  <c r="L89" i="38"/>
  <c r="L92" i="38"/>
  <c r="L93" i="38"/>
  <c r="L96" i="38"/>
  <c r="F89" i="38"/>
  <c r="F93" i="38"/>
  <c r="F92" i="38"/>
  <c r="F96" i="38"/>
  <c r="F90" i="38"/>
  <c r="R89" i="38"/>
  <c r="R93" i="38"/>
  <c r="R92" i="38"/>
  <c r="R96" i="38"/>
  <c r="R90" i="38"/>
  <c r="D90" i="38"/>
  <c r="D89" i="38"/>
  <c r="S59" i="17"/>
  <c r="D96" i="38"/>
  <c r="D92" i="38"/>
  <c r="D93" i="38"/>
  <c r="N89" i="38"/>
  <c r="N93" i="38"/>
  <c r="N92" i="38"/>
  <c r="N96" i="38"/>
  <c r="N90" i="38"/>
  <c r="P90" i="38"/>
  <c r="P89" i="38"/>
  <c r="P96" i="38"/>
  <c r="P92" i="38"/>
  <c r="P93" i="38"/>
  <c r="J89" i="38"/>
  <c r="J93" i="38"/>
  <c r="J92" i="38"/>
  <c r="J96" i="38"/>
  <c r="J90" i="38"/>
  <c r="H90" i="38"/>
  <c r="G11" i="46" s="1"/>
  <c r="H89" i="38"/>
  <c r="G10" i="46" s="1"/>
  <c r="H93" i="38"/>
  <c r="H92" i="38"/>
  <c r="H96" i="38"/>
  <c r="E92" i="38"/>
  <c r="E96" i="38"/>
  <c r="E90" i="38"/>
  <c r="E89" i="38"/>
  <c r="E93" i="38"/>
  <c r="M92" i="38"/>
  <c r="M96" i="38"/>
  <c r="M90" i="38"/>
  <c r="M89" i="38"/>
  <c r="M93" i="38"/>
  <c r="K93" i="38"/>
  <c r="K92" i="38"/>
  <c r="K96" i="38"/>
  <c r="K90" i="38"/>
  <c r="K89" i="38"/>
  <c r="S30" i="23"/>
  <c r="D28" i="17"/>
  <c r="D30" i="17" s="1"/>
  <c r="D59" i="38" s="1"/>
  <c r="G17" i="46" l="1"/>
  <c r="G13" i="46"/>
  <c r="G14" i="46"/>
  <c r="E12" i="46"/>
  <c r="AM41" i="139"/>
  <c r="D88" i="38"/>
  <c r="E32" i="23"/>
  <c r="E55" i="38" s="1"/>
  <c r="D32" i="23"/>
  <c r="D55" i="38" s="1"/>
  <c r="S30" i="17"/>
  <c r="H32" i="23"/>
  <c r="H55" i="38" s="1"/>
  <c r="R32" i="23"/>
  <c r="R55" i="38" s="1"/>
  <c r="F32" i="23"/>
  <c r="F55" i="38" s="1"/>
  <c r="L32" i="23"/>
  <c r="L55" i="38" s="1"/>
  <c r="K32" i="23"/>
  <c r="K55" i="38" s="1"/>
  <c r="J32" i="23"/>
  <c r="J55" i="38" s="1"/>
  <c r="O32" i="23"/>
  <c r="O55" i="38" s="1"/>
  <c r="Q32" i="23"/>
  <c r="Q55" i="38" s="1"/>
  <c r="I32" i="23"/>
  <c r="I55" i="38" s="1"/>
  <c r="P32" i="23"/>
  <c r="P55" i="38" s="1"/>
  <c r="G32" i="23"/>
  <c r="G55" i="38" s="1"/>
  <c r="N32" i="23"/>
  <c r="N55" i="38" s="1"/>
  <c r="M32" i="23"/>
  <c r="M55" i="38" s="1"/>
  <c r="S32" i="23" l="1"/>
  <c r="S55" i="38" s="1"/>
  <c r="S86" i="38" l="1"/>
  <c r="S102" i="38"/>
  <c r="S47" i="38" l="1"/>
  <c r="D6" i="30" s="1"/>
  <c r="E79" i="38" l="1"/>
  <c r="E33" i="60" s="1"/>
  <c r="J79" i="38"/>
  <c r="J33" i="60" s="1"/>
  <c r="P79" i="38"/>
  <c r="P33" i="60" s="1"/>
  <c r="M79" i="38"/>
  <c r="M33" i="60" s="1"/>
  <c r="Q79" i="38"/>
  <c r="Q33" i="60" s="1"/>
  <c r="R79" i="38"/>
  <c r="R33" i="60" s="1"/>
  <c r="N79" i="38"/>
  <c r="N33" i="60" s="1"/>
  <c r="F79" i="38"/>
  <c r="F33" i="60" s="1"/>
  <c r="I79" i="38"/>
  <c r="I33" i="60" s="1"/>
  <c r="G79" i="38"/>
  <c r="G33" i="60" s="1"/>
  <c r="H79" i="38"/>
  <c r="H33" i="60" s="1"/>
  <c r="K79" i="38"/>
  <c r="K33" i="60" s="1"/>
  <c r="O79" i="38" l="1"/>
  <c r="O33" i="60" s="1"/>
  <c r="L79" i="38"/>
  <c r="L33" i="60" s="1"/>
  <c r="D79" i="38"/>
  <c r="F16" i="46" l="1"/>
  <c r="D33" i="60"/>
  <c r="S33" i="60" s="1"/>
  <c r="H95" i="38"/>
  <c r="H39" i="60" s="1"/>
  <c r="K95" i="38"/>
  <c r="K39" i="60" s="1"/>
  <c r="E95" i="38"/>
  <c r="E39" i="60" s="1"/>
  <c r="P95" i="38"/>
  <c r="P39" i="60" s="1"/>
  <c r="Q95" i="38"/>
  <c r="Q39" i="60" s="1"/>
  <c r="M95" i="38"/>
  <c r="M39" i="60" s="1"/>
  <c r="I95" i="38"/>
  <c r="I39" i="60" s="1"/>
  <c r="G95" i="38"/>
  <c r="G39" i="60" s="1"/>
  <c r="N95" i="38"/>
  <c r="N39" i="60" s="1"/>
  <c r="F95" i="38"/>
  <c r="F39" i="60" s="1"/>
  <c r="J95" i="38"/>
  <c r="J39" i="60" s="1"/>
  <c r="O95" i="38" l="1"/>
  <c r="O39" i="60" s="1"/>
  <c r="S88" i="38"/>
  <c r="J88" i="38"/>
  <c r="M88" i="38"/>
  <c r="L88" i="38"/>
  <c r="R88" i="38"/>
  <c r="Q88" i="38"/>
  <c r="K88" i="38"/>
  <c r="I88" i="38"/>
  <c r="G88" i="38"/>
  <c r="R95" i="38"/>
  <c r="R39" i="60" s="1"/>
  <c r="O88" i="38"/>
  <c r="E88" i="38"/>
  <c r="H88" i="38"/>
  <c r="G9" i="46" s="1"/>
  <c r="F88" i="38"/>
  <c r="N88" i="38"/>
  <c r="P88" i="38"/>
  <c r="L95" i="38"/>
  <c r="L39" i="60" s="1"/>
  <c r="D95" i="38"/>
  <c r="G16" i="46" l="1"/>
  <c r="D39" i="60"/>
  <c r="S39" i="60" s="1"/>
  <c r="S95" i="38"/>
  <c r="D9" i="30" l="1"/>
  <c r="P111" i="38"/>
  <c r="P45" i="60" s="1"/>
  <c r="M111" i="38"/>
  <c r="M45" i="60" s="1"/>
  <c r="I111" i="38"/>
  <c r="I45" i="60" s="1"/>
  <c r="Q111" i="38"/>
  <c r="Q45" i="60" s="1"/>
  <c r="K111" i="38"/>
  <c r="K45" i="60" s="1"/>
  <c r="N111" i="38"/>
  <c r="N45" i="60" s="1"/>
  <c r="L111" i="38"/>
  <c r="L45" i="60" s="1"/>
  <c r="R111" i="38" l="1"/>
  <c r="R45" i="60" s="1"/>
  <c r="H111" i="38"/>
  <c r="H45" i="60" s="1"/>
  <c r="G111" i="38"/>
  <c r="G45" i="60" s="1"/>
  <c r="O111" i="38"/>
  <c r="O45" i="60" s="1"/>
  <c r="J111" i="38"/>
  <c r="J45" i="60" s="1"/>
  <c r="S111" i="38" l="1"/>
  <c r="D10" i="30" l="1"/>
  <c r="S120" i="38" l="1"/>
  <c r="D11" i="30"/>
  <c r="B11" i="30" s="1"/>
  <c r="G49" i="60" l="1"/>
  <c r="O49" i="60"/>
  <c r="H49" i="60"/>
  <c r="I49" i="60"/>
  <c r="Q49" i="60"/>
  <c r="J49" i="60"/>
  <c r="R49" i="60"/>
  <c r="K49" i="60"/>
  <c r="E49" i="60"/>
  <c r="D49" i="60"/>
  <c r="L49" i="60"/>
  <c r="M49" i="60"/>
  <c r="F49" i="60"/>
  <c r="N49" i="60"/>
  <c r="P49" i="60"/>
  <c r="J104" i="38"/>
  <c r="S104" i="38"/>
  <c r="P104" i="38"/>
  <c r="G104" i="38"/>
  <c r="O104" i="38"/>
  <c r="M104" i="38"/>
  <c r="L104" i="38"/>
  <c r="Q104" i="38"/>
  <c r="I104" i="38"/>
  <c r="H104" i="38"/>
  <c r="K104" i="38"/>
  <c r="N104" i="38"/>
  <c r="S49" i="60" l="1"/>
  <c r="S79" i="38"/>
  <c r="D8" i="30" l="1"/>
  <c r="M61" i="38" l="1"/>
  <c r="O61" i="38" l="1"/>
  <c r="N61" i="38"/>
  <c r="I61" i="38"/>
  <c r="D61" i="38"/>
  <c r="H61" i="38"/>
  <c r="E14" i="46" s="1"/>
  <c r="F61" i="38"/>
  <c r="R61" i="38"/>
  <c r="G61" i="38"/>
  <c r="Q61" i="38"/>
  <c r="P61" i="38"/>
  <c r="J60" i="38"/>
  <c r="L61" i="38"/>
  <c r="J61" i="38"/>
  <c r="K61" i="38"/>
  <c r="E61" i="38"/>
  <c r="R60" i="38"/>
  <c r="D60" i="38"/>
  <c r="M60" i="38"/>
  <c r="I60" i="38"/>
  <c r="G60" i="38"/>
  <c r="E60" i="38"/>
  <c r="Q60" i="38"/>
  <c r="K60" i="38"/>
  <c r="F60" i="38"/>
  <c r="N60" i="38"/>
  <c r="O60" i="38"/>
  <c r="H60" i="38"/>
  <c r="E13" i="46" s="1"/>
  <c r="L60" i="38"/>
  <c r="P60" i="38"/>
  <c r="H76" i="38"/>
  <c r="K76" i="38"/>
  <c r="I76" i="38"/>
  <c r="N76" i="38"/>
  <c r="O76" i="38"/>
  <c r="F76" i="38"/>
  <c r="L76" i="38"/>
  <c r="Q76" i="38"/>
  <c r="P76" i="38"/>
  <c r="D76" i="38"/>
  <c r="M76" i="38"/>
  <c r="E76" i="38"/>
  <c r="G76" i="38"/>
  <c r="J76" i="38"/>
  <c r="R76" i="38"/>
  <c r="P73" i="38"/>
  <c r="M73" i="38"/>
  <c r="N73" i="38"/>
  <c r="R73" i="38"/>
  <c r="D73" i="38"/>
  <c r="E73" i="38"/>
  <c r="G73" i="38"/>
  <c r="F73" i="38"/>
  <c r="O73" i="38"/>
  <c r="Q73" i="38"/>
  <c r="I73" i="38"/>
  <c r="J73" i="38"/>
  <c r="S72" i="38"/>
  <c r="H73" i="38"/>
  <c r="F10" i="46" s="1"/>
  <c r="L73" i="38"/>
  <c r="K73" i="38"/>
  <c r="L74" i="38"/>
  <c r="J74" i="38"/>
  <c r="O74" i="38"/>
  <c r="E74" i="38"/>
  <c r="H74" i="38"/>
  <c r="K74" i="38"/>
  <c r="D74" i="38"/>
  <c r="P74" i="38"/>
  <c r="M74" i="38"/>
  <c r="I74" i="38"/>
  <c r="N74" i="38"/>
  <c r="G74" i="38"/>
  <c r="Q74" i="38"/>
  <c r="F74" i="38"/>
  <c r="R74" i="38"/>
  <c r="J77" i="38"/>
  <c r="G77" i="38"/>
  <c r="M77" i="38"/>
  <c r="F77" i="38"/>
  <c r="P77" i="38"/>
  <c r="D77" i="38"/>
  <c r="L77" i="38"/>
  <c r="K77" i="38"/>
  <c r="R77" i="38"/>
  <c r="I77" i="38"/>
  <c r="O77" i="38"/>
  <c r="H77" i="38"/>
  <c r="F14" i="46" s="1"/>
  <c r="Q77" i="38"/>
  <c r="N77" i="38"/>
  <c r="E77" i="38"/>
  <c r="F13" i="46" l="1"/>
  <c r="F11" i="46"/>
  <c r="H72" i="38"/>
  <c r="F9" i="46" s="1"/>
  <c r="Q72" i="38"/>
  <c r="E72" i="38"/>
  <c r="M72" i="38"/>
  <c r="O72" i="38"/>
  <c r="D72" i="38"/>
  <c r="P72" i="38"/>
  <c r="K72" i="38"/>
  <c r="J72" i="38"/>
  <c r="F72" i="38"/>
  <c r="R72" i="38"/>
  <c r="L72" i="38"/>
  <c r="I72" i="38"/>
  <c r="G72" i="38"/>
  <c r="N72" i="38"/>
  <c r="S14" i="27" l="1"/>
  <c r="S15" i="27" s="1"/>
  <c r="D16" i="27" s="1"/>
  <c r="X102" i="139" s="1"/>
  <c r="N15" i="27"/>
  <c r="P15" i="27"/>
  <c r="I15" i="27"/>
  <c r="R15" i="27"/>
  <c r="J15" i="27"/>
  <c r="L15" i="27"/>
  <c r="E15" i="27"/>
  <c r="G15" i="27"/>
  <c r="H15" i="27"/>
  <c r="K15" i="27"/>
  <c r="O15" i="27"/>
  <c r="M15" i="27"/>
  <c r="F15" i="27"/>
  <c r="Q15" i="27"/>
  <c r="R16" i="27" l="1"/>
  <c r="AL102" i="139" s="1"/>
  <c r="P16" i="27"/>
  <c r="AJ102" i="139" s="1"/>
  <c r="AJ99" i="139" s="1"/>
  <c r="I16" i="27"/>
  <c r="AC102" i="139" s="1"/>
  <c r="AC99" i="139" s="1"/>
  <c r="K16" i="27"/>
  <c r="AE102" i="139" s="1"/>
  <c r="AE99" i="139" s="1"/>
  <c r="H16" i="27"/>
  <c r="AB102" i="139" s="1"/>
  <c r="AB99" i="139" s="1"/>
  <c r="J16" i="27"/>
  <c r="AD102" i="139" s="1"/>
  <c r="AD99" i="139" s="1"/>
  <c r="Q16" i="27"/>
  <c r="AK102" i="139" s="1"/>
  <c r="AK99" i="139" s="1"/>
  <c r="O16" i="27"/>
  <c r="AI102" i="139" s="1"/>
  <c r="AI99" i="139" s="1"/>
  <c r="N16" i="27"/>
  <c r="AH102" i="139" s="1"/>
  <c r="AH99" i="139" s="1"/>
  <c r="F16" i="27"/>
  <c r="Z102" i="139" s="1"/>
  <c r="Z99" i="139" s="1"/>
  <c r="M16" i="27"/>
  <c r="AG102" i="139" s="1"/>
  <c r="AG99" i="139" s="1"/>
  <c r="G16" i="27"/>
  <c r="AA102" i="139" s="1"/>
  <c r="AA99" i="139" s="1"/>
  <c r="L16" i="27"/>
  <c r="AF102" i="139" s="1"/>
  <c r="AF99" i="139" s="1"/>
  <c r="E16" i="27"/>
  <c r="Y102" i="139" s="1"/>
  <c r="AK111" i="139" l="1"/>
  <c r="S91" i="23"/>
  <c r="D100" i="23" s="1"/>
  <c r="Y111" i="139" l="1"/>
  <c r="E101" i="38" s="1"/>
  <c r="AH111" i="139"/>
  <c r="N103" i="38" s="1"/>
  <c r="AE111" i="139"/>
  <c r="AE113" i="139" s="1"/>
  <c r="AF111" i="139"/>
  <c r="AF113" i="139" s="1"/>
  <c r="AB111" i="139"/>
  <c r="AB113" i="139" s="1"/>
  <c r="AD111" i="139"/>
  <c r="J101" i="38" s="1"/>
  <c r="AC111" i="139"/>
  <c r="I103" i="38" s="1"/>
  <c r="Z111" i="139"/>
  <c r="F101" i="38" s="1"/>
  <c r="AA111" i="139"/>
  <c r="AA113" i="139" s="1"/>
  <c r="AJ111" i="139"/>
  <c r="P101" i="38" s="1"/>
  <c r="AG111" i="139"/>
  <c r="AG113" i="139" s="1"/>
  <c r="K103" i="38"/>
  <c r="K101" i="38"/>
  <c r="L101" i="38"/>
  <c r="M103" i="38"/>
  <c r="M101" i="38"/>
  <c r="G101" i="38"/>
  <c r="AK113" i="139"/>
  <c r="Q103" i="38"/>
  <c r="Q101" i="38"/>
  <c r="X111" i="139"/>
  <c r="D101" i="38" s="1"/>
  <c r="AL111" i="139"/>
  <c r="AI111" i="139"/>
  <c r="M77" i="17"/>
  <c r="M86" i="17" s="1"/>
  <c r="R100" i="23"/>
  <c r="L77" i="17"/>
  <c r="L86" i="17" s="1"/>
  <c r="S77" i="17"/>
  <c r="K77" i="17"/>
  <c r="K86" i="17" s="1"/>
  <c r="P77" i="17"/>
  <c r="P86" i="17" s="1"/>
  <c r="F77" i="17"/>
  <c r="F86" i="17" s="1"/>
  <c r="R77" i="17"/>
  <c r="R86" i="17" s="1"/>
  <c r="J77" i="17"/>
  <c r="J86" i="17" s="1"/>
  <c r="N77" i="17"/>
  <c r="N86" i="17" s="1"/>
  <c r="Q77" i="17"/>
  <c r="Q86" i="17" s="1"/>
  <c r="I77" i="17"/>
  <c r="I86" i="17" s="1"/>
  <c r="H77" i="17"/>
  <c r="H86" i="17" s="1"/>
  <c r="O77" i="17"/>
  <c r="O86" i="17" s="1"/>
  <c r="G77" i="17"/>
  <c r="G86" i="17" s="1"/>
  <c r="E77" i="17"/>
  <c r="E86" i="17" s="1"/>
  <c r="M100" i="23"/>
  <c r="J100" i="23"/>
  <c r="F100" i="23"/>
  <c r="K100" i="23"/>
  <c r="H100" i="23"/>
  <c r="P100" i="23"/>
  <c r="I100" i="23"/>
  <c r="E100" i="23"/>
  <c r="G100" i="23"/>
  <c r="O100" i="23"/>
  <c r="N100" i="23"/>
  <c r="L100" i="23"/>
  <c r="Q100" i="23"/>
  <c r="D77" i="17"/>
  <c r="D86" i="17" s="1"/>
  <c r="Y113" i="139" l="1"/>
  <c r="G103" i="38"/>
  <c r="E103" i="38"/>
  <c r="L103" i="38"/>
  <c r="H103" i="38"/>
  <c r="AJ113" i="139"/>
  <c r="P117" i="38" s="1"/>
  <c r="P6" i="38" s="1"/>
  <c r="AC113" i="139"/>
  <c r="AC115" i="139" s="1"/>
  <c r="P103" i="38"/>
  <c r="AH113" i="139"/>
  <c r="AH115" i="139" s="1"/>
  <c r="N101" i="38"/>
  <c r="AD113" i="139"/>
  <c r="AD115" i="139" s="1"/>
  <c r="F103" i="38"/>
  <c r="Z113" i="139"/>
  <c r="Z115" i="139" s="1"/>
  <c r="H101" i="38"/>
  <c r="I101" i="38"/>
  <c r="J103" i="38"/>
  <c r="AF115" i="139"/>
  <c r="L117" i="38"/>
  <c r="L6" i="38" s="1"/>
  <c r="AI113" i="139"/>
  <c r="O103" i="38"/>
  <c r="O101" i="38"/>
  <c r="AB115" i="139"/>
  <c r="H117" i="38"/>
  <c r="AG115" i="139"/>
  <c r="M117" i="38"/>
  <c r="M6" i="38" s="1"/>
  <c r="AA115" i="139"/>
  <c r="G117" i="38"/>
  <c r="G6" i="38" s="1"/>
  <c r="AL113" i="139"/>
  <c r="R103" i="38"/>
  <c r="R101" i="38"/>
  <c r="AK115" i="139"/>
  <c r="Q117" i="38"/>
  <c r="Q6" i="38" s="1"/>
  <c r="AE115" i="139"/>
  <c r="K117" i="38"/>
  <c r="K6" i="38" s="1"/>
  <c r="AM111" i="139"/>
  <c r="S101" i="38" s="1"/>
  <c r="X113" i="139"/>
  <c r="Y115" i="139"/>
  <c r="E117" i="38"/>
  <c r="E6" i="38" s="1"/>
  <c r="D102" i="23"/>
  <c r="I88" i="17"/>
  <c r="I90" i="17" s="1"/>
  <c r="G88" i="17"/>
  <c r="G90" i="17" s="1"/>
  <c r="G123" i="38" s="1"/>
  <c r="F88" i="17"/>
  <c r="F90" i="17" s="1"/>
  <c r="D88" i="17"/>
  <c r="D90" i="17" s="1"/>
  <c r="H102" i="23"/>
  <c r="H104" i="23" s="1"/>
  <c r="M88" i="17"/>
  <c r="M90" i="17" s="1"/>
  <c r="O102" i="23"/>
  <c r="O104" i="23" s="1"/>
  <c r="F102" i="23"/>
  <c r="F104" i="23" s="1"/>
  <c r="H88" i="17"/>
  <c r="H90" i="17" s="1"/>
  <c r="Q102" i="23"/>
  <c r="Q104" i="23" s="1"/>
  <c r="P88" i="17"/>
  <c r="P90" i="17" s="1"/>
  <c r="L102" i="23"/>
  <c r="L104" i="23" s="1"/>
  <c r="R102" i="23"/>
  <c r="R104" i="23" s="1"/>
  <c r="K88" i="17"/>
  <c r="K90" i="17" s="1"/>
  <c r="I102" i="23"/>
  <c r="I104" i="23" s="1"/>
  <c r="N102" i="23"/>
  <c r="N104" i="23" s="1"/>
  <c r="E102" i="23"/>
  <c r="E104" i="23" s="1"/>
  <c r="J102" i="23"/>
  <c r="J104" i="23" s="1"/>
  <c r="Q88" i="17"/>
  <c r="Q90" i="17" s="1"/>
  <c r="E88" i="17"/>
  <c r="E90" i="17" s="1"/>
  <c r="L88" i="17"/>
  <c r="L90" i="17" s="1"/>
  <c r="R88" i="17"/>
  <c r="R90" i="17" s="1"/>
  <c r="N88" i="17"/>
  <c r="N90" i="17" s="1"/>
  <c r="P102" i="23"/>
  <c r="P104" i="23" s="1"/>
  <c r="M102" i="23"/>
  <c r="M104" i="23" s="1"/>
  <c r="K102" i="23"/>
  <c r="K104" i="23" s="1"/>
  <c r="S100" i="23"/>
  <c r="J88" i="17"/>
  <c r="J90" i="17" s="1"/>
  <c r="J123" i="38" s="1"/>
  <c r="O88" i="17"/>
  <c r="O90" i="17" s="1"/>
  <c r="G102" i="23"/>
  <c r="S86" i="17"/>
  <c r="S88" i="17" s="1"/>
  <c r="I117" i="38" l="1"/>
  <c r="I6" i="38" s="1"/>
  <c r="N117" i="38"/>
  <c r="N6" i="38" s="1"/>
  <c r="AJ115" i="139"/>
  <c r="P119" i="38" s="1"/>
  <c r="P8" i="38" s="1"/>
  <c r="J117" i="38"/>
  <c r="J6" i="38" s="1"/>
  <c r="S103" i="38"/>
  <c r="J119" i="38"/>
  <c r="J8" i="38" s="1"/>
  <c r="F117" i="38"/>
  <c r="F6" i="38" s="1"/>
  <c r="H119" i="38"/>
  <c r="H8" i="38" s="1"/>
  <c r="H6" i="38"/>
  <c r="I119" i="38"/>
  <c r="I8" i="38" s="1"/>
  <c r="L119" i="38"/>
  <c r="L8" i="38" s="1"/>
  <c r="M119" i="38"/>
  <c r="M8" i="38" s="1"/>
  <c r="F119" i="38"/>
  <c r="F8" i="38" s="1"/>
  <c r="K119" i="38"/>
  <c r="K8" i="38" s="1"/>
  <c r="N119" i="38"/>
  <c r="N8" i="38" s="1"/>
  <c r="E119" i="38"/>
  <c r="E8" i="38" s="1"/>
  <c r="X115" i="139"/>
  <c r="D119" i="38" s="1"/>
  <c r="AM113" i="139"/>
  <c r="S117" i="38" s="1"/>
  <c r="D117" i="38"/>
  <c r="Q119" i="38"/>
  <c r="Q8" i="38" s="1"/>
  <c r="AI115" i="139"/>
  <c r="O119" i="38" s="1"/>
  <c r="O8" i="38" s="1"/>
  <c r="O117" i="38"/>
  <c r="O6" i="38" s="1"/>
  <c r="AL115" i="139"/>
  <c r="R119" i="38" s="1"/>
  <c r="R8" i="38" s="1"/>
  <c r="R117" i="38"/>
  <c r="R6" i="38" s="1"/>
  <c r="G121" i="38"/>
  <c r="G124" i="38"/>
  <c r="G122" i="38"/>
  <c r="G125" i="38"/>
  <c r="G128" i="38"/>
  <c r="G127" i="38" s="1"/>
  <c r="G51" i="60" s="1"/>
  <c r="G52" i="60" s="1"/>
  <c r="G54" i="60" s="1"/>
  <c r="I121" i="38"/>
  <c r="I128" i="38"/>
  <c r="I125" i="38"/>
  <c r="I124" i="38"/>
  <c r="H128" i="38"/>
  <c r="H123" i="38"/>
  <c r="D122" i="38"/>
  <c r="D123" i="38"/>
  <c r="E125" i="38"/>
  <c r="E123" i="38"/>
  <c r="K124" i="38"/>
  <c r="K123" i="38"/>
  <c r="M123" i="38"/>
  <c r="F122" i="38"/>
  <c r="F123" i="38"/>
  <c r="Q122" i="38"/>
  <c r="Q123" i="38"/>
  <c r="P123" i="38"/>
  <c r="R122" i="38"/>
  <c r="R123" i="38"/>
  <c r="N125" i="38"/>
  <c r="N123" i="38"/>
  <c r="O124" i="38"/>
  <c r="O123" i="38"/>
  <c r="L123" i="38"/>
  <c r="I122" i="38"/>
  <c r="I123" i="38"/>
  <c r="D124" i="38"/>
  <c r="D128" i="38"/>
  <c r="F124" i="38"/>
  <c r="F128" i="38"/>
  <c r="F125" i="38"/>
  <c r="F121" i="38"/>
  <c r="M122" i="38"/>
  <c r="D125" i="38"/>
  <c r="D121" i="38"/>
  <c r="P128" i="38"/>
  <c r="M121" i="38"/>
  <c r="M124" i="38"/>
  <c r="M128" i="38"/>
  <c r="M125" i="38"/>
  <c r="P121" i="38"/>
  <c r="H125" i="38"/>
  <c r="I14" i="46" s="1"/>
  <c r="K122" i="38"/>
  <c r="K128" i="38"/>
  <c r="K125" i="38"/>
  <c r="P125" i="38"/>
  <c r="H122" i="38"/>
  <c r="H121" i="38"/>
  <c r="K121" i="38"/>
  <c r="P124" i="38"/>
  <c r="P122" i="38"/>
  <c r="Q125" i="38"/>
  <c r="H124" i="38"/>
  <c r="Q128" i="38"/>
  <c r="Q121" i="38"/>
  <c r="Q124" i="38"/>
  <c r="R125" i="38"/>
  <c r="E124" i="38"/>
  <c r="E128" i="38"/>
  <c r="E122" i="38"/>
  <c r="L122" i="38"/>
  <c r="N122" i="38"/>
  <c r="J124" i="38"/>
  <c r="N128" i="38"/>
  <c r="E121" i="38"/>
  <c r="L128" i="38"/>
  <c r="O122" i="38"/>
  <c r="L121" i="38"/>
  <c r="L124" i="38"/>
  <c r="L125" i="38"/>
  <c r="R124" i="38"/>
  <c r="R128" i="38"/>
  <c r="R121" i="38"/>
  <c r="S102" i="23"/>
  <c r="N124" i="38"/>
  <c r="N121" i="38"/>
  <c r="J128" i="38"/>
  <c r="J122" i="38"/>
  <c r="J121" i="38"/>
  <c r="J125" i="38"/>
  <c r="O121" i="38"/>
  <c r="O125" i="38"/>
  <c r="O128" i="38"/>
  <c r="G104" i="23"/>
  <c r="G119" i="38" s="1"/>
  <c r="G8" i="38" s="1"/>
  <c r="I10" i="46" l="1"/>
  <c r="I13" i="46"/>
  <c r="D6" i="38"/>
  <c r="I6" i="46"/>
  <c r="D8" i="38"/>
  <c r="I8" i="46"/>
  <c r="I12" i="46"/>
  <c r="I11" i="46"/>
  <c r="H127" i="38"/>
  <c r="H51" i="60" s="1"/>
  <c r="H52" i="60" s="1"/>
  <c r="H54" i="60" s="1"/>
  <c r="I17" i="46"/>
  <c r="S6" i="38"/>
  <c r="AM115" i="139"/>
  <c r="G120" i="38"/>
  <c r="J127" i="38"/>
  <c r="J51" i="60" s="1"/>
  <c r="J52" i="60" s="1"/>
  <c r="J54" i="60" s="1"/>
  <c r="I127" i="38"/>
  <c r="I51" i="60" s="1"/>
  <c r="I120" i="38"/>
  <c r="F127" i="38"/>
  <c r="F51" i="60" s="1"/>
  <c r="F52" i="60" s="1"/>
  <c r="F54" i="60" s="1"/>
  <c r="D127" i="38"/>
  <c r="D51" i="60" s="1"/>
  <c r="D52" i="60" s="1"/>
  <c r="D54" i="60" s="1"/>
  <c r="F120" i="38"/>
  <c r="D120" i="38"/>
  <c r="P127" i="38"/>
  <c r="P51" i="60" s="1"/>
  <c r="P52" i="60" s="1"/>
  <c r="P54" i="60" s="1"/>
  <c r="K127" i="38"/>
  <c r="M120" i="38"/>
  <c r="H120" i="38"/>
  <c r="I9" i="46" s="1"/>
  <c r="M127" i="38"/>
  <c r="M51" i="60" s="1"/>
  <c r="M52" i="60" s="1"/>
  <c r="M54" i="60" s="1"/>
  <c r="Q120" i="38"/>
  <c r="K120" i="38"/>
  <c r="Q127" i="38"/>
  <c r="P120" i="38"/>
  <c r="E127" i="38"/>
  <c r="E51" i="60" s="1"/>
  <c r="E52" i="60" s="1"/>
  <c r="E54" i="60" s="1"/>
  <c r="L127" i="38"/>
  <c r="L51" i="60" s="1"/>
  <c r="L52" i="60" s="1"/>
  <c r="L54" i="60" s="1"/>
  <c r="N127" i="38"/>
  <c r="N51" i="60" s="1"/>
  <c r="N52" i="60" s="1"/>
  <c r="N54" i="60" s="1"/>
  <c r="E120" i="38"/>
  <c r="E126" i="38" s="1"/>
  <c r="J120" i="38"/>
  <c r="N120" i="38"/>
  <c r="L120" i="38"/>
  <c r="R120" i="38"/>
  <c r="R126" i="38" s="1"/>
  <c r="R127" i="38"/>
  <c r="R51" i="60" s="1"/>
  <c r="R52" i="60" s="1"/>
  <c r="R54" i="60" s="1"/>
  <c r="O127" i="38"/>
  <c r="O51" i="60" s="1"/>
  <c r="O52" i="60" s="1"/>
  <c r="O54" i="60" s="1"/>
  <c r="O120" i="38"/>
  <c r="S104" i="23"/>
  <c r="K51" i="60" l="1"/>
  <c r="K52" i="60" s="1"/>
  <c r="K54" i="60" s="1"/>
  <c r="I52" i="60"/>
  <c r="I54" i="60" s="1"/>
  <c r="Q51" i="60"/>
  <c r="Q52" i="60" s="1"/>
  <c r="Q54" i="60" s="1"/>
  <c r="Q131" i="38" s="1"/>
  <c r="H131" i="38"/>
  <c r="I16" i="46"/>
  <c r="S119" i="38"/>
  <c r="E129" i="38"/>
  <c r="R129" i="38"/>
  <c r="D126" i="38"/>
  <c r="L131" i="38"/>
  <c r="D131" i="38"/>
  <c r="J131" i="38"/>
  <c r="N131" i="38"/>
  <c r="G131" i="38"/>
  <c r="F131" i="38"/>
  <c r="E131" i="38"/>
  <c r="O131" i="38"/>
  <c r="P131" i="38"/>
  <c r="I131" i="38"/>
  <c r="S51" i="60" l="1"/>
  <c r="S52" i="60" s="1"/>
  <c r="S54" i="60"/>
  <c r="K131" i="38"/>
  <c r="D129" i="38"/>
  <c r="R131" i="38"/>
  <c r="M131" i="38"/>
  <c r="G126" i="38"/>
  <c r="M126" i="38"/>
  <c r="P126" i="38"/>
  <c r="P129" i="38" s="1"/>
  <c r="J126" i="38"/>
  <c r="H126" i="38"/>
  <c r="I15" i="46" s="1"/>
  <c r="K126" i="38"/>
  <c r="I126" i="38"/>
  <c r="S7" i="38"/>
  <c r="F126" i="38"/>
  <c r="L126" i="38"/>
  <c r="Q126" i="38"/>
  <c r="N126" i="38"/>
  <c r="N129" i="38" s="1"/>
  <c r="O126" i="38"/>
  <c r="O129" i="38" s="1"/>
  <c r="S131" i="38" l="1"/>
  <c r="Q129" i="38"/>
  <c r="M129" i="38"/>
  <c r="L129" i="38"/>
  <c r="K129" i="38"/>
  <c r="J129" i="38"/>
  <c r="I129" i="38"/>
  <c r="H129" i="38"/>
  <c r="I18" i="46" s="1"/>
  <c r="G129" i="38"/>
  <c r="F129" i="38"/>
  <c r="B7" i="46"/>
  <c r="S126" i="38"/>
  <c r="S129" i="38" s="1"/>
  <c r="S8" i="38"/>
  <c r="B8" i="46" l="1"/>
  <c r="S11" i="23" l="1"/>
  <c r="S10" i="23"/>
  <c r="C10" i="23" l="1"/>
  <c r="I11" i="17"/>
  <c r="F10" i="17"/>
  <c r="C11" i="23"/>
  <c r="F11" i="17"/>
  <c r="J11" i="17"/>
  <c r="H11" i="17"/>
  <c r="K11" i="17"/>
  <c r="M11" i="17"/>
  <c r="L11" i="17"/>
  <c r="E11" i="17"/>
  <c r="P11" i="17"/>
  <c r="S11" i="17"/>
  <c r="P10" i="17"/>
  <c r="G10" i="17"/>
  <c r="I10" i="17"/>
  <c r="D10" i="17"/>
  <c r="O10" i="17"/>
  <c r="S10" i="17"/>
  <c r="N10" i="17"/>
  <c r="J10" i="17"/>
  <c r="K10" i="17"/>
  <c r="M10" i="17"/>
  <c r="E10" i="17"/>
  <c r="R10" i="17"/>
  <c r="L10" i="17"/>
  <c r="Q10" i="17"/>
  <c r="H10" i="17"/>
  <c r="R11" i="17"/>
  <c r="G11" i="17"/>
  <c r="Q11" i="17"/>
  <c r="N11" i="17"/>
  <c r="D11" i="17"/>
  <c r="O11" i="17"/>
  <c r="D12" i="23" l="1"/>
  <c r="C10" i="17"/>
  <c r="G12" i="23"/>
  <c r="N12" i="23" l="1"/>
  <c r="C11" i="17"/>
  <c r="D12" i="17" s="1"/>
  <c r="Q12" i="23"/>
  <c r="L12" i="23"/>
  <c r="F12" i="23"/>
  <c r="H12" i="23"/>
  <c r="K12" i="23"/>
  <c r="M12" i="23"/>
  <c r="E12" i="23"/>
  <c r="P12" i="23"/>
  <c r="O12" i="23"/>
  <c r="I12" i="23"/>
  <c r="R12" i="23"/>
  <c r="J12" i="23"/>
  <c r="D48" i="38" l="1"/>
  <c r="D43" i="38"/>
  <c r="D44" i="38"/>
  <c r="D41" i="38"/>
  <c r="D45" i="38"/>
  <c r="O12" i="17"/>
  <c r="M12" i="17"/>
  <c r="Q12" i="17"/>
  <c r="I12" i="17"/>
  <c r="H12" i="17"/>
  <c r="P12" i="17"/>
  <c r="E12" i="17"/>
  <c r="J12" i="17"/>
  <c r="G12" i="17"/>
  <c r="L12" i="17"/>
  <c r="R12" i="17"/>
  <c r="K12" i="17"/>
  <c r="S12" i="23"/>
  <c r="N12" i="17"/>
  <c r="F12" i="17"/>
  <c r="L43" i="38" l="1"/>
  <c r="L48" i="38"/>
  <c r="L44" i="38"/>
  <c r="L45" i="38"/>
  <c r="L41" i="38"/>
  <c r="N45" i="38"/>
  <c r="N41" i="38"/>
  <c r="N44" i="38"/>
  <c r="N43" i="38"/>
  <c r="N12" i="38" s="1"/>
  <c r="N48" i="38"/>
  <c r="H43" i="38"/>
  <c r="H44" i="38"/>
  <c r="D13" i="46" s="1"/>
  <c r="H45" i="38"/>
  <c r="D14" i="46" s="1"/>
  <c r="H48" i="38"/>
  <c r="D17" i="46" s="1"/>
  <c r="H41" i="38"/>
  <c r="D10" i="46" s="1"/>
  <c r="K48" i="38"/>
  <c r="K41" i="38"/>
  <c r="K44" i="38"/>
  <c r="K45" i="38"/>
  <c r="K43" i="38"/>
  <c r="K12" i="38" s="1"/>
  <c r="I48" i="38"/>
  <c r="I43" i="38"/>
  <c r="I12" i="38" s="1"/>
  <c r="I41" i="38"/>
  <c r="I44" i="38"/>
  <c r="I45" i="38"/>
  <c r="M43" i="38"/>
  <c r="M12" i="38" s="1"/>
  <c r="M48" i="38"/>
  <c r="M44" i="38"/>
  <c r="M41" i="38"/>
  <c r="M45" i="38"/>
  <c r="G45" i="38"/>
  <c r="G48" i="38"/>
  <c r="G41" i="38"/>
  <c r="G44" i="38"/>
  <c r="G43" i="38"/>
  <c r="F45" i="38"/>
  <c r="F48" i="38"/>
  <c r="F41" i="38"/>
  <c r="F44" i="38"/>
  <c r="F43" i="38"/>
  <c r="E41" i="38"/>
  <c r="E44" i="38"/>
  <c r="E43" i="38"/>
  <c r="E45" i="38"/>
  <c r="E48" i="38"/>
  <c r="P43" i="38"/>
  <c r="P12" i="38" s="1"/>
  <c r="P45" i="38"/>
  <c r="P44" i="38"/>
  <c r="P48" i="38"/>
  <c r="P41" i="38"/>
  <c r="R48" i="38"/>
  <c r="R45" i="38"/>
  <c r="R41" i="38"/>
  <c r="R44" i="38"/>
  <c r="R43" i="38"/>
  <c r="R12" i="38" s="1"/>
  <c r="Q48" i="38"/>
  <c r="Q43" i="38"/>
  <c r="Q12" i="38" s="1"/>
  <c r="Q41" i="38"/>
  <c r="Q45" i="38"/>
  <c r="Q44" i="38"/>
  <c r="O43" i="38"/>
  <c r="O12" i="38" s="1"/>
  <c r="O45" i="38"/>
  <c r="O48" i="38"/>
  <c r="O41" i="38"/>
  <c r="O44" i="38"/>
  <c r="J48" i="38"/>
  <c r="J45" i="38"/>
  <c r="J41" i="38"/>
  <c r="J44" i="38"/>
  <c r="J43" i="38"/>
  <c r="J12" i="38" s="1"/>
  <c r="L12" i="38"/>
  <c r="S12" i="17"/>
  <c r="H12" i="38" l="1"/>
  <c r="D12" i="46"/>
  <c r="G12" i="38"/>
  <c r="D47" i="38"/>
  <c r="D21" i="60" s="1"/>
  <c r="O47" i="38"/>
  <c r="O21" i="60" s="1"/>
  <c r="M47" i="38"/>
  <c r="M21" i="60" s="1"/>
  <c r="K47" i="38"/>
  <c r="K21" i="60" s="1"/>
  <c r="J47" i="38"/>
  <c r="J21" i="60" s="1"/>
  <c r="E47" i="38"/>
  <c r="E21" i="60" s="1"/>
  <c r="L47" i="38"/>
  <c r="L21" i="60" s="1"/>
  <c r="F47" i="38"/>
  <c r="F21" i="60" s="1"/>
  <c r="R47" i="38"/>
  <c r="R21" i="60" s="1"/>
  <c r="I47" i="38"/>
  <c r="I21" i="60" s="1"/>
  <c r="Q47" i="38"/>
  <c r="Q21" i="60" s="1"/>
  <c r="P47" i="38"/>
  <c r="P21" i="60" s="1"/>
  <c r="H47" i="38"/>
  <c r="N47" i="38"/>
  <c r="N21" i="60" s="1"/>
  <c r="D16" i="46" l="1"/>
  <c r="H21" i="60"/>
  <c r="G47" i="38"/>
  <c r="G21" i="60" s="1"/>
  <c r="S21" i="60" s="1"/>
  <c r="P57" i="38" l="1"/>
  <c r="Q57" i="38"/>
  <c r="R57" i="38"/>
  <c r="G57" i="38"/>
  <c r="I57" i="38"/>
  <c r="O57" i="38"/>
  <c r="M57" i="38"/>
  <c r="N57" i="38"/>
  <c r="J57" i="38"/>
  <c r="L57" i="38"/>
  <c r="H57" i="38"/>
  <c r="E10" i="46" s="1"/>
  <c r="K57" i="38"/>
  <c r="F57" i="38"/>
  <c r="D57" i="38"/>
  <c r="E57" i="38"/>
  <c r="E58" i="38" l="1"/>
  <c r="R58" i="38"/>
  <c r="Q58" i="38"/>
  <c r="H58" i="38"/>
  <c r="E11" i="46" s="1"/>
  <c r="G58" i="38"/>
  <c r="P58" i="38"/>
  <c r="F58" i="38"/>
  <c r="L58" i="38"/>
  <c r="O58" i="38"/>
  <c r="N58" i="38"/>
  <c r="I58" i="38"/>
  <c r="M58" i="38"/>
  <c r="J58" i="38"/>
  <c r="D58" i="38"/>
  <c r="D56" i="38" s="1"/>
  <c r="K58" i="38"/>
  <c r="M56" i="38" l="1"/>
  <c r="I56" i="38"/>
  <c r="H56" i="38"/>
  <c r="E9" i="46" s="1"/>
  <c r="O56" i="38"/>
  <c r="R56" i="38"/>
  <c r="G56" i="38"/>
  <c r="K56" i="38"/>
  <c r="J56" i="38"/>
  <c r="N56" i="38"/>
  <c r="F56" i="38"/>
  <c r="Q56" i="38"/>
  <c r="E56" i="38"/>
  <c r="L56" i="38"/>
  <c r="P56" i="38"/>
  <c r="N64" i="38" l="1"/>
  <c r="L64" i="38"/>
  <c r="Q64" i="38"/>
  <c r="P64" i="38"/>
  <c r="F64" i="38"/>
  <c r="F63" i="38" s="1"/>
  <c r="F27" i="60" s="1"/>
  <c r="O64" i="38"/>
  <c r="R64" i="38"/>
  <c r="G64" i="38"/>
  <c r="K64" i="38"/>
  <c r="I64" i="38"/>
  <c r="M64" i="38"/>
  <c r="J64" i="38"/>
  <c r="E64" i="38"/>
  <c r="E63" i="38" s="1"/>
  <c r="E27" i="60" s="1"/>
  <c r="S63" i="38"/>
  <c r="D64" i="38"/>
  <c r="D63" i="38" s="1"/>
  <c r="D27" i="60" s="1"/>
  <c r="H64" i="38"/>
  <c r="E17" i="46" s="1"/>
  <c r="Q63" i="38" l="1"/>
  <c r="Q27" i="60" s="1"/>
  <c r="M63" i="38"/>
  <c r="M27" i="60" s="1"/>
  <c r="G63" i="38"/>
  <c r="G27" i="60" s="1"/>
  <c r="R63" i="38"/>
  <c r="R27" i="60" s="1"/>
  <c r="D7" i="30"/>
  <c r="O63" i="38"/>
  <c r="O27" i="60" s="1"/>
  <c r="L63" i="38"/>
  <c r="L27" i="60" s="1"/>
  <c r="H63" i="38"/>
  <c r="H27" i="60" s="1"/>
  <c r="J63" i="38"/>
  <c r="J27" i="60" s="1"/>
  <c r="P63" i="38"/>
  <c r="P27" i="60" s="1"/>
  <c r="K63" i="38"/>
  <c r="K27" i="60" s="1"/>
  <c r="N63" i="38"/>
  <c r="N27" i="60" s="1"/>
  <c r="I63" i="38"/>
  <c r="I27" i="60" s="1"/>
  <c r="S27" i="60" l="1"/>
  <c r="E16" i="46"/>
  <c r="M63" i="19" l="1"/>
  <c r="M69" i="19" s="1"/>
  <c r="M38" i="60" s="1"/>
  <c r="O63" i="19"/>
  <c r="O69" i="19" s="1"/>
  <c r="O38" i="60" s="1"/>
  <c r="E63" i="19"/>
  <c r="E69" i="19" s="1"/>
  <c r="E38" i="60" s="1"/>
  <c r="K63" i="19"/>
  <c r="K69" i="19" s="1"/>
  <c r="K38" i="60" s="1"/>
  <c r="P63" i="19"/>
  <c r="P69" i="19" s="1"/>
  <c r="P38" i="60" s="1"/>
  <c r="H63" i="19"/>
  <c r="H69" i="19" s="1"/>
  <c r="H38" i="60" s="1"/>
  <c r="I63" i="19"/>
  <c r="I69" i="19" s="1"/>
  <c r="I38" i="60" s="1"/>
  <c r="N63" i="19"/>
  <c r="N69" i="19" s="1"/>
  <c r="N38" i="60" s="1"/>
  <c r="R63" i="19"/>
  <c r="R69" i="19" s="1"/>
  <c r="R38" i="60" s="1"/>
  <c r="J63" i="19"/>
  <c r="J69" i="19" s="1"/>
  <c r="J38" i="60" s="1"/>
  <c r="Q63" i="19"/>
  <c r="Q69" i="19" s="1"/>
  <c r="Q38" i="60" s="1"/>
  <c r="G63" i="19"/>
  <c r="G69" i="19" s="1"/>
  <c r="G38" i="60" s="1"/>
  <c r="F63" i="19"/>
  <c r="F69" i="19" s="1"/>
  <c r="F38" i="60" s="1"/>
  <c r="D63" i="19"/>
  <c r="D69" i="19" s="1"/>
  <c r="D38" i="60" s="1"/>
  <c r="L63" i="19"/>
  <c r="L69" i="19" s="1"/>
  <c r="L38" i="60" s="1"/>
  <c r="N6" i="60" l="1"/>
  <c r="I6" i="60"/>
  <c r="H6" i="60"/>
  <c r="D6" i="60"/>
  <c r="S38" i="60"/>
  <c r="F6" i="60"/>
  <c r="P6" i="60"/>
  <c r="K6" i="60"/>
  <c r="L6" i="60"/>
  <c r="Q6" i="60"/>
  <c r="E6" i="60"/>
  <c r="J6" i="60"/>
  <c r="O6" i="60"/>
  <c r="G6" i="60"/>
  <c r="R6" i="60"/>
  <c r="M6" i="60"/>
  <c r="S12" i="19"/>
  <c r="S6" i="60" l="1"/>
  <c r="C5" i="30"/>
  <c r="H23" i="19" l="1"/>
  <c r="Q23" i="19"/>
  <c r="M23" i="19"/>
  <c r="G23" i="19"/>
  <c r="N23" i="19"/>
  <c r="E23" i="19"/>
  <c r="K23" i="19"/>
  <c r="L23" i="19"/>
  <c r="P23" i="19"/>
  <c r="F23" i="19"/>
  <c r="R23" i="19"/>
  <c r="I23" i="19"/>
  <c r="J23" i="19"/>
  <c r="O23" i="19"/>
  <c r="C6" i="30" l="1"/>
  <c r="B6" i="30" l="1"/>
  <c r="I19" i="60" l="1"/>
  <c r="I22" i="60" s="1"/>
  <c r="Q19" i="60"/>
  <c r="Q22" i="60" s="1"/>
  <c r="J19" i="60"/>
  <c r="J22" i="60" s="1"/>
  <c r="K19" i="60"/>
  <c r="K22" i="60" s="1"/>
  <c r="D19" i="60"/>
  <c r="L19" i="60"/>
  <c r="L22" i="60" s="1"/>
  <c r="E19" i="60"/>
  <c r="E22" i="60" s="1"/>
  <c r="M19" i="60"/>
  <c r="M22" i="60" s="1"/>
  <c r="G19" i="60"/>
  <c r="G22" i="60" s="1"/>
  <c r="F19" i="60"/>
  <c r="F22" i="60" s="1"/>
  <c r="N19" i="60"/>
  <c r="N22" i="60" s="1"/>
  <c r="O19" i="60"/>
  <c r="O22" i="60" s="1"/>
  <c r="H19" i="60"/>
  <c r="H22" i="60" s="1"/>
  <c r="P19" i="60"/>
  <c r="P22" i="60" s="1"/>
  <c r="R19" i="60"/>
  <c r="R22" i="60" s="1"/>
  <c r="N28" i="19"/>
  <c r="N5" i="19" s="1"/>
  <c r="I28" i="19"/>
  <c r="H28" i="19"/>
  <c r="H5" i="19" s="1"/>
  <c r="K28" i="19"/>
  <c r="F28" i="19"/>
  <c r="O28" i="19"/>
  <c r="R28" i="19"/>
  <c r="P28" i="19"/>
  <c r="G28" i="19"/>
  <c r="L28" i="19"/>
  <c r="J28" i="19"/>
  <c r="Q28" i="19"/>
  <c r="Q5" i="19" s="1"/>
  <c r="M28" i="19"/>
  <c r="E28" i="19"/>
  <c r="D28" i="19"/>
  <c r="S5" i="19"/>
  <c r="D22" i="60" l="1"/>
  <c r="S19" i="60"/>
  <c r="S22" i="60" s="1"/>
  <c r="M5" i="19"/>
  <c r="I5" i="19"/>
  <c r="P5" i="19"/>
  <c r="R5" i="19"/>
  <c r="O5" i="19"/>
  <c r="K5" i="19"/>
  <c r="J5" i="19"/>
  <c r="L5" i="19"/>
  <c r="G5" i="19"/>
  <c r="C7" i="30"/>
  <c r="B7" i="30" l="1"/>
  <c r="I25" i="60" l="1"/>
  <c r="I28" i="60" s="1"/>
  <c r="Q25" i="60"/>
  <c r="Q28" i="60" s="1"/>
  <c r="J25" i="60"/>
  <c r="J28" i="60" s="1"/>
  <c r="R25" i="60"/>
  <c r="R28" i="60" s="1"/>
  <c r="K25" i="60"/>
  <c r="K28" i="60" s="1"/>
  <c r="D25" i="60"/>
  <c r="D28" i="60" s="1"/>
  <c r="L25" i="60"/>
  <c r="L28" i="60" s="1"/>
  <c r="E25" i="60"/>
  <c r="E28" i="60" s="1"/>
  <c r="M25" i="60"/>
  <c r="M28" i="60" s="1"/>
  <c r="O25" i="60"/>
  <c r="O28" i="60" s="1"/>
  <c r="F25" i="60"/>
  <c r="F28" i="60" s="1"/>
  <c r="N25" i="60"/>
  <c r="N28" i="60" s="1"/>
  <c r="G25" i="60"/>
  <c r="G62" i="38" s="1"/>
  <c r="H25" i="60"/>
  <c r="H28" i="60" s="1"/>
  <c r="P25" i="60"/>
  <c r="P28" i="60" s="1"/>
  <c r="Q62" i="38"/>
  <c r="O62" i="38"/>
  <c r="R62" i="38" l="1"/>
  <c r="J62" i="38"/>
  <c r="J65" i="38" s="1"/>
  <c r="F62" i="38"/>
  <c r="M62" i="38"/>
  <c r="M65" i="38" s="1"/>
  <c r="N62" i="38"/>
  <c r="N65" i="38" s="1"/>
  <c r="I62" i="38"/>
  <c r="I65" i="38" s="1"/>
  <c r="E62" i="38"/>
  <c r="E65" i="38" s="1"/>
  <c r="D62" i="38"/>
  <c r="D65" i="38" s="1"/>
  <c r="L62" i="38"/>
  <c r="L65" i="38" s="1"/>
  <c r="S25" i="60"/>
  <c r="S28" i="60" s="1"/>
  <c r="G28" i="60"/>
  <c r="H62" i="38"/>
  <c r="K62" i="38"/>
  <c r="K65" i="38" s="1"/>
  <c r="P62" i="38"/>
  <c r="P65" i="38" s="1"/>
  <c r="Q65" i="38"/>
  <c r="R65" i="38"/>
  <c r="G65" i="38"/>
  <c r="F65" i="38"/>
  <c r="O65" i="38"/>
  <c r="S62" i="38" l="1"/>
  <c r="S65" i="38" s="1"/>
  <c r="E15" i="46"/>
  <c r="H65" i="38"/>
  <c r="E18" i="46" s="1"/>
  <c r="C8" i="30" l="1"/>
  <c r="B8" i="30" l="1"/>
  <c r="D31" i="60" l="1"/>
  <c r="L31" i="60"/>
  <c r="L34" i="60" s="1"/>
  <c r="E31" i="60"/>
  <c r="E34" i="60" s="1"/>
  <c r="F31" i="60"/>
  <c r="F34" i="60" s="1"/>
  <c r="N31" i="60"/>
  <c r="N34" i="60" s="1"/>
  <c r="G31" i="60"/>
  <c r="G34" i="60" s="1"/>
  <c r="O31" i="60"/>
  <c r="O34" i="60" s="1"/>
  <c r="H31" i="60"/>
  <c r="H34" i="60" s="1"/>
  <c r="P31" i="60"/>
  <c r="P34" i="60" s="1"/>
  <c r="R31" i="60"/>
  <c r="R34" i="60" s="1"/>
  <c r="I31" i="60"/>
  <c r="I34" i="60" s="1"/>
  <c r="Q31" i="60"/>
  <c r="Q34" i="60" s="1"/>
  <c r="J31" i="60"/>
  <c r="J34" i="60" s="1"/>
  <c r="K31" i="60"/>
  <c r="K34" i="60" s="1"/>
  <c r="M31" i="60"/>
  <c r="M34" i="60" s="1"/>
  <c r="J78" i="38"/>
  <c r="J81" i="38" s="1"/>
  <c r="P78" i="38"/>
  <c r="L78" i="38"/>
  <c r="F78" i="38" l="1"/>
  <c r="F81" i="38" s="1"/>
  <c r="M78" i="38"/>
  <c r="M81" i="38" s="1"/>
  <c r="I78" i="38"/>
  <c r="I81" i="38" s="1"/>
  <c r="G78" i="38"/>
  <c r="G81" i="38" s="1"/>
  <c r="Q78" i="38"/>
  <c r="Q81" i="38" s="1"/>
  <c r="K78" i="38"/>
  <c r="K81" i="38" s="1"/>
  <c r="S31" i="60"/>
  <c r="S34" i="60" s="1"/>
  <c r="D34" i="60"/>
  <c r="D78" i="38"/>
  <c r="D81" i="38" s="1"/>
  <c r="H78" i="38"/>
  <c r="R78" i="38"/>
  <c r="N78" i="38"/>
  <c r="N81" i="38" s="1"/>
  <c r="O78" i="38"/>
  <c r="O81" i="38" s="1"/>
  <c r="E78" i="38"/>
  <c r="E81" i="38" s="1"/>
  <c r="L81" i="38"/>
  <c r="P81" i="38"/>
  <c r="H81" i="38" l="1"/>
  <c r="F18" i="46" s="1"/>
  <c r="F15" i="46"/>
  <c r="R81" i="38"/>
  <c r="S78" i="38"/>
  <c r="S81" i="38" l="1"/>
  <c r="C9" i="30"/>
  <c r="B9" i="30" s="1"/>
  <c r="J37" i="60" l="1"/>
  <c r="R37" i="60"/>
  <c r="R94" i="38" s="1"/>
  <c r="I37" i="60"/>
  <c r="K37" i="60"/>
  <c r="K94" i="38" s="1"/>
  <c r="D37" i="60"/>
  <c r="D94" i="38" s="1"/>
  <c r="D97" i="38" s="1"/>
  <c r="L37" i="60"/>
  <c r="L94" i="38" s="1"/>
  <c r="E37" i="60"/>
  <c r="M37" i="60"/>
  <c r="F37" i="60"/>
  <c r="P37" i="60"/>
  <c r="P94" i="38" s="1"/>
  <c r="N37" i="60"/>
  <c r="N94" i="38" s="1"/>
  <c r="H37" i="60"/>
  <c r="Q37" i="60"/>
  <c r="Q94" i="38" s="1"/>
  <c r="G37" i="60"/>
  <c r="G94" i="38" s="1"/>
  <c r="O37" i="60"/>
  <c r="J94" i="38"/>
  <c r="F94" i="38"/>
  <c r="M40" i="60" l="1"/>
  <c r="L40" i="60"/>
  <c r="S37" i="60"/>
  <c r="D40" i="60"/>
  <c r="O40" i="60"/>
  <c r="H40" i="60"/>
  <c r="K40" i="60"/>
  <c r="I40" i="60"/>
  <c r="R40" i="60"/>
  <c r="E40" i="60"/>
  <c r="G40" i="60"/>
  <c r="Q40" i="60"/>
  <c r="E94" i="38"/>
  <c r="E97" i="38" s="1"/>
  <c r="M94" i="38"/>
  <c r="M97" i="38" s="1"/>
  <c r="N40" i="60"/>
  <c r="H94" i="38"/>
  <c r="G15" i="46" s="1"/>
  <c r="P40" i="60"/>
  <c r="O94" i="38"/>
  <c r="O97" i="38" s="1"/>
  <c r="I94" i="38"/>
  <c r="I97" i="38" s="1"/>
  <c r="F40" i="60"/>
  <c r="J40" i="60"/>
  <c r="Q97" i="38"/>
  <c r="K97" i="38"/>
  <c r="L97" i="38"/>
  <c r="P97" i="38"/>
  <c r="R97" i="38"/>
  <c r="N97" i="38"/>
  <c r="F97" i="38"/>
  <c r="J97" i="38"/>
  <c r="G97" i="38"/>
  <c r="H97" i="38" l="1"/>
  <c r="G18" i="46" s="1"/>
  <c r="S94" i="38"/>
  <c r="S97" i="38" s="1"/>
  <c r="S40" i="60"/>
  <c r="C10" i="30"/>
  <c r="B10" i="30" s="1"/>
  <c r="K43" i="60" l="1"/>
  <c r="K46" i="60" s="1"/>
  <c r="D43" i="60"/>
  <c r="E43" i="60"/>
  <c r="M43" i="60"/>
  <c r="M46" i="60" s="1"/>
  <c r="F43" i="60"/>
  <c r="N43" i="60"/>
  <c r="N46" i="60" s="1"/>
  <c r="G43" i="60"/>
  <c r="G46" i="60" s="1"/>
  <c r="O43" i="60"/>
  <c r="O46" i="60" s="1"/>
  <c r="Q43" i="60"/>
  <c r="Q46" i="60" s="1"/>
  <c r="H43" i="60"/>
  <c r="H46" i="60" s="1"/>
  <c r="P43" i="60"/>
  <c r="P46" i="60" s="1"/>
  <c r="I43" i="60"/>
  <c r="I46" i="60" s="1"/>
  <c r="J43" i="60"/>
  <c r="J46" i="60" s="1"/>
  <c r="R43" i="60"/>
  <c r="R46" i="60" s="1"/>
  <c r="L43" i="60"/>
  <c r="L46" i="60" s="1"/>
  <c r="O110" i="38"/>
  <c r="S43" i="60" l="1"/>
  <c r="M110" i="38"/>
  <c r="R110" i="38"/>
  <c r="R113" i="38" s="1"/>
  <c r="J110" i="38"/>
  <c r="N110" i="38"/>
  <c r="N113" i="38" s="1"/>
  <c r="Q110" i="38"/>
  <c r="H110" i="38"/>
  <c r="K110" i="38"/>
  <c r="P110" i="38"/>
  <c r="L110" i="38"/>
  <c r="G110" i="38"/>
  <c r="I110" i="38"/>
  <c r="G113" i="38" l="1"/>
  <c r="L113" i="38"/>
  <c r="H113" i="38"/>
  <c r="I113" i="38"/>
  <c r="P113" i="38"/>
  <c r="M113" i="38"/>
  <c r="J113" i="38"/>
  <c r="O113" i="38"/>
  <c r="K113" i="38"/>
  <c r="Q113" i="38"/>
  <c r="P6" i="19"/>
  <c r="H6" i="19"/>
  <c r="I6" i="19"/>
  <c r="S6" i="19"/>
  <c r="K6" i="19" l="1"/>
  <c r="J6" i="19"/>
  <c r="L6" i="19"/>
  <c r="M6" i="19"/>
  <c r="N6" i="19"/>
  <c r="C13" i="30"/>
  <c r="O6" i="19"/>
  <c r="Q6" i="19"/>
  <c r="R6" i="19"/>
  <c r="G6" i="19"/>
  <c r="D73" i="19" l="1"/>
  <c r="D107" i="38"/>
  <c r="E78" i="19"/>
  <c r="E107" i="38"/>
  <c r="E12" i="38" s="1"/>
  <c r="F73" i="19"/>
  <c r="F107" i="38"/>
  <c r="F12" i="38" s="1"/>
  <c r="D109" i="38"/>
  <c r="H14" i="46" s="1"/>
  <c r="D74" i="19"/>
  <c r="D78" i="19"/>
  <c r="F105" i="38"/>
  <c r="F106" i="38"/>
  <c r="D106" i="38"/>
  <c r="H11" i="46" s="1"/>
  <c r="D112" i="38"/>
  <c r="H17" i="46" s="1"/>
  <c r="F108" i="38"/>
  <c r="E106" i="38"/>
  <c r="E73" i="19"/>
  <c r="F112" i="38"/>
  <c r="E108" i="38"/>
  <c r="E74" i="19"/>
  <c r="D105" i="38"/>
  <c r="H10" i="46" s="1"/>
  <c r="D108" i="38"/>
  <c r="H13" i="46" s="1"/>
  <c r="F109" i="38"/>
  <c r="E109" i="38"/>
  <c r="F78" i="19"/>
  <c r="E105" i="38"/>
  <c r="F74" i="19"/>
  <c r="E112" i="38"/>
  <c r="D12" i="38" l="1"/>
  <c r="B12" i="46" s="1"/>
  <c r="H12" i="46"/>
  <c r="D104" i="38"/>
  <c r="H9" i="46" s="1"/>
  <c r="E85" i="19"/>
  <c r="F85" i="19"/>
  <c r="D85" i="19"/>
  <c r="F111" i="38"/>
  <c r="F45" i="60" s="1"/>
  <c r="F46" i="60" s="1"/>
  <c r="E111" i="38"/>
  <c r="E45" i="60" s="1"/>
  <c r="D111" i="38"/>
  <c r="F104" i="38"/>
  <c r="E104" i="38"/>
  <c r="E46" i="60" l="1"/>
  <c r="H16" i="46"/>
  <c r="D45" i="60"/>
  <c r="D46" i="60" s="1"/>
  <c r="E5" i="19"/>
  <c r="E6" i="19" s="1"/>
  <c r="D5" i="19"/>
  <c r="D6" i="19" s="1"/>
  <c r="F5" i="19"/>
  <c r="F6" i="19" s="1"/>
  <c r="S12" i="38"/>
  <c r="S45" i="60" l="1"/>
  <c r="S46" i="60" s="1"/>
  <c r="D110" i="38"/>
  <c r="H15" i="46" s="1"/>
  <c r="E110" i="38"/>
  <c r="F110" i="38"/>
  <c r="D113" i="38" l="1"/>
  <c r="H18" i="46" s="1"/>
  <c r="F113" i="38"/>
  <c r="S110" i="38"/>
  <c r="S113" i="38" s="1"/>
  <c r="B5" i="46"/>
  <c r="E113" i="38"/>
  <c r="S5" i="38"/>
  <c r="F35" i="38" l="1"/>
  <c r="F17" i="38" s="1"/>
  <c r="Q35" i="38"/>
  <c r="Q17" i="38" s="1"/>
  <c r="M35" i="38"/>
  <c r="M17" i="38" s="1"/>
  <c r="I35" i="38"/>
  <c r="I17" i="38" s="1"/>
  <c r="R35" i="38"/>
  <c r="J35" i="38"/>
  <c r="J17" i="38" s="1"/>
  <c r="H35" i="38"/>
  <c r="N35" i="38"/>
  <c r="N17" i="38" s="1"/>
  <c r="L35" i="38"/>
  <c r="L17" i="38" s="1"/>
  <c r="O35" i="38"/>
  <c r="O17" i="38" s="1"/>
  <c r="K35" i="38"/>
  <c r="K17" i="38" s="1"/>
  <c r="E35" i="38"/>
  <c r="E17" i="38" s="1"/>
  <c r="S34" i="38"/>
  <c r="D5" i="30" s="1"/>
  <c r="B5" i="30" s="1"/>
  <c r="G35" i="38"/>
  <c r="G17" i="38" s="1"/>
  <c r="D35" i="38"/>
  <c r="D17" i="38" s="1"/>
  <c r="P35" i="38"/>
  <c r="P17" i="38" s="1"/>
  <c r="F13" i="60" l="1"/>
  <c r="N13" i="60"/>
  <c r="G13" i="60"/>
  <c r="O13" i="60"/>
  <c r="H13" i="60"/>
  <c r="P13" i="60"/>
  <c r="I13" i="60"/>
  <c r="Q13" i="60"/>
  <c r="J13" i="60"/>
  <c r="R13" i="60"/>
  <c r="L13" i="60"/>
  <c r="K13" i="60"/>
  <c r="D13" i="60"/>
  <c r="E13" i="60"/>
  <c r="M13" i="60"/>
  <c r="H17" i="38"/>
  <c r="H16" i="38" s="1"/>
  <c r="C17" i="46"/>
  <c r="R17" i="38"/>
  <c r="R16" i="38" s="1"/>
  <c r="M34" i="38"/>
  <c r="M15" i="60" s="1"/>
  <c r="M7" i="60" s="1"/>
  <c r="G16" i="38"/>
  <c r="K34" i="38"/>
  <c r="K15" i="60" s="1"/>
  <c r="K7" i="60" s="1"/>
  <c r="H34" i="38"/>
  <c r="H15" i="60" s="1"/>
  <c r="H7" i="60" s="1"/>
  <c r="N16" i="38"/>
  <c r="N34" i="38"/>
  <c r="N15" i="60" s="1"/>
  <c r="N7" i="60" s="1"/>
  <c r="L16" i="38"/>
  <c r="F16" i="38"/>
  <c r="O16" i="38"/>
  <c r="D13" i="30"/>
  <c r="J16" i="38"/>
  <c r="L34" i="38"/>
  <c r="L15" i="60" s="1"/>
  <c r="L7" i="60" s="1"/>
  <c r="R34" i="38"/>
  <c r="R15" i="60" s="1"/>
  <c r="R7" i="60" s="1"/>
  <c r="J34" i="38"/>
  <c r="J15" i="60" s="1"/>
  <c r="J7" i="60" s="1"/>
  <c r="O34" i="38"/>
  <c r="O15" i="60" s="1"/>
  <c r="O7" i="60" s="1"/>
  <c r="I34" i="38"/>
  <c r="I15" i="60" s="1"/>
  <c r="I7" i="60" s="1"/>
  <c r="P34" i="38"/>
  <c r="P15" i="60" s="1"/>
  <c r="P7" i="60" s="1"/>
  <c r="K16" i="38"/>
  <c r="E16" i="38"/>
  <c r="Q16" i="38"/>
  <c r="D16" i="38"/>
  <c r="P16" i="38"/>
  <c r="Q34" i="38"/>
  <c r="Q15" i="60" s="1"/>
  <c r="Q7" i="60" s="1"/>
  <c r="G34" i="38"/>
  <c r="G15" i="60" s="1"/>
  <c r="G7" i="60" s="1"/>
  <c r="E34" i="38"/>
  <c r="E15" i="60" s="1"/>
  <c r="E7" i="60" s="1"/>
  <c r="I16" i="38"/>
  <c r="D34" i="38"/>
  <c r="D15" i="60" s="1"/>
  <c r="D7" i="60" s="1"/>
  <c r="F34" i="38"/>
  <c r="F15" i="60" s="1"/>
  <c r="S15" i="60" l="1"/>
  <c r="S7" i="60" s="1"/>
  <c r="F7" i="60"/>
  <c r="H16" i="60"/>
  <c r="H5" i="60"/>
  <c r="H8" i="60" s="1"/>
  <c r="H10" i="60" s="1"/>
  <c r="H20" i="38" s="1"/>
  <c r="Q16" i="60"/>
  <c r="Q5" i="60"/>
  <c r="Q8" i="60" s="1"/>
  <c r="Q10" i="60" s="1"/>
  <c r="E16" i="60"/>
  <c r="E5" i="60"/>
  <c r="E8" i="60" s="1"/>
  <c r="E10" i="60" s="1"/>
  <c r="O16" i="60"/>
  <c r="O5" i="60"/>
  <c r="O8" i="60" s="1"/>
  <c r="O10" i="60" s="1"/>
  <c r="I16" i="60"/>
  <c r="I5" i="60"/>
  <c r="I8" i="60" s="1"/>
  <c r="I10" i="60" s="1"/>
  <c r="G16" i="60"/>
  <c r="G5" i="60"/>
  <c r="G8" i="60" s="1"/>
  <c r="G10" i="60" s="1"/>
  <c r="M16" i="60"/>
  <c r="M5" i="60"/>
  <c r="M8" i="60" s="1"/>
  <c r="M10" i="60" s="1"/>
  <c r="P16" i="60"/>
  <c r="P5" i="60"/>
  <c r="P8" i="60" s="1"/>
  <c r="P10" i="60" s="1"/>
  <c r="D16" i="60"/>
  <c r="S13" i="60"/>
  <c r="D5" i="60"/>
  <c r="D8" i="60" s="1"/>
  <c r="D10" i="60" s="1"/>
  <c r="K16" i="60"/>
  <c r="K5" i="60"/>
  <c r="K8" i="60" s="1"/>
  <c r="K10" i="60" s="1"/>
  <c r="L16" i="60"/>
  <c r="L5" i="60"/>
  <c r="L8" i="60" s="1"/>
  <c r="L10" i="60" s="1"/>
  <c r="R16" i="60"/>
  <c r="R5" i="60"/>
  <c r="R8" i="60" s="1"/>
  <c r="R10" i="60" s="1"/>
  <c r="N16" i="60"/>
  <c r="N5" i="60"/>
  <c r="N8" i="60" s="1"/>
  <c r="N10" i="60" s="1"/>
  <c r="J16" i="60"/>
  <c r="J5" i="60"/>
  <c r="J8" i="60" s="1"/>
  <c r="J10" i="60" s="1"/>
  <c r="F16" i="60"/>
  <c r="F5" i="60"/>
  <c r="C16" i="46"/>
  <c r="S17" i="38"/>
  <c r="S16" i="38" s="1"/>
  <c r="M16" i="38"/>
  <c r="B13" i="30"/>
  <c r="F8" i="60" l="1"/>
  <c r="F10" i="60" s="1"/>
  <c r="S10" i="60" s="1"/>
  <c r="S16" i="60"/>
  <c r="S5" i="60"/>
  <c r="S8" i="60" s="1"/>
  <c r="K20" i="38"/>
  <c r="O20" i="38"/>
  <c r="L20" i="38"/>
  <c r="I20" i="38"/>
  <c r="G20" i="38"/>
  <c r="M20" i="38" l="1"/>
  <c r="Q20" i="38"/>
  <c r="J20" i="38"/>
  <c r="N20" i="38"/>
  <c r="R20" i="38"/>
  <c r="P20" i="38"/>
  <c r="F20" i="38" l="1"/>
  <c r="H40" i="38"/>
  <c r="M40" i="38"/>
  <c r="M46" i="38" s="1"/>
  <c r="J40" i="38"/>
  <c r="J46" i="38" s="1"/>
  <c r="E40" i="38"/>
  <c r="E46" i="38" s="1"/>
  <c r="I40" i="38"/>
  <c r="I46" i="38" s="1"/>
  <c r="F40" i="38"/>
  <c r="F46" i="38" s="1"/>
  <c r="R40" i="38"/>
  <c r="D20" i="38"/>
  <c r="L40" i="38"/>
  <c r="L46" i="38" s="1"/>
  <c r="D40" i="38"/>
  <c r="D46" i="38" s="1"/>
  <c r="O40" i="38"/>
  <c r="O46" i="38" s="1"/>
  <c r="N40" i="38"/>
  <c r="P40" i="38"/>
  <c r="P46" i="38" s="1"/>
  <c r="K40" i="38"/>
  <c r="G40" i="38"/>
  <c r="Q40" i="38"/>
  <c r="H46" i="38" l="1"/>
  <c r="D15" i="46" s="1"/>
  <c r="D9" i="46"/>
  <c r="S20" i="38"/>
  <c r="E20" i="38"/>
  <c r="B18" i="46" s="1"/>
  <c r="R46" i="38"/>
  <c r="P49" i="38"/>
  <c r="L49" i="38"/>
  <c r="J49" i="38"/>
  <c r="O49" i="38"/>
  <c r="N46" i="38"/>
  <c r="K46" i="38"/>
  <c r="F49" i="38"/>
  <c r="Q46" i="38"/>
  <c r="M49" i="38"/>
  <c r="I49" i="38"/>
  <c r="G46" i="38"/>
  <c r="E49" i="38"/>
  <c r="H49" i="38" l="1"/>
  <c r="D49" i="38"/>
  <c r="D18" i="46" s="1"/>
  <c r="R49" i="38"/>
  <c r="Q49" i="38"/>
  <c r="G49" i="38"/>
  <c r="N49" i="38"/>
  <c r="S46" i="38"/>
  <c r="K49" i="38"/>
  <c r="S49" i="38" l="1"/>
  <c r="I29" i="38"/>
  <c r="I11" i="38" s="1"/>
  <c r="Q29" i="38"/>
  <c r="Q11" i="38" s="1"/>
  <c r="R31" i="38"/>
  <c r="R13" i="38" s="1"/>
  <c r="K31" i="38"/>
  <c r="G31" i="38"/>
  <c r="G13" i="38" s="1"/>
  <c r="F31" i="38"/>
  <c r="F13" i="38" s="1"/>
  <c r="P32" i="38"/>
  <c r="P14" i="38" s="1"/>
  <c r="R32" i="38"/>
  <c r="R14" i="38" s="1"/>
  <c r="S27" i="38"/>
  <c r="N29" i="38"/>
  <c r="N11" i="38" s="1"/>
  <c r="J29" i="38"/>
  <c r="J11" i="38" s="1"/>
  <c r="L32" i="38"/>
  <c r="L14" i="38" s="1"/>
  <c r="H32" i="38"/>
  <c r="M29" i="38"/>
  <c r="M11" i="38" s="1"/>
  <c r="L29" i="38"/>
  <c r="L11" i="38" s="1"/>
  <c r="P28" i="38"/>
  <c r="P10" i="38" s="1"/>
  <c r="P29" i="38"/>
  <c r="P11" i="38" s="1"/>
  <c r="E28" i="38"/>
  <c r="E10" i="38" s="1"/>
  <c r="M31" i="38"/>
  <c r="M13" i="38" s="1"/>
  <c r="H31" i="38"/>
  <c r="H13" i="38" s="1"/>
  <c r="O32" i="38"/>
  <c r="O14" i="38" s="1"/>
  <c r="N32" i="38"/>
  <c r="N14" i="38" s="1"/>
  <c r="Q32" i="38"/>
  <c r="Q14" i="38" s="1"/>
  <c r="F29" i="38"/>
  <c r="F11" i="38" s="1"/>
  <c r="K29" i="38"/>
  <c r="K11" i="38" s="1"/>
  <c r="J32" i="38"/>
  <c r="J14" i="38" s="1"/>
  <c r="G29" i="38"/>
  <c r="G11" i="38" s="1"/>
  <c r="I32" i="38"/>
  <c r="I14" i="38" s="1"/>
  <c r="J28" i="38"/>
  <c r="J10" i="38" s="1"/>
  <c r="Q28" i="38"/>
  <c r="Q10" i="38" s="1"/>
  <c r="E32" i="38"/>
  <c r="E14" i="38" s="1"/>
  <c r="H29" i="38"/>
  <c r="H11" i="38" s="1"/>
  <c r="L31" i="38"/>
  <c r="L13" i="38" s="1"/>
  <c r="Q31" i="38"/>
  <c r="Q13" i="38" s="1"/>
  <c r="J31" i="38"/>
  <c r="J13" i="38" s="1"/>
  <c r="P31" i="38"/>
  <c r="P13" i="38" s="1"/>
  <c r="G32" i="38"/>
  <c r="G14" i="38" s="1"/>
  <c r="M32" i="38"/>
  <c r="M14" i="38" s="1"/>
  <c r="F32" i="38"/>
  <c r="F14" i="38" s="1"/>
  <c r="R29" i="38"/>
  <c r="R11" i="38" s="1"/>
  <c r="H28" i="38"/>
  <c r="H10" i="38" s="1"/>
  <c r="O29" i="38"/>
  <c r="O11" i="38" s="1"/>
  <c r="I28" i="38"/>
  <c r="I10" i="38" s="1"/>
  <c r="L28" i="38"/>
  <c r="L10" i="38" s="1"/>
  <c r="O28" i="38"/>
  <c r="O10" i="38" s="1"/>
  <c r="K28" i="38"/>
  <c r="K10" i="38" s="1"/>
  <c r="E31" i="38"/>
  <c r="E13" i="38" s="1"/>
  <c r="R28" i="38"/>
  <c r="R10" i="38" s="1"/>
  <c r="E29" i="38"/>
  <c r="E11" i="38" s="1"/>
  <c r="M28" i="38"/>
  <c r="M10" i="38" s="1"/>
  <c r="F28" i="38"/>
  <c r="F10" i="38" s="1"/>
  <c r="G28" i="38"/>
  <c r="G10" i="38" s="1"/>
  <c r="N28" i="38"/>
  <c r="N10" i="38" s="1"/>
  <c r="O31" i="38"/>
  <c r="O13" i="38" s="1"/>
  <c r="I31" i="38"/>
  <c r="I13" i="38" s="1"/>
  <c r="N31" i="38"/>
  <c r="N13" i="38" s="1"/>
  <c r="D32" i="38"/>
  <c r="D14" i="38" s="1"/>
  <c r="D31" i="38"/>
  <c r="D13" i="38" s="1"/>
  <c r="D29" i="38"/>
  <c r="D11" i="38" s="1"/>
  <c r="D28" i="38"/>
  <c r="D10" i="38" s="1"/>
  <c r="K32" i="38"/>
  <c r="K14" i="38" s="1"/>
  <c r="H14" i="38" l="1"/>
  <c r="H9" i="38" s="1"/>
  <c r="C14" i="46"/>
  <c r="S11" i="38"/>
  <c r="K13" i="38"/>
  <c r="B13" i="46" s="1"/>
  <c r="C12" i="46"/>
  <c r="J9" i="38"/>
  <c r="C13" i="46"/>
  <c r="C11" i="46"/>
  <c r="F27" i="38"/>
  <c r="F33" i="38" s="1"/>
  <c r="F15" i="38" s="1"/>
  <c r="R27" i="38"/>
  <c r="R33" i="38" s="1"/>
  <c r="R15" i="38" s="1"/>
  <c r="G27" i="38"/>
  <c r="G33" i="38" s="1"/>
  <c r="G15" i="38" s="1"/>
  <c r="L27" i="38"/>
  <c r="N27" i="38"/>
  <c r="N33" i="38" s="1"/>
  <c r="N15" i="38" s="1"/>
  <c r="K27" i="38"/>
  <c r="H27" i="38"/>
  <c r="H33" i="38" s="1"/>
  <c r="Q27" i="38"/>
  <c r="Q33" i="38" s="1"/>
  <c r="Q15" i="38" s="1"/>
  <c r="F9" i="38"/>
  <c r="O27" i="38"/>
  <c r="O33" i="38" s="1"/>
  <c r="O15" i="38" s="1"/>
  <c r="L9" i="38"/>
  <c r="P27" i="38"/>
  <c r="P33" i="38" s="1"/>
  <c r="P15" i="38" s="1"/>
  <c r="I27" i="38"/>
  <c r="I33" i="38" s="1"/>
  <c r="I15" i="38" s="1"/>
  <c r="J27" i="38"/>
  <c r="J33" i="38" s="1"/>
  <c r="J15" i="38" s="1"/>
  <c r="M27" i="38"/>
  <c r="M33" i="38" s="1"/>
  <c r="M15" i="38" s="1"/>
  <c r="N9" i="38"/>
  <c r="E9" i="38"/>
  <c r="I9" i="38"/>
  <c r="P9" i="38"/>
  <c r="D27" i="38"/>
  <c r="O9" i="38"/>
  <c r="G9" i="38"/>
  <c r="M9" i="38"/>
  <c r="E27" i="38"/>
  <c r="B14" i="46" l="1"/>
  <c r="H15" i="38"/>
  <c r="H18" i="38" s="1"/>
  <c r="K9" i="38"/>
  <c r="K33" i="38"/>
  <c r="K36" i="38" s="1"/>
  <c r="C8" i="46"/>
  <c r="D33" i="38"/>
  <c r="D15" i="38" s="1"/>
  <c r="S14" i="38"/>
  <c r="S13" i="38"/>
  <c r="J18" i="38"/>
  <c r="R9" i="38"/>
  <c r="R18" i="38" s="1"/>
  <c r="B16" i="46"/>
  <c r="C10" i="46"/>
  <c r="B10" i="46"/>
  <c r="D9" i="38"/>
  <c r="B11" i="46"/>
  <c r="G36" i="38"/>
  <c r="F18" i="38"/>
  <c r="Q36" i="38"/>
  <c r="N18" i="38"/>
  <c r="L33" i="38"/>
  <c r="Q9" i="38"/>
  <c r="Q18" i="38" s="1"/>
  <c r="O36" i="38"/>
  <c r="R36" i="38"/>
  <c r="G18" i="38"/>
  <c r="F36" i="38"/>
  <c r="I36" i="38"/>
  <c r="J36" i="38"/>
  <c r="E33" i="38"/>
  <c r="E15" i="38" s="1"/>
  <c r="E18" i="38" s="1"/>
  <c r="C9" i="46"/>
  <c r="M36" i="38"/>
  <c r="P36" i="38"/>
  <c r="M18" i="38"/>
  <c r="N36" i="38"/>
  <c r="I18" i="38"/>
  <c r="H36" i="38"/>
  <c r="S10" i="38"/>
  <c r="P18" i="38"/>
  <c r="C15" i="46" l="1"/>
  <c r="K15" i="38"/>
  <c r="D18" i="38"/>
  <c r="L15" i="38"/>
  <c r="L18" i="38" s="1"/>
  <c r="S33" i="38"/>
  <c r="S9" i="38"/>
  <c r="B9" i="46"/>
  <c r="O18" i="38"/>
  <c r="L36" i="38"/>
  <c r="E36" i="38"/>
  <c r="D36" i="38"/>
  <c r="C18" i="46" s="1"/>
  <c r="K18" i="38" l="1"/>
  <c r="B17" i="46" s="1"/>
  <c r="S15" i="38"/>
  <c r="S18" i="38" s="1"/>
  <c r="S36" i="38"/>
  <c r="B15" i="46"/>
</calcChain>
</file>

<file path=xl/sharedStrings.xml><?xml version="1.0" encoding="utf-8"?>
<sst xmlns="http://schemas.openxmlformats.org/spreadsheetml/2006/main" count="1451" uniqueCount="497">
  <si>
    <t>Tabelloversikt</t>
  </si>
  <si>
    <t>Tabell 1.1 Bydelssektorens samlede budsjettramme</t>
  </si>
  <si>
    <t xml:space="preserve">Tabell 1.2 Sentrale avsetninger </t>
  </si>
  <si>
    <t>Tabell 2.1 Bydelsfordelt budsjett</t>
  </si>
  <si>
    <t>Tabell 2.2 Budsjettendringer</t>
  </si>
  <si>
    <t>Tabell 2.3 Særskilte tildelinger og inndekking av merforbruk</t>
  </si>
  <si>
    <t>Tabell 3.1 Bydelenes kriterieandeler</t>
  </si>
  <si>
    <t>Tabell 4.1 Datagrunnlag for kriterieandeler</t>
  </si>
  <si>
    <t>Tabell 4.2 Lavutdanningsindeks</t>
  </si>
  <si>
    <t>Tabell 4.3 Utflyttingsindeks</t>
  </si>
  <si>
    <t>Tabell 4.4 Dødelighetsindeks</t>
  </si>
  <si>
    <t>Tabell 4.5 Oppholdstid , kommunale barnehager</t>
  </si>
  <si>
    <t>Tabell 4.7 Vektede heltidsplasser barnehage</t>
  </si>
  <si>
    <t>Tabell 5.2 Tiltak etter barnehagelovens kap. V A Spesialpedagogisk hjelp (særskilt tildeling)</t>
  </si>
  <si>
    <t>Tabell 6.1 Integreringstilskudd år 2-5 (særskilt tildeling)</t>
  </si>
  <si>
    <t>Alle beløp i 1000 kr</t>
  </si>
  <si>
    <t>Kriteriefordelt ramme 2025 ekskl. lønns- og prisjustering</t>
  </si>
  <si>
    <t>Særskilte tildelinger og inndekking av merforbruk</t>
  </si>
  <si>
    <t>Kompensasjon for forventet lønns- og prisutvikling</t>
  </si>
  <si>
    <t>Bydelsfordelt ramme</t>
  </si>
  <si>
    <t>Sentrale avsetninger (kap. 303-308)</t>
  </si>
  <si>
    <t>Bydelssektrorens samlede budsjettramme ekskl. egne inntekter</t>
  </si>
  <si>
    <t>A</t>
  </si>
  <si>
    <t>B</t>
  </si>
  <si>
    <t>C</t>
  </si>
  <si>
    <t>D=A+B+C</t>
  </si>
  <si>
    <t>E</t>
  </si>
  <si>
    <t>F=D+E</t>
  </si>
  <si>
    <t>FO1 Administrasjon og fellestjenester</t>
  </si>
  <si>
    <t>FO2A Barnehager</t>
  </si>
  <si>
    <t xml:space="preserve">FO2B  Barnevern </t>
  </si>
  <si>
    <t>FO2C Aktivitetstilbud for barn og unge, helsestasjon og skolehelsetjeneste</t>
  </si>
  <si>
    <t>FO3 Helse og omsorg</t>
  </si>
  <si>
    <t>FO4AB Sosiale tjenester</t>
  </si>
  <si>
    <t>FO4C Økonomisk sosialhjelp</t>
  </si>
  <si>
    <t>Inndekking av merforbruk</t>
  </si>
  <si>
    <t>Totalt</t>
  </si>
  <si>
    <t>Tabell 1.2 Sentrale avsetninger 2025</t>
  </si>
  <si>
    <t>Kap. 302 Bosetting og integrering av flyktninger</t>
  </si>
  <si>
    <t>Bosettingstilskudd flyktninger  (art 11) (tilleggsinnstilling)</t>
  </si>
  <si>
    <t>Bosettingstilskudd flyktninger (art 14) (tilleggsinnstilling)</t>
  </si>
  <si>
    <t>Tilskudd flyktninger år 1 UDE (tilleggsinnstilling)</t>
  </si>
  <si>
    <t>Tilskudd til flyktninger (år 2-5)/tiltak flyktninger (tilleggsinnstilling)</t>
  </si>
  <si>
    <t xml:space="preserve">Sum kap. 302 </t>
  </si>
  <si>
    <t xml:space="preserve">Kap. 305 Bydelene - etablering av nye barnehager </t>
  </si>
  <si>
    <t>Etablering kommunale barnehageplasser 2024</t>
  </si>
  <si>
    <t>Etablering private barnehageplasser 2024</t>
  </si>
  <si>
    <t>Etablering kommunale barnehageplasser 2025 (tilleggsinnstilling)</t>
  </si>
  <si>
    <t>Etablering private barnehageplasser 2025 (tilleggsinnstilling)</t>
  </si>
  <si>
    <t>Sum kap. 305</t>
  </si>
  <si>
    <t xml:space="preserve">Kap. 306 Bydelene - diverse barnehagetiltak </t>
  </si>
  <si>
    <t>Språkstimulering førskolebarn</t>
  </si>
  <si>
    <t>Etablering av nye barnehageplasser (planlegging og prosjektering)</t>
  </si>
  <si>
    <t>Avvikling av midlertidige lokaler</t>
  </si>
  <si>
    <t>Økonomisk likebehandling private barnehager</t>
  </si>
  <si>
    <t>Økt deltakelse i barnehagen</t>
  </si>
  <si>
    <t>Kvalitet og kompetanse i barnehagen</t>
  </si>
  <si>
    <t>Tidlig innsats i barnehagen</t>
  </si>
  <si>
    <t>Nasjonal minstesats foreldrebetaling (tilleggsinnstilling)</t>
  </si>
  <si>
    <t>Gratis kjernetid i barnehagen</t>
  </si>
  <si>
    <t>Pilotprosjekt sekstimersdag</t>
  </si>
  <si>
    <t>Foreldreutvalget for barnehager i Oslo</t>
  </si>
  <si>
    <t>Utgifter til Oslo-barn i utenbys barnehager</t>
  </si>
  <si>
    <t>Sum kap. 306 (brutto)</t>
  </si>
  <si>
    <t>Inntekter fra utenbys barn i Oslo-barnehager</t>
  </si>
  <si>
    <t>Sum kap. 306 (netto)</t>
  </si>
  <si>
    <t>Kap. 307 Bydelene - avsetninger arbeid, integrering og sosiale tjenester</t>
  </si>
  <si>
    <t>FO2B Barnevern</t>
  </si>
  <si>
    <t>Kompensasjonsordning for uforutsett omfattende barnevern</t>
  </si>
  <si>
    <t>Kvalitetsreform i barnevernet</t>
  </si>
  <si>
    <t>Ungt utenforskap - sosialagenter (forlik)</t>
  </si>
  <si>
    <t>Sum FO2B Barnvern</t>
  </si>
  <si>
    <t>FO2C Aktivitetstilbud for barn og unge</t>
  </si>
  <si>
    <t>Senter for jobbaktivitet Mortensrud</t>
  </si>
  <si>
    <t>Situasjonsbestemte satsinger ungdom</t>
  </si>
  <si>
    <t>Satsing fritidsklubber i bydelene (forlik) (øremerket)</t>
  </si>
  <si>
    <t>Ungt utenforskap - en til en oppfølging (tilleggsinnstilling)</t>
  </si>
  <si>
    <t xml:space="preserve">Byomfattende ungdomstiltak i bydelene </t>
  </si>
  <si>
    <t>Sum FO2C Aktivitetstilbud for barn og unge</t>
  </si>
  <si>
    <t>FO4 Sosiale tjenester og ytelser</t>
  </si>
  <si>
    <t xml:space="preserve">Levekår, bolig og sosiale tjenester </t>
  </si>
  <si>
    <t>IKT tiltak</t>
  </si>
  <si>
    <t>Oppfølging - utviklingstiltak AIS (tilleggsinnstilling)</t>
  </si>
  <si>
    <t>Sum FO4A Sosiale tjenester og ytelser</t>
  </si>
  <si>
    <t>Sum kap. 307</t>
  </si>
  <si>
    <t>Kap. 308 Bydelene - avsetninger eldre, helse og sosiale tjenester</t>
  </si>
  <si>
    <t xml:space="preserve">Oppfølging av - og prosjekter i bydeler </t>
  </si>
  <si>
    <t>Oppgavefordeling - utredning</t>
  </si>
  <si>
    <t>Digitalisering (tilleggsinnstilling)</t>
  </si>
  <si>
    <t>Responssenter (tilleggsinnstilling)</t>
  </si>
  <si>
    <t>Ufordelt avsetning (tilleggsinnstilling)</t>
  </si>
  <si>
    <t>Nye Familier</t>
  </si>
  <si>
    <t xml:space="preserve">Folkehelsetiltak </t>
  </si>
  <si>
    <t>Ruter aldersvennlig transport</t>
  </si>
  <si>
    <t>Trygg og mangfoldig eldreomsorg (tilleggsinnstilling)</t>
  </si>
  <si>
    <t xml:space="preserve">Sum kap. 308 </t>
  </si>
  <si>
    <t xml:space="preserve">Tabell 2.1 Bydelsfordelt budsjett </t>
  </si>
  <si>
    <t xml:space="preserve">1. 
Gamle Oslo </t>
  </si>
  <si>
    <t>2. 
Grünerløkka</t>
  </si>
  <si>
    <t>3. 
Sagene</t>
  </si>
  <si>
    <t>4. 
St. Hanshaugen</t>
  </si>
  <si>
    <t>5. 
Frogner</t>
  </si>
  <si>
    <t>6. 
Ullern</t>
  </si>
  <si>
    <t>7. 
Vestre Aker</t>
  </si>
  <si>
    <t>8. 
Nordre Aker</t>
  </si>
  <si>
    <t>9. 
Bjerke</t>
  </si>
  <si>
    <t>10. 
Grorud</t>
  </si>
  <si>
    <t>11. 
Stovner</t>
  </si>
  <si>
    <t>12. 
Alna</t>
  </si>
  <si>
    <t>13. 
Østensjø</t>
  </si>
  <si>
    <t>14.
Nordstrand</t>
  </si>
  <si>
    <t>15. 
Søndre Nordstrand</t>
  </si>
  <si>
    <t>Sum</t>
  </si>
  <si>
    <t xml:space="preserve">Sum bydelsfordelt </t>
  </si>
  <si>
    <t xml:space="preserve">Bydelsfordelt budsjett </t>
  </si>
  <si>
    <t>Avrundet til hele tusen (innmeldt budsjett )</t>
  </si>
  <si>
    <t>Kriteriefordelt</t>
  </si>
  <si>
    <t>Særskilte tildelinger</t>
  </si>
  <si>
    <t>Avrundet til hele tusen (innmeldt budsjett ) FO4C</t>
  </si>
  <si>
    <t>Bydelsfordelt Dok3 2025</t>
  </si>
  <si>
    <t>Effekt av oppdaterte kriterieandeler</t>
  </si>
  <si>
    <t>Effekt av oppdaterte regnskapsandeler</t>
  </si>
  <si>
    <t>Effekt av endringer i fordelingssystemet</t>
  </si>
  <si>
    <t>Reelle endringer</t>
  </si>
  <si>
    <t xml:space="preserve"> - herav justering for demografiske forhold</t>
  </si>
  <si>
    <t xml:space="preserve"> - herav justering for andre aktivitetsnøytrale forhold</t>
  </si>
  <si>
    <t xml:space="preserve"> - herav endring i løpende pensjonsutgifter</t>
  </si>
  <si>
    <t xml:space="preserve"> - herav justering for engangstiltak</t>
  </si>
  <si>
    <t xml:space="preserve"> - herav justering for oppgaveendringer mellom sektorer</t>
  </si>
  <si>
    <t xml:space="preserve"> - herav uspesifiserte rammeendringer</t>
  </si>
  <si>
    <t xml:space="preserve"> - herav spesifiserte rammeendringer</t>
  </si>
  <si>
    <t>Vridningseffekter knyttet til endringer i særskilte tildelinger</t>
  </si>
  <si>
    <t xml:space="preserve"> - herav generell lønns- og priskompensasjon</t>
  </si>
  <si>
    <t>Bydelsfordelt budsjett 2026</t>
  </si>
  <si>
    <t xml:space="preserve"> - herav spesifiserte rammeendringer*</t>
  </si>
  <si>
    <t xml:space="preserve"> - justering for engangstiltak</t>
  </si>
  <si>
    <t>Velg bydel:</t>
  </si>
  <si>
    <t>Sum bydel</t>
  </si>
  <si>
    <t>FO4A Sosiale tjenester</t>
  </si>
  <si>
    <t xml:space="preserve">Sum </t>
  </si>
  <si>
    <t>Sum særskilte tildelinger</t>
  </si>
  <si>
    <t>Sum særskilte tildelinger og inndekking av merforbruk</t>
  </si>
  <si>
    <t>Lokale parker og nærmiljøanlegg</t>
  </si>
  <si>
    <t>Nordmarka vel</t>
  </si>
  <si>
    <t>Grorud flerbrukshus kultursal husleie</t>
  </si>
  <si>
    <t>Nedbetaling av lån på nytt bydelshus</t>
  </si>
  <si>
    <t>Barnehager spesielt tilrettelagt for funksjonshemmede barn</t>
  </si>
  <si>
    <t xml:space="preserve">Dynekilen flyktningebarnehage </t>
  </si>
  <si>
    <t>Samisk barnehage</t>
  </si>
  <si>
    <t>Husleie kommunale barnehager etablert t.o.m. 2023 (tilleggsinnstilling)</t>
  </si>
  <si>
    <t>Kapitaltilskudd ikke-kommunale barnehager etablert t.o.m. 2023 (tilleggsinnstilling)</t>
  </si>
  <si>
    <t>Tilskudd til familiebarnehager (tilleggsinnstilling)</t>
  </si>
  <si>
    <t>Tiltak etter Barnehagelovens Kap. V A.</t>
  </si>
  <si>
    <t>Styrking barnevernstillinger sentrum</t>
  </si>
  <si>
    <t>Sentrumsansvar</t>
  </si>
  <si>
    <t>Ekstra styrking skolehelsetjeneste barnetrinnet</t>
  </si>
  <si>
    <t>Nye familier - fra avsetning til særskilt tildeling</t>
  </si>
  <si>
    <t>Ekstra styrking jordmortjenesten</t>
  </si>
  <si>
    <t>Skolehelsetjeneste videregående etter elevtall</t>
  </si>
  <si>
    <t>Helsestasjon for kjønn og seksualitet</t>
  </si>
  <si>
    <t>Helsestasjon for gutter</t>
  </si>
  <si>
    <t>Ferie- og deltidsjobber for unge (øremerket)</t>
  </si>
  <si>
    <t>SaLTO - stillinger</t>
  </si>
  <si>
    <t>Riverside</t>
  </si>
  <si>
    <t>Fredagsklubb Ung Metro</t>
  </si>
  <si>
    <t xml:space="preserve">Groruddalen motorsenter og Stovner Rockefabrikk </t>
  </si>
  <si>
    <t xml:space="preserve">Hvervenbukta motorsenter
</t>
  </si>
  <si>
    <t>Kløverveien barnepark</t>
  </si>
  <si>
    <t xml:space="preserve">Språksenteret </t>
  </si>
  <si>
    <t>Overdekning avtalefysioterapi</t>
  </si>
  <si>
    <t xml:space="preserve">Tilskudd til leger i spesialisering – trinn 1(LIS1)  turnusleger </t>
  </si>
  <si>
    <t>Fysio-/ ergoterapi Elverhøy og Haukåasen skoler</t>
  </si>
  <si>
    <t>Aktivitetshus Grønlandsleiret</t>
  </si>
  <si>
    <t>Aksept kontaktsenter</t>
  </si>
  <si>
    <t>Ung Arena og psykolog Groruddalen</t>
  </si>
  <si>
    <t>Fengselshelsetjeneste</t>
  </si>
  <si>
    <t>Varmtvannsbasseng Cathinka Guldberg</t>
  </si>
  <si>
    <t>Terapitilbud i basseng (tilleggsinnstilling)</t>
  </si>
  <si>
    <t xml:space="preserve">Marka eldresenter
</t>
  </si>
  <si>
    <t>Aktivitetstid (FO3 kriterier)</t>
  </si>
  <si>
    <t>Kompensasjon private byomfattende  Omsorg+</t>
  </si>
  <si>
    <t>Kompensasjon, leie av omsorgsboliger fra private</t>
  </si>
  <si>
    <t>Kompensasjon for egenbetaling alders- og sykehjem</t>
  </si>
  <si>
    <t>Endring egenandel AFP (tilleggsinnstilling)</t>
  </si>
  <si>
    <t xml:space="preserve">Quo vadis aktivitetssenter
</t>
  </si>
  <si>
    <t>Bo-oppfølgingstiltak</t>
  </si>
  <si>
    <t>Styrket rusomsorg</t>
  </si>
  <si>
    <t xml:space="preserve">Særskilt botilbud
</t>
  </si>
  <si>
    <t>NAV konsulenter i videregående skole</t>
  </si>
  <si>
    <t>Human Trafficking Support (HTSO)</t>
  </si>
  <si>
    <t>Desentraliserte tiltak i bydelene (FO4 sosialtj.)</t>
  </si>
  <si>
    <t>Nettverk etter soning</t>
  </si>
  <si>
    <t>Ruskonsulent for unge</t>
  </si>
  <si>
    <t>Integreringstilskudd år 2-5 (tilleggsinnstilling)</t>
  </si>
  <si>
    <t>Rådgivende enheter for russaker i kommunene</t>
  </si>
  <si>
    <t>Flere i tilrettelagt arbeid</t>
  </si>
  <si>
    <t>Overgansordning - nytt kriteriesett</t>
  </si>
  <si>
    <t>Human Trafficking Support Oslo</t>
  </si>
  <si>
    <t>Kriterievekt</t>
  </si>
  <si>
    <t>1. Basistilskudd</t>
  </si>
  <si>
    <t>2. Budsjettandel (drift)</t>
  </si>
  <si>
    <t>Fordelingsnøkkel FO1</t>
  </si>
  <si>
    <t>-</t>
  </si>
  <si>
    <t xml:space="preserve">FO2A Barnehage - kommunale </t>
  </si>
  <si>
    <t>1. Vektede heltidsplasser, 0-2 år</t>
  </si>
  <si>
    <t>2. Vektede heltidsplasser, 3-6 år</t>
  </si>
  <si>
    <t>Kriterienøkkel FO2A  - kommunale barnehager</t>
  </si>
  <si>
    <t xml:space="preserve">FO2A Barnehage - ordinære private </t>
  </si>
  <si>
    <t>Kriterienøkkel FO2A - ordinære private barnehager</t>
  </si>
  <si>
    <t>Kriterienøkkel FO2A - kommunale barnehager</t>
  </si>
  <si>
    <t xml:space="preserve">Fordelingsnøkkel FO2A </t>
  </si>
  <si>
    <t xml:space="preserve">1. Barn 1-5 år </t>
  </si>
  <si>
    <t xml:space="preserve">2. Barn 6-12 år </t>
  </si>
  <si>
    <t xml:space="preserve">3. Unge 13-17 år </t>
  </si>
  <si>
    <t>4. Barn 0-17 år av enslige forsørgere * Lavutdanningsindeks</t>
  </si>
  <si>
    <t>5. Hush. med enslig forsørger og 3 barn eller fler</t>
  </si>
  <si>
    <t>6. Innb. 0-22 år med ikke-vestlig 1. generasjon bakgrunn</t>
  </si>
  <si>
    <t>7. Innb. 0-12 år med ikke-vestlig 2. generasjon bakgrunn</t>
  </si>
  <si>
    <t>8. Kommunalt disponerte utleieboliger,  2-roms og større</t>
  </si>
  <si>
    <t>9. Barn 0-17 år i husholdning med  lav inntekt og finanskapital</t>
  </si>
  <si>
    <t xml:space="preserve">10. Elever som ikke har fullført VGS i løpet av 5 år </t>
  </si>
  <si>
    <t>11. Foreldre med medisinuttak for tung psykiatri</t>
  </si>
  <si>
    <t>Kriterienøkkel FO2B</t>
  </si>
  <si>
    <t>Fordelingsnøkkel FO2B</t>
  </si>
  <si>
    <t xml:space="preserve">2. Barn 1-5 år </t>
  </si>
  <si>
    <t xml:space="preserve">3. Barn 6-12 år </t>
  </si>
  <si>
    <t xml:space="preserve">4. Unge 13-17 år </t>
  </si>
  <si>
    <t xml:space="preserve">5. Barn 0-17 år av enslige forsørgere * Lavutdanningsindeks </t>
  </si>
  <si>
    <t>7. Barn 0-17 år i husholdning med  lav inntekt og finanskapital</t>
  </si>
  <si>
    <t xml:space="preserve">8. Elever som ikke har fullført VGS i løpet av 5 år </t>
  </si>
  <si>
    <t>Fordelingsnøkkel FO2C</t>
  </si>
  <si>
    <t>1. Hjelpestønadsmottakere 0-17 år, sats 2-4</t>
  </si>
  <si>
    <t>2. Innb. 18-66 år ufør og enslig</t>
  </si>
  <si>
    <t xml:space="preserve">3. Innb. 18-66 år hj. stønad og ufør </t>
  </si>
  <si>
    <t xml:space="preserve">4. Innb. 50-66 år * Dødelighetsindeks </t>
  </si>
  <si>
    <t>5. Brukere med statlig refusjon for ressurskrevende tjenester</t>
  </si>
  <si>
    <t>6. Innb. 18-66 år med medisinuttak for tung psykiatri</t>
  </si>
  <si>
    <t>7. Innb. 67-79 år * Dødelighetsindeks</t>
  </si>
  <si>
    <t>8. Ikke gifte innb. 67-79 år, justert</t>
  </si>
  <si>
    <t>9. Innb. 80-89 år,  justert</t>
  </si>
  <si>
    <t>10. Ikke gifte innb. 80-89 år, justert</t>
  </si>
  <si>
    <t>11. Innb. 90+ år, justert</t>
  </si>
  <si>
    <t>12. Innb. med lav utdanning 67+ år</t>
  </si>
  <si>
    <t>13A. Innb. 67+ år med medisinuttak for kreft</t>
  </si>
  <si>
    <t>13B. Innb. 67+ år med medisinuttak for lett psykiatri</t>
  </si>
  <si>
    <t>13C. Innb. 67+ år med medisinuttak for tung psykiatri</t>
  </si>
  <si>
    <t>Fordelingsnøkkel FO3</t>
  </si>
  <si>
    <t>Delkostnadsnøkkel &lt; 67 år (kriterie 1-6)</t>
  </si>
  <si>
    <t>Delkostnadsnøkkel &gt;67 år (kriterie 7-13)</t>
  </si>
  <si>
    <t>1. Antall aleneboende (uten barn) 18-67 år med lav inntekt og utdanningsnivå</t>
  </si>
  <si>
    <t>2. Antall innbyggere i barnehusholdninger med lav inntekt og brutto finanskapital under 1G (eks. innbyggere i aleneforsørgerhusholdninger)</t>
  </si>
  <si>
    <t>3. Antall innbyggere i aleneforsørgerhusholdninger med lav inntekt og finanskapital under 1G</t>
  </si>
  <si>
    <t>4. Antall innbyggere (18-67 år) med lav inntekt som leier bolig (eksl. studenter)</t>
  </si>
  <si>
    <t>5. Antall innbyggere (18-67 år) med flyktningbakgrunn m. botid over 5 år</t>
  </si>
  <si>
    <t>6. Antall unike pasienter innenfor tverrfaglig spesialisert rusbehandling (TSB), med hoveddiagnose F10-F19</t>
  </si>
  <si>
    <t>7. Antall innbyggere (18-67 år) i "utvidet ledighet"</t>
  </si>
  <si>
    <t>8. Antall innbyggere 50-67 år med lav inntekt &amp; ikke-vestlig landbakgrunn</t>
  </si>
  <si>
    <t>9. Antall husholdninger med 3+ barn (alle husholdningstyper) med lav inntekt og finanskapital under 1G</t>
  </si>
  <si>
    <t>Fordelingsnøkkel FO4A</t>
  </si>
  <si>
    <t>Kriterienøkkel FO4C</t>
  </si>
  <si>
    <t xml:space="preserve">Fordelingsnøkkel FO4C </t>
  </si>
  <si>
    <t xml:space="preserve">2. Budsjettandel (drift) - mill. kr </t>
  </si>
  <si>
    <t>1. Vektede heltidsplasser, 0-2 år 15.12.2023</t>
  </si>
  <si>
    <t>2. Vektede heltidsplasser, 3-6 år 15.12.2023</t>
  </si>
  <si>
    <t xml:space="preserve"> - 4A. Antall barn 0-17 år med enslige forsørgere 1.1.2024</t>
  </si>
  <si>
    <t xml:space="preserve"> - 4B. Lavutdanningsindeks 40-49 år 1.1.2024</t>
  </si>
  <si>
    <t>Kriterienøkkel FO2B Barnevern</t>
  </si>
  <si>
    <t>Regnskapsandeler 2023 FO2B Barnevern</t>
  </si>
  <si>
    <t>1. Fødte 2023</t>
  </si>
  <si>
    <t xml:space="preserve"> - 5A. Antall barn 0-17 år med enslige forsørgere 1.1.2024</t>
  </si>
  <si>
    <t xml:space="preserve"> - 5B. Lavutdanningsindeks 40-49 år 1.1.2024</t>
  </si>
  <si>
    <t xml:space="preserve"> - 4A. Antall  - personer 50-66 år 1.1.2024</t>
  </si>
  <si>
    <t xml:space="preserve"> - 4B. Dødelighets-indeks 50-74 år 2016-2022</t>
  </si>
  <si>
    <t xml:space="preserve"> - 7A. Antall personer 67-79 år 1.1.2024</t>
  </si>
  <si>
    <t xml:space="preserve"> - 7B. Korreksjon 67-79 år i andre bydeler  og utenbys 1.1.2024</t>
  </si>
  <si>
    <t xml:space="preserve"> - 7C. Dødelighetsindeks 50-74 år 2016-2022</t>
  </si>
  <si>
    <t xml:space="preserve"> - 8A. Antall ikke gifte 67-79 år 1.1.2024</t>
  </si>
  <si>
    <t xml:space="preserve"> - 8B. Korreksjon 67-79 år i andre bydeler  og utenbys 1.1.2024</t>
  </si>
  <si>
    <t xml:space="preserve"> - 9A. Antall personer 80-89 år 1.1.2024</t>
  </si>
  <si>
    <t xml:space="preserve"> - 9B. Korreksjon 80-89 år i andre bydeler  og utenbys 1.1.2024</t>
  </si>
  <si>
    <t xml:space="preserve"> - 10A. Antall ikke gifte 80-89 år 1.1.2024</t>
  </si>
  <si>
    <t xml:space="preserve"> - 10B. Korreksjon 80-89 år i andre bydeler  og utenbys 1.1.2024</t>
  </si>
  <si>
    <t xml:space="preserve"> - 11A. Antall personer 90+ år 1.1.2024</t>
  </si>
  <si>
    <t xml:space="preserve"> - 11B. Korreksjon 90+ år i andre bydeler  og utenbys 1.1.2024</t>
  </si>
  <si>
    <t xml:space="preserve"> - 13A. Innb. 67+ år med medisinuttak for kreft</t>
  </si>
  <si>
    <t xml:space="preserve"> - 13B. Innb. 67+ år med medisinuttak for lett psykiatri</t>
  </si>
  <si>
    <t xml:space="preserve"> - 13C. Innb. 67+ år med medisinuttak for tung psykiatri</t>
  </si>
  <si>
    <t>Regnskapsandeler 2024, FO4C</t>
  </si>
  <si>
    <t>Antall personer med lav utdanning 40-49 år bydel 1.1.2024</t>
  </si>
  <si>
    <t>Antall personer 40-49 år bydel 1.1.2024</t>
  </si>
  <si>
    <t>Lavutdanningsrate 40-49 år bydel 1.1.2024</t>
  </si>
  <si>
    <t>Lavutdanningsindeks 40-49 år 1.1.2024</t>
  </si>
  <si>
    <t>Kilde: SSB</t>
  </si>
  <si>
    <t>Antall utflyttinger bydel 2024</t>
  </si>
  <si>
    <t>Antall innbyggere 1.1.2025 justert</t>
  </si>
  <si>
    <t>Utflyttingsrate bydel 1.1.2025</t>
  </si>
  <si>
    <t>Utflyttingsindeks bydel 1.1.2025</t>
  </si>
  <si>
    <t>Dødelighetsrate 50-74 år 2017</t>
  </si>
  <si>
    <t>Dødelighetsrate 50-74 år 2018</t>
  </si>
  <si>
    <t>Dødelighetsrate 50-74 år 2019</t>
  </si>
  <si>
    <t>Dødelighetsrate 50-74 år 2020</t>
  </si>
  <si>
    <t>Dødelighetsrate 50-74 år 2021</t>
  </si>
  <si>
    <t>Dødelighetsrate 50-74 år 2022</t>
  </si>
  <si>
    <t>Dødelighetsrate 50-74 år 2023</t>
  </si>
  <si>
    <t>Dødelighetsrate 50-74 år 2017-2023</t>
  </si>
  <si>
    <t>Dødelighetsindeks 50-74 år 2017-2023</t>
  </si>
  <si>
    <t>Tabell 4.5 Oppholdstid - kommunale barnehager</t>
  </si>
  <si>
    <t>Aldersgruppe</t>
  </si>
  <si>
    <t>Oppholdstid</t>
  </si>
  <si>
    <t>Andel av heltidsplass</t>
  </si>
  <si>
    <t>0 - 2 år</t>
  </si>
  <si>
    <t>Oppholdstid i alt</t>
  </si>
  <si>
    <t>0-8 timer</t>
  </si>
  <si>
    <t>9 - 16 timer</t>
  </si>
  <si>
    <t>17 - 24 timer</t>
  </si>
  <si>
    <t>25 - 32 timer</t>
  </si>
  <si>
    <t>33 - 40 timer</t>
  </si>
  <si>
    <t>41 timer  og over</t>
  </si>
  <si>
    <t>3 - 6 år</t>
  </si>
  <si>
    <t>Heltidsekvivalenter</t>
  </si>
  <si>
    <t>Kilde: KOSTRA/SSB</t>
  </si>
  <si>
    <t>Tabell 4.6 Oppholdstid - ordinære private barnehager</t>
  </si>
  <si>
    <t>Privat faktor</t>
  </si>
  <si>
    <t>Vekt aldersgruppe</t>
  </si>
  <si>
    <t>Kommunale barnehager</t>
  </si>
  <si>
    <t>Ordinære private barnehager</t>
  </si>
  <si>
    <t>Tabell 5.1 Driftstilskudd til familiebarnehager (særskilt tildeling)</t>
  </si>
  <si>
    <t>Satser 
(i 1000 kr)</t>
  </si>
  <si>
    <t>Antall barn med heltidsplass</t>
  </si>
  <si>
    <t>Satser for driftstilskudd i 2024</t>
  </si>
  <si>
    <t>Satser for driftstilskudd i 2025</t>
  </si>
  <si>
    <t>Sum driftstilskudd 2025</t>
  </si>
  <si>
    <t>I familiebarnehager er det kun heltidsplasser pr. 15.12.2023</t>
  </si>
  <si>
    <t>Vekt</t>
  </si>
  <si>
    <t>Antall barn 1-5 år 1.1.2024</t>
  </si>
  <si>
    <t>Barn med grunn- og/eller hjelpestønad 0-5 år, snitt 2021-2023</t>
  </si>
  <si>
    <t>Antall barn med vedvarende lavinntekt 2-5 år, 2020-2022</t>
  </si>
  <si>
    <t>Fordelingsnøkkel</t>
  </si>
  <si>
    <t>Tildeling 2025</t>
  </si>
  <si>
    <t>Sats</t>
  </si>
  <si>
    <t>1.</t>
  </si>
  <si>
    <t>2.</t>
  </si>
  <si>
    <t>3.</t>
  </si>
  <si>
    <t>4.</t>
  </si>
  <si>
    <t>5.</t>
  </si>
  <si>
    <t>6.</t>
  </si>
  <si>
    <t>7.</t>
  </si>
  <si>
    <t>8.</t>
  </si>
  <si>
    <t>9.</t>
  </si>
  <si>
    <t>10.</t>
  </si>
  <si>
    <t>11.</t>
  </si>
  <si>
    <t>12.</t>
  </si>
  <si>
    <t>13.</t>
  </si>
  <si>
    <t>14.</t>
  </si>
  <si>
    <t>15.</t>
  </si>
  <si>
    <t xml:space="preserve">Gamle Oslo </t>
  </si>
  <si>
    <t>Grünerløkka</t>
  </si>
  <si>
    <t>Sagene</t>
  </si>
  <si>
    <t>St. Hanshaugen</t>
  </si>
  <si>
    <t>Frogner</t>
  </si>
  <si>
    <t>Ullern</t>
  </si>
  <si>
    <t>Vestre Aker</t>
  </si>
  <si>
    <t>Nordre Aker</t>
  </si>
  <si>
    <t>Bjerke</t>
  </si>
  <si>
    <t>Grorud</t>
  </si>
  <si>
    <t>Stovner</t>
  </si>
  <si>
    <t>Alna</t>
  </si>
  <si>
    <t>Østensjø</t>
  </si>
  <si>
    <t>Nordstrand</t>
  </si>
  <si>
    <t>Søndre Nordstrand</t>
  </si>
  <si>
    <t>Antall personer fordelt for i Sak 1</t>
  </si>
  <si>
    <t>År 2 - Kvote 2025</t>
  </si>
  <si>
    <t>Personer --&gt;</t>
  </si>
  <si>
    <t>År 2 - Anslått bosatte proporsonalt etter gjenstående kvote</t>
  </si>
  <si>
    <t>År 2 - anslag (1232)</t>
  </si>
  <si>
    <t>År 3</t>
  </si>
  <si>
    <t>År 4</t>
  </si>
  <si>
    <t>År 5</t>
  </si>
  <si>
    <t>Integreringstilskudd fordelt som særskilt tildeling</t>
  </si>
  <si>
    <t>Beløp --&gt;</t>
  </si>
  <si>
    <t>Anslag for år 2 settes til bosettingstall per 30.08, hvis bosettingstallet overstiger kvoten for hele 2024. Dette gjelder kun Alna.</t>
  </si>
  <si>
    <t>FO4B Kvalifiseringsprogram (KVP)</t>
  </si>
  <si>
    <t>Bydelsfordelt Dok3 2024</t>
  </si>
  <si>
    <t>Bydelsfordelt budsjett 2025</t>
  </si>
  <si>
    <t>1. Innb. 20-66 år i  hush. med lav inntekt og utdanning</t>
  </si>
  <si>
    <t>2. Innb.  i hush. med barn under 18 år, lav inntekt og finanskapital. Landbakgrunn*</t>
  </si>
  <si>
    <t>3. Innb. 18-67 år med ikke-vestlig 1. generasjon bakgrunn</t>
  </si>
  <si>
    <t>4. Hush. med barn under 18 år, lav inntekt og finanskapital</t>
  </si>
  <si>
    <t>5. Kommunalt disponerte utleieboliger (inkl. 1-roms)</t>
  </si>
  <si>
    <t>6. Innb. 22-35 år uten fullført VGS</t>
  </si>
  <si>
    <t>7. Innb. 18-67 år som er fattig, enslig og arbeidsledig</t>
  </si>
  <si>
    <t>8. Enslige forsørgere med 3 barn eller flere, lav inntekt og finanskapital</t>
  </si>
  <si>
    <t>FO4B Kvalifiseringsprogram (KVP) og FO4C Økonomisk sosialhjelp</t>
  </si>
  <si>
    <t>1. Ikke gifte 20-49 år *Lavutdanningsindeks*Utflyttingsindeks</t>
  </si>
  <si>
    <t>2. Enslige 20-49 år med lav inntekt og utdanning</t>
  </si>
  <si>
    <t>3. Innb. i hush. med barn under 18 år, lav inntekt og finanskapital. Landbakgrunn*</t>
  </si>
  <si>
    <t xml:space="preserve">4. Innb. 18-67 år med ikke-vestlig 1. generasjon bakgrunn </t>
  </si>
  <si>
    <t>5. Hush. med barn under 18 år, lav inntekt og finanskapital</t>
  </si>
  <si>
    <t xml:space="preserve">6. Kommunalt disponerte utleieboliger (inkl. 1-roms) </t>
  </si>
  <si>
    <t>7. Innb. 22-35 år uten fullført VGS</t>
  </si>
  <si>
    <t>8. Innb. 18-67 år som er fattig, enslig og arbeidsledig</t>
  </si>
  <si>
    <t>9. Enslige forsørgere med 3 barn eller flere, lav inntekt og finanskapital</t>
  </si>
  <si>
    <t xml:space="preserve">Fordelingsnøkkel FO4B </t>
  </si>
  <si>
    <t xml:space="preserve"> - 1A. Antall ikke gifte 20-49 år 1.1.2024</t>
  </si>
  <si>
    <t xml:space="preserve"> - 1B. Lavutdannings-indeks 40-49 år 1.1.2024</t>
  </si>
  <si>
    <t xml:space="preserve"> - 1C. Utflyttings-indeks bydel 1.1.2024</t>
  </si>
  <si>
    <t>Regnskapsandeler 2023, FO4C</t>
  </si>
  <si>
    <t>Antall utflyttinger bydel 2023</t>
  </si>
  <si>
    <t>Antall innbyggere 1.1.2024 justert</t>
  </si>
  <si>
    <t>Utflyttingsrate bydel 1.1.2024</t>
  </si>
  <si>
    <t>Utflyttingsindeks bydel 1.1.2024</t>
  </si>
  <si>
    <t>Dødelighetsrate 50-74 år 2016</t>
  </si>
  <si>
    <t>Dødelighetsrate 50-74 år 2016-2022</t>
  </si>
  <si>
    <t>Dødelighetsindeks 50-74 år 2016-2022</t>
  </si>
  <si>
    <t>År 2 - Kvote 2024</t>
  </si>
  <si>
    <t>År 2 - Allerede bosatt per 30.08.24</t>
  </si>
  <si>
    <t>0-32 timer</t>
  </si>
  <si>
    <t xml:space="preserve"> - 4A. Antall barn 0-17 år med enslige forsørgere 1.1.2025</t>
  </si>
  <si>
    <t xml:space="preserve"> - 4B. Lavutdanningsindeks 40-49 år 1.1.2025</t>
  </si>
  <si>
    <t>Regnskapsandeler 2024 FO2B Barnevern</t>
  </si>
  <si>
    <t>1. Fødte 2024</t>
  </si>
  <si>
    <t xml:space="preserve"> - 5A. Antall barn 0-17 år med enslige forsørgere 1.1.2025</t>
  </si>
  <si>
    <t xml:space="preserve"> - 5B. Lavutdanningsindeks 40-49 år 1.1.2025</t>
  </si>
  <si>
    <t xml:space="preserve"> - 4A. Antall  - personer 50-66 år 1.1.2025</t>
  </si>
  <si>
    <t xml:space="preserve"> - 4B. Dødelighets-indeks 50-74 år 2017-2023</t>
  </si>
  <si>
    <t xml:space="preserve"> - 7A. Antall personer 67-79 år 1.1.2025</t>
  </si>
  <si>
    <t xml:space="preserve"> - 7B. Korreksjon 67-79 år i andre bydeler  og utenbys 1.1.2025</t>
  </si>
  <si>
    <t xml:space="preserve"> - 7C. Dødelighetsindeks 50-74 år 2017-2023</t>
  </si>
  <si>
    <t xml:space="preserve"> - 8A. Antall ikke gifte 67-79 år 1.1.2025</t>
  </si>
  <si>
    <t xml:space="preserve"> - 8B. Korreksjon 67-79 år i andre bydeler  og utenbys 1.1.2025</t>
  </si>
  <si>
    <t xml:space="preserve"> - 9A. Antall personer 80-89 år 1.1.2025</t>
  </si>
  <si>
    <t xml:space="preserve"> - 9B. Korreksjon 80-89 år i andre bydeler  og utenbys 1.1.2025</t>
  </si>
  <si>
    <t xml:space="preserve"> - 10A. Antall ikke gifte 80-89 år 1.1.2025</t>
  </si>
  <si>
    <t xml:space="preserve"> - 10B. Korreksjon 80-89 år i andre bydeler  og utenbys 1.1.2025</t>
  </si>
  <si>
    <t xml:space="preserve"> - 11A. Antall personer 90+ år 1.1.2025</t>
  </si>
  <si>
    <t xml:space="preserve"> - 11B. Korreksjon 90+ år i andre bydeler  og utenbys 1.1.2025</t>
  </si>
  <si>
    <t xml:space="preserve"> - 1A. Antall ikke gifte 20-49 år 1.1.2025</t>
  </si>
  <si>
    <t xml:space="preserve"> - 1B. Lavutdannings-indeks 40-49 år 1.1.2025</t>
  </si>
  <si>
    <t xml:space="preserve"> - 1C. Utflyttings-indeks bydel 1.1.2025</t>
  </si>
  <si>
    <t>Kilde: KOSTRA/SSB. Ved en feil ble 99 barn i en barnehage i Bydel Nordstrand ført opp med deltidsplass i årsmeldingen for 2024, selv om alle barna har heltidsplass. Dette er det korrigert for i tabellen.</t>
  </si>
  <si>
    <t>Fordelingsnøkkel FO2A  - kommunale barnehager</t>
  </si>
  <si>
    <t>Fordelingsnøkkel FO2A</t>
  </si>
  <si>
    <t>Fordelingsnøkkel FO4AB</t>
  </si>
  <si>
    <t>Terapitilbud i basseng</t>
  </si>
  <si>
    <t>Styrking av seniorsentre (øremerket, FO3 kriterier)</t>
  </si>
  <si>
    <t>Overføring av årsverk til Utdanningsetaten - barnehagemyndighet</t>
  </si>
  <si>
    <t>Tabell 5.1 Tiltak etter barnehagelovens kap. V A Spesialpedagogisk hjelp (særskilt tildeling)</t>
  </si>
  <si>
    <t>Tabell 4.6 Vektede heltidsplasser barnehage</t>
  </si>
  <si>
    <t>Antall barn 1-5 år 1.1.2025</t>
  </si>
  <si>
    <t>Barn med grunn- og/eller hjelpestønad 0-5 år, snitt 2022-2024</t>
  </si>
  <si>
    <t>Antall barn med vedvarende lavinntekt 2-5 år, 2021-2023</t>
  </si>
  <si>
    <t>Oslohjelpa</t>
  </si>
  <si>
    <t>Styrket samarbeid HKS og spesialisthelsetjenesten</t>
  </si>
  <si>
    <t>BPA - evaluering</t>
  </si>
  <si>
    <t>Kompensasjon tomgangsleie Omsorg+</t>
  </si>
  <si>
    <t>Trygg og mangfoldig eldreomsorg</t>
  </si>
  <si>
    <t>Digitalisering</t>
  </si>
  <si>
    <t>IKT tiltak (øremerket og overførbar)</t>
  </si>
  <si>
    <t>Oppfølging - utviklingstiltak Bydelene SET</t>
  </si>
  <si>
    <t>Ungt utenforskap - styrlet ungdomsarbeid i NAV (øremerket)</t>
  </si>
  <si>
    <t>FRIGO</t>
  </si>
  <si>
    <t>Ungt utenforskap - sosialagenter (øremerket)</t>
  </si>
  <si>
    <t>Ungt utenforskap - fritidsklubber gratis helgetiltak (øremerket, FO2C kriterier)</t>
  </si>
  <si>
    <t>Bo-oppfølgingstiltak (FO4AB kriterier)</t>
  </si>
  <si>
    <t>Styrket rusomsorg (FO4AB kriterier)</t>
  </si>
  <si>
    <t>Desentraliserte tiltak i bydelene (FO4AB kriterier)</t>
  </si>
  <si>
    <t>År 2 - anslag (640)</t>
  </si>
  <si>
    <t>År 2 - Allerede bosatt per 15.08.25</t>
  </si>
  <si>
    <t>Anslag for år 2 settes til bosettingstall per 15.08, hvis bosettingstallet overstiger kvoten for hele 2025. Dette er ikke tilfelle for noen av bydelene i år.</t>
  </si>
  <si>
    <t>Etablering private barnehageplasser 2026</t>
  </si>
  <si>
    <t>Etablering kommunale barnehageplasser 2026</t>
  </si>
  <si>
    <t>Nytt fagsystem for barnehage</t>
  </si>
  <si>
    <t>Rammefinansiering av kommunens internkommunikasjonstjeneste </t>
  </si>
  <si>
    <t xml:space="preserve"> - herav nye tiltak</t>
  </si>
  <si>
    <t xml:space="preserve"> - herav andre tekniske justeringer</t>
  </si>
  <si>
    <t xml:space="preserve"> - herav innsparingstiltak</t>
  </si>
  <si>
    <t xml:space="preserve"> - herav andre tekniske justeringer*</t>
  </si>
  <si>
    <t>Sentrale avsetninger (kap. 302-308)</t>
  </si>
  <si>
    <t>Ruter aldersvennlig transport (RAT) - 1. kvartal 2026</t>
  </si>
  <si>
    <t>Husleie kommunale barnehager etablert t.o.m. 2024 (endret i tilleggsinnstillingen)</t>
  </si>
  <si>
    <t>Etablering kommunale barnehageplasser 2025 (endret i tilleggsinnstillingen)</t>
  </si>
  <si>
    <t>Etablering private barnehageplasser 2025 (endret i tilleggsinnstillingen)</t>
  </si>
  <si>
    <t xml:space="preserve">Språkstimulering førskolebarn (endret i tilleggsinnstillingen </t>
  </si>
  <si>
    <t>Tiltak etter Barnehagelovens Kap. VII.</t>
  </si>
  <si>
    <t>Ungt utenforskap - ferie- og deltidsjobber for unge (øremerket) (endret i tilleggsinnstillingen)</t>
  </si>
  <si>
    <t>Kompensasjonsordning for uforutsett omfattende barnevern (endret i tilleggsinnstillingen)</t>
  </si>
  <si>
    <t>Ufordelt avsetning (endret i tilleggsinnstillingen)</t>
  </si>
  <si>
    <t>Ungt utenforskap - en til en oppfølging (øremerket) (endret i tilleggsinnstillingen)</t>
  </si>
  <si>
    <t>Integreringstilskudd år 2-5 (tabell 6.1) (endret i tilleggsinnstillingen)</t>
  </si>
  <si>
    <t>Integreringstilskudd år 2-5 (økonomisk sosialhjelp, tabell 6.1) (endret i tilleggsinnstillingen)</t>
  </si>
  <si>
    <t>Bosettingstilskudd flyktninger år 1-5 (endret i tilleggsinnstillingen)</t>
  </si>
  <si>
    <t>Barnehager spesielt tilrettelagt for funksjonshemmede barn (endret i tilleggsinnstillingen)</t>
  </si>
  <si>
    <t>Ungt utenforskap - fritidsklubber i bydelene (øremerket) (endret i tilleggsinnstillingen)</t>
  </si>
  <si>
    <t>Ungt utenforskap - fritidsklubber i bydelene (øremerket, endret i tilleggsinnstillingen)</t>
  </si>
  <si>
    <t>Kriteriefordelt ramme 2026 ekskl. lønns- og prisjustering</t>
  </si>
  <si>
    <t>Ruter aldersvennlig transport (RAT) i 11 bydeler (endret i forlik)</t>
  </si>
  <si>
    <t>Sosialagentene - Gamle Oslo (forlik)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</si>
</sst>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_ * #,##0.00_ ;_ * \-#,##0.00_ ;_ * &quot;-&quot;??_ ;_ @_ "/>
    <numFmt numFmtId="165" formatCode="0.000"/>
    <numFmt numFmtId="166" formatCode="_ * #,##0_ ;_ * \-#,##0_ ;_ * &quot;-&quot;??_ ;_ @_ "/>
    <numFmt numFmtId="167" formatCode="_ * #,##0_ ;_ * \-#,##0_ ;_ * &quot;-&quot;_ ;_ @_ "/>
    <numFmt numFmtId="168" formatCode="_ &quot;kr&quot;\ * #,##0.00_ ;_ &quot;kr&quot;\ * \-#,##0.00_ ;_ &quot;kr&quot;\ * &quot;-&quot;??_ ;_ @_ "/>
    <numFmt numFmtId="169" formatCode="_(* #,##0.00_);_(* \(#,##0.00\);_(* &quot;-&quot;??_);_(@_)"/>
    <numFmt numFmtId="170" formatCode="0.0"/>
    <numFmt numFmtId="171" formatCode="_ * #,##0.000_ ;_ * \-#,##0.000_ ;_ * &quot;-&quot;??_ ;_ @_ "/>
    <numFmt numFmtId="172" formatCode="_(&quot;kr&quot;\ * #,##0.00_);_(&quot;kr&quot;\ * \(#,##0.00\);_(&quot;kr&quot;\ * &quot;-&quot;??_);_(@_)"/>
    <numFmt numFmtId="173" formatCode="_-* #,##0.000_-;\-* #,##0.000_-;_-* &quot;-&quot;???_-;_-@_-"/>
    <numFmt numFmtId="174" formatCode="0.0000000000"/>
    <numFmt numFmtId="175" formatCode="#,##0.0"/>
    <numFmt numFmtId="176" formatCode="_-* #,##0_-;\-* #,##0_-;_-* &quot;-&quot;??_-;_-@_-"/>
    <numFmt numFmtId="177" formatCode="0.000000000"/>
    <numFmt numFmtId="178" formatCode="0.0000000"/>
    <numFmt numFmtId="179" formatCode="_ * #,##0.0_ ;_ * \-#,##0.0_ ;_ * &quot;-&quot;??_ ;_ @_ "/>
    <numFmt numFmtId="180" formatCode="#,##0.00000000"/>
    <numFmt numFmtId="181" formatCode="0.00000"/>
    <numFmt numFmtId="182" formatCode="0.000000000000"/>
    <numFmt numFmtId="183" formatCode="###,###,###,##0"/>
    <numFmt numFmtId="184" formatCode="#,##0_ ;\-#,##0\ "/>
  </numFmts>
  <fonts count="45" x14ac:knownFonts="1">
    <font>
      <sz val="11"/>
      <color theme="1"/>
      <name val="Calibri"/>
      <family val="2"/>
      <scheme val="minor"/>
    </font>
    <font>
      <sz val="11"/>
      <color theme="1"/>
      <name val="Calibri"/>
      <family val="2"/>
      <scheme val="minor"/>
    </font>
    <font>
      <sz val="10"/>
      <name val="Arial"/>
      <family val="2"/>
    </font>
    <font>
      <sz val="8"/>
      <name val="Arial"/>
      <family val="2"/>
    </font>
    <font>
      <sz val="10"/>
      <name val="MS Sans Serif"/>
      <family val="2"/>
    </font>
    <font>
      <sz val="10"/>
      <name val="Times New Roman"/>
      <family val="1"/>
    </font>
    <font>
      <sz val="8"/>
      <name val="Helv"/>
    </font>
    <font>
      <u/>
      <sz val="11"/>
      <color rgb="FF004488"/>
      <name val="Calibri"/>
      <family val="2"/>
      <scheme val="minor"/>
    </font>
    <font>
      <u/>
      <sz val="11"/>
      <color rgb="FF0066AA"/>
      <name val="Calibri"/>
      <family val="2"/>
      <scheme val="minor"/>
    </font>
    <font>
      <sz val="11"/>
      <name val="Calibri"/>
      <family val="2"/>
    </font>
    <font>
      <sz val="11"/>
      <color rgb="FF000000"/>
      <name val="Calibri"/>
      <family val="2"/>
    </font>
    <font>
      <sz val="10"/>
      <name val="MS Sans Serif"/>
      <family val="2"/>
    </font>
    <font>
      <sz val="11"/>
      <color theme="1"/>
      <name val="Times New Roman"/>
      <family val="2"/>
    </font>
    <font>
      <sz val="8"/>
      <name val="Arial"/>
      <family val="2"/>
    </font>
    <font>
      <u/>
      <sz val="11"/>
      <color theme="10"/>
      <name val="Calibri"/>
      <family val="2"/>
      <scheme val="minor"/>
    </font>
    <font>
      <sz val="11"/>
      <color indexed="8"/>
      <name val="Calibri"/>
      <family val="2"/>
    </font>
    <font>
      <sz val="10"/>
      <name val="MS Sans Serif"/>
      <family val="2"/>
    </font>
    <font>
      <sz val="10"/>
      <name val="Arial"/>
      <family val="2"/>
    </font>
    <font>
      <sz val="10"/>
      <name val="Arial"/>
      <family val="2"/>
    </font>
    <font>
      <sz val="11"/>
      <color theme="1"/>
      <name val="Oslo Sans Office"/>
    </font>
    <font>
      <sz val="18"/>
      <color theme="1"/>
      <name val="Oslo Sans Office"/>
    </font>
    <font>
      <b/>
      <sz val="10"/>
      <name val="Oslo Sans Office"/>
    </font>
    <font>
      <sz val="10"/>
      <name val="Oslo Sans Office"/>
    </font>
    <font>
      <b/>
      <sz val="10"/>
      <color theme="1"/>
      <name val="Oslo Sans Office"/>
    </font>
    <font>
      <sz val="10"/>
      <color theme="1"/>
      <name val="Oslo Sans Office"/>
    </font>
    <font>
      <u/>
      <sz val="10"/>
      <color theme="10"/>
      <name val="Oslo Sans Office"/>
    </font>
    <font>
      <b/>
      <i/>
      <sz val="10"/>
      <name val="Oslo Sans Office"/>
    </font>
    <font>
      <i/>
      <sz val="10"/>
      <color theme="1"/>
      <name val="Oslo Sans Office"/>
    </font>
    <font>
      <b/>
      <i/>
      <sz val="10"/>
      <color theme="1"/>
      <name val="Oslo Sans Office"/>
    </font>
    <font>
      <i/>
      <sz val="10"/>
      <name val="Oslo Sans Office"/>
    </font>
    <font>
      <sz val="10"/>
      <color rgb="FFFFFFFF"/>
      <name val="Oslo Sans Office"/>
    </font>
    <font>
      <sz val="10"/>
      <color rgb="FF000000"/>
      <name val="Oslo Sans Office"/>
    </font>
    <font>
      <sz val="10"/>
      <name val="Arial"/>
      <family val="2"/>
    </font>
    <font>
      <sz val="10"/>
      <name val="Arial"/>
      <family val="2"/>
    </font>
    <font>
      <sz val="10"/>
      <name val="Arial"/>
      <family val="2"/>
    </font>
    <font>
      <b/>
      <sz val="9"/>
      <name val="Oslo Sans Office"/>
    </font>
    <font>
      <sz val="10"/>
      <color theme="1"/>
      <name val="Calibri"/>
      <family val="2"/>
      <scheme val="minor"/>
    </font>
    <font>
      <b/>
      <sz val="10"/>
      <color rgb="FFFF0000"/>
      <name val="Oslo Sans Office"/>
    </font>
    <font>
      <sz val="10"/>
      <color rgb="FFFF0000"/>
      <name val="Oslo Sans Office"/>
    </font>
    <font>
      <sz val="10"/>
      <color rgb="FF0070C0"/>
      <name val="Oslo Sans Office"/>
    </font>
    <font>
      <b/>
      <sz val="10"/>
      <color rgb="FF2C2C2C"/>
      <name val="Oslo Sans Office"/>
    </font>
    <font>
      <sz val="10"/>
      <color rgb="FF2C2C2C"/>
      <name val="Oslo Sans Office"/>
    </font>
    <font>
      <sz val="11"/>
      <color rgb="FF000000"/>
      <name val="Aptos Narrow"/>
      <family val="2"/>
    </font>
    <font>
      <sz val="11"/>
      <color rgb="FFFF0000"/>
      <name val="Aptos Narrow"/>
      <family val="2"/>
    </font>
    <font>
      <sz val="8"/>
      <name val="Calibri"/>
      <family val="2"/>
      <scheme val="minor"/>
    </font>
  </fonts>
  <fills count="40">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rgb="FFFFFFFF"/>
        <bgColor rgb="FF000000"/>
      </patternFill>
    </fill>
    <fill>
      <patternFill patternType="solid">
        <fgColor theme="0"/>
        <bgColor rgb="FF000000"/>
      </patternFill>
    </fill>
    <fill>
      <patternFill patternType="solid">
        <fgColor rgb="FFF9C66B"/>
        <bgColor indexed="64"/>
      </patternFill>
    </fill>
    <fill>
      <patternFill patternType="solid">
        <fgColor rgb="FFB3F5FF"/>
        <bgColor indexed="64"/>
      </patternFill>
    </fill>
    <fill>
      <patternFill patternType="solid">
        <fgColor rgb="FFC7F6C9"/>
        <bgColor indexed="64"/>
      </patternFill>
    </fill>
    <fill>
      <patternFill patternType="solid">
        <fgColor rgb="FF43F8B6"/>
        <bgColor indexed="64"/>
      </patternFill>
    </fill>
    <fill>
      <patternFill patternType="solid">
        <fgColor rgb="FFF8F0DD"/>
        <bgColor indexed="64"/>
      </patternFill>
    </fill>
    <fill>
      <patternFill patternType="solid">
        <fgColor rgb="FFD0BFAE"/>
        <bgColor indexed="64"/>
      </patternFill>
    </fill>
    <fill>
      <patternFill patternType="solid">
        <fgColor rgb="FFFF8274"/>
        <bgColor indexed="64"/>
      </patternFill>
    </fill>
    <fill>
      <patternFill patternType="solid">
        <fgColor rgb="FFF8F0DD"/>
        <bgColor rgb="FF000000"/>
      </patternFill>
    </fill>
    <fill>
      <patternFill patternType="solid">
        <fgColor theme="0"/>
        <bgColor theme="0"/>
      </patternFill>
    </fill>
    <fill>
      <patternFill patternType="solid">
        <fgColor rgb="FFD9D9D9"/>
        <bgColor indexed="64"/>
      </patternFill>
    </fill>
    <fill>
      <patternFill patternType="solid">
        <fgColor theme="0" tint="-0.14999847407452621"/>
        <bgColor rgb="FF000000"/>
      </patternFill>
    </fill>
    <fill>
      <patternFill patternType="solid">
        <fgColor theme="0" tint="-0.14999847407452621"/>
        <bgColor indexed="64"/>
      </patternFill>
    </fill>
    <fill>
      <patternFill patternType="solid">
        <fgColor theme="1" tint="0.89999084444715716"/>
        <bgColor theme="0"/>
      </patternFill>
    </fill>
    <fill>
      <patternFill patternType="solid">
        <fgColor theme="8" tint="0.79998168889431442"/>
        <bgColor indexed="64"/>
      </patternFill>
    </fill>
    <fill>
      <patternFill patternType="solid">
        <fgColor rgb="FFFFE7E3"/>
        <bgColor rgb="FF000000"/>
      </patternFill>
    </fill>
    <fill>
      <patternFill patternType="solid">
        <fgColor theme="2"/>
        <bgColor indexed="64"/>
      </patternFill>
    </fill>
    <fill>
      <patternFill patternType="solid">
        <fgColor theme="2"/>
        <bgColor rgb="FF000000"/>
      </patternFill>
    </fill>
    <fill>
      <patternFill patternType="solid">
        <fgColor theme="5" tint="0.79998168889431442"/>
        <bgColor rgb="FF000000"/>
      </patternFill>
    </fill>
    <fill>
      <patternFill patternType="solid">
        <fgColor theme="5" tint="0.79998168889431442"/>
        <bgColor indexed="64"/>
      </patternFill>
    </fill>
  </fills>
  <borders count="30">
    <border>
      <left/>
      <right/>
      <top/>
      <bottom/>
      <diagonal/>
    </border>
    <border>
      <left/>
      <right/>
      <top style="medium">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bottom/>
      <diagonal/>
    </border>
    <border>
      <left/>
      <right/>
      <top style="thin">
        <color indexed="64"/>
      </top>
      <bottom style="hair">
        <color indexed="64"/>
      </bottom>
      <diagonal/>
    </border>
    <border>
      <left/>
      <right/>
      <top style="medium">
        <color indexed="64"/>
      </top>
      <bottom/>
      <diagonal/>
    </border>
    <border>
      <left/>
      <right/>
      <top style="medium">
        <color indexed="64"/>
      </top>
      <bottom style="medium">
        <color indexed="64"/>
      </bottom>
      <diagonal/>
    </border>
    <border>
      <left/>
      <right/>
      <top style="hair">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diagonal/>
    </border>
  </borders>
  <cellStyleXfs count="34474">
    <xf numFmtId="0" fontId="0" fillId="0" borderId="0"/>
    <xf numFmtId="164" fontId="1" fillId="0" borderId="0" applyFont="0" applyFill="0" applyBorder="0" applyAlignment="0" applyProtection="0"/>
    <xf numFmtId="0" fontId="3" fillId="0" borderId="0"/>
    <xf numFmtId="0" fontId="3" fillId="0" borderId="0"/>
    <xf numFmtId="0" fontId="5" fillId="0" borderId="0"/>
    <xf numFmtId="9" fontId="3" fillId="0" borderId="0" applyFont="0" applyFill="0" applyBorder="0" applyAlignment="0" applyProtection="0"/>
    <xf numFmtId="0" fontId="2" fillId="0" borderId="0"/>
    <xf numFmtId="0" fontId="2"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0" fontId="2" fillId="0" borderId="0"/>
    <xf numFmtId="0" fontId="1" fillId="0" borderId="0"/>
    <xf numFmtId="0" fontId="1" fillId="0" borderId="0"/>
    <xf numFmtId="0" fontId="1" fillId="0" borderId="0"/>
    <xf numFmtId="164" fontId="2"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2"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2"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0" borderId="0"/>
    <xf numFmtId="0" fontId="2"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7" fontId="6" fillId="0" borderId="5" applyFont="0" applyFill="0" applyBorder="0" applyAlignment="0" applyProtection="0">
      <protection locked="0"/>
    </xf>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0" fontId="4" fillId="0" borderId="0" applyFont="0" applyFill="0" applyBorder="0" applyAlignment="0" applyProtection="0"/>
    <xf numFmtId="0" fontId="11" fillId="0" borderId="0"/>
    <xf numFmtId="9" fontId="4" fillId="0" borderId="0" applyFont="0" applyFill="0" applyBorder="0" applyAlignment="0" applyProtection="0"/>
    <xf numFmtId="0" fontId="6" fillId="0" borderId="0"/>
    <xf numFmtId="0" fontId="2" fillId="0" borderId="0"/>
    <xf numFmtId="164" fontId="1" fillId="0" borderId="0" applyFont="0" applyFill="0" applyBorder="0" applyAlignment="0" applyProtection="0"/>
    <xf numFmtId="0" fontId="4" fillId="0" borderId="0"/>
    <xf numFmtId="9" fontId="2" fillId="0" borderId="0" applyFont="0" applyFill="0" applyBorder="0" applyAlignment="0" applyProtection="0"/>
    <xf numFmtId="0" fontId="5" fillId="0" borderId="0"/>
    <xf numFmtId="172" fontId="5"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4" fontId="2" fillId="0" borderId="0" applyFont="0" applyFill="0" applyBorder="0" applyAlignment="0" applyProtection="0"/>
    <xf numFmtId="0" fontId="5" fillId="0" borderId="0"/>
    <xf numFmtId="0" fontId="12" fillId="0" borderId="0"/>
    <xf numFmtId="0" fontId="2" fillId="0" borderId="0"/>
    <xf numFmtId="0" fontId="2" fillId="0" borderId="0"/>
    <xf numFmtId="0" fontId="12" fillId="0" borderId="0"/>
    <xf numFmtId="164" fontId="2" fillId="0" borderId="0" applyFont="0" applyFill="0" applyBorder="0" applyAlignment="0" applyProtection="0"/>
    <xf numFmtId="164" fontId="2" fillId="0" borderId="0" applyFont="0" applyFill="0" applyBorder="0" applyAlignment="0" applyProtection="0"/>
    <xf numFmtId="172" fontId="2" fillId="0" borderId="0" applyFont="0" applyFill="0" applyBorder="0" applyAlignment="0" applyProtection="0"/>
    <xf numFmtId="0" fontId="5" fillId="0" borderId="0"/>
    <xf numFmtId="0" fontId="4" fillId="0" borderId="0"/>
    <xf numFmtId="40"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3" fillId="0" borderId="0"/>
    <xf numFmtId="164" fontId="1" fillId="0" borderId="0" applyFont="0" applyFill="0" applyBorder="0" applyAlignment="0" applyProtection="0"/>
    <xf numFmtId="9" fontId="3" fillId="0" borderId="0" applyFont="0" applyFill="0" applyBorder="0" applyAlignment="0" applyProtection="0"/>
    <xf numFmtId="0" fontId="3" fillId="0" borderId="0"/>
    <xf numFmtId="9" fontId="2" fillId="0" borderId="0" applyFont="0" applyFill="0" applyBorder="0" applyAlignment="0" applyProtection="0"/>
    <xf numFmtId="164" fontId="2" fillId="0" borderId="0" applyFont="0" applyFill="0" applyBorder="0" applyAlignment="0" applyProtection="0"/>
    <xf numFmtId="169" fontId="2" fillId="0" borderId="0" applyFont="0" applyFill="0" applyBorder="0" applyAlignment="0" applyProtection="0"/>
    <xf numFmtId="0" fontId="4" fillId="0" borderId="0"/>
    <xf numFmtId="40" fontId="4" fillId="0" borderId="0" applyFont="0" applyFill="0" applyBorder="0" applyAlignment="0" applyProtection="0"/>
    <xf numFmtId="9" fontId="4" fillId="0" borderId="0" applyFont="0" applyFill="0" applyBorder="0" applyAlignment="0" applyProtection="0"/>
    <xf numFmtId="0" fontId="13" fillId="0" borderId="0"/>
    <xf numFmtId="9" fontId="13" fillId="0" borderId="0" applyFont="0" applyFill="0" applyBorder="0" applyAlignment="0" applyProtection="0"/>
    <xf numFmtId="0" fontId="3" fillId="0" borderId="0"/>
    <xf numFmtId="164" fontId="1"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xf numFmtId="0" fontId="15" fillId="16" borderId="0" applyNumberFormat="0" applyBorder="0" applyAlignment="0" applyProtection="0"/>
    <xf numFmtId="164" fontId="1" fillId="0" borderId="0" applyFont="0" applyFill="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3" fillId="0" borderId="0"/>
    <xf numFmtId="9" fontId="3" fillId="0" borderId="0" applyFont="0" applyFill="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40" fontId="4" fillId="0" borderId="0" applyFont="0" applyFill="0" applyBorder="0" applyAlignment="0" applyProtection="0"/>
    <xf numFmtId="9" fontId="4" fillId="0" borderId="0" applyFont="0" applyFill="0" applyBorder="0" applyAlignment="0" applyProtection="0"/>
    <xf numFmtId="0" fontId="16" fillId="0" borderId="0"/>
    <xf numFmtId="40" fontId="4" fillId="0" borderId="0" applyFont="0" applyFill="0" applyBorder="0" applyAlignment="0" applyProtection="0"/>
    <xf numFmtId="9" fontId="4" fillId="0" borderId="0" applyFont="0" applyFill="0" applyBorder="0" applyAlignment="0" applyProtection="0"/>
    <xf numFmtId="0" fontId="16" fillId="0" borderId="0"/>
    <xf numFmtId="40" fontId="4" fillId="0" borderId="0" applyFont="0" applyFill="0" applyBorder="0" applyAlignment="0" applyProtection="0"/>
    <xf numFmtId="9" fontId="4" fillId="0" borderId="0" applyFont="0" applyFill="0" applyBorder="0" applyAlignment="0" applyProtection="0"/>
    <xf numFmtId="0" fontId="16" fillId="0" borderId="0"/>
    <xf numFmtId="40" fontId="4" fillId="0" borderId="0" applyFont="0" applyFill="0" applyBorder="0" applyAlignment="0" applyProtection="0"/>
    <xf numFmtId="9" fontId="4" fillId="0" borderId="0" applyFont="0" applyFill="0" applyBorder="0" applyAlignment="0" applyProtection="0"/>
    <xf numFmtId="0" fontId="16" fillId="0" borderId="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9" fontId="4" fillId="0" borderId="0" applyFont="0" applyFill="0" applyBorder="0" applyAlignment="0" applyProtection="0"/>
    <xf numFmtId="0" fontId="2" fillId="0" borderId="0"/>
    <xf numFmtId="0" fontId="17" fillId="0" borderId="0"/>
    <xf numFmtId="0" fontId="2" fillId="0" borderId="0"/>
    <xf numFmtId="0" fontId="2" fillId="0" borderId="0"/>
    <xf numFmtId="9" fontId="2" fillId="0" borderId="0" applyFont="0" applyFill="0" applyBorder="0" applyAlignment="0" applyProtection="0"/>
    <xf numFmtId="0" fontId="5"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5" fillId="0" borderId="0"/>
    <xf numFmtId="9" fontId="2" fillId="0" borderId="0" applyFont="0" applyFill="0" applyBorder="0" applyAlignment="0" applyProtection="0"/>
    <xf numFmtId="0" fontId="5" fillId="0" borderId="0"/>
    <xf numFmtId="0" fontId="18" fillId="0" borderId="0"/>
    <xf numFmtId="0" fontId="2" fillId="0" borderId="0"/>
    <xf numFmtId="9" fontId="2" fillId="0" borderId="0" applyFont="0" applyFill="0" applyBorder="0" applyAlignment="0" applyProtection="0"/>
    <xf numFmtId="0" fontId="5" fillId="0" borderId="0"/>
    <xf numFmtId="0" fontId="2" fillId="0" borderId="0"/>
    <xf numFmtId="9" fontId="2" fillId="0" borderId="0" applyFont="0" applyFill="0" applyBorder="0" applyAlignment="0" applyProtection="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2" fillId="0" borderId="0"/>
    <xf numFmtId="9" fontId="2" fillId="0" borderId="0" applyFont="0" applyFill="0" applyBorder="0" applyAlignment="0" applyProtection="0"/>
    <xf numFmtId="0" fontId="32" fillId="0" borderId="0"/>
    <xf numFmtId="0" fontId="5" fillId="0" borderId="0"/>
    <xf numFmtId="0" fontId="2" fillId="0" borderId="0"/>
    <xf numFmtId="0" fontId="32" fillId="0" borderId="0"/>
    <xf numFmtId="0" fontId="2" fillId="0" borderId="0"/>
    <xf numFmtId="0" fontId="32" fillId="0" borderId="0"/>
    <xf numFmtId="0" fontId="5" fillId="0" borderId="0"/>
    <xf numFmtId="0" fontId="5" fillId="0" borderId="0"/>
    <xf numFmtId="0" fontId="2" fillId="0" borderId="0"/>
    <xf numFmtId="0" fontId="2" fillId="0" borderId="0"/>
    <xf numFmtId="0" fontId="32" fillId="0" borderId="0"/>
    <xf numFmtId="0" fontId="5" fillId="0" borderId="0"/>
    <xf numFmtId="0" fontId="5" fillId="0" borderId="0"/>
    <xf numFmtId="0" fontId="33" fillId="0" borderId="0"/>
    <xf numFmtId="0" fontId="2" fillId="0" borderId="0"/>
    <xf numFmtId="0" fontId="5" fillId="0" borderId="0"/>
    <xf numFmtId="0" fontId="34" fillId="0" borderId="0"/>
    <xf numFmtId="164" fontId="2" fillId="0" borderId="0" applyFont="0" applyFill="0" applyBorder="0" applyAlignment="0" applyProtection="0"/>
    <xf numFmtId="0" fontId="2" fillId="0" borderId="0"/>
    <xf numFmtId="9" fontId="2" fillId="0" borderId="0" applyFont="0" applyFill="0" applyBorder="0" applyAlignment="0" applyProtection="0"/>
    <xf numFmtId="0" fontId="34" fillId="0" borderId="0"/>
    <xf numFmtId="0" fontId="5" fillId="0" borderId="0"/>
    <xf numFmtId="0" fontId="2" fillId="0" borderId="0"/>
    <xf numFmtId="0" fontId="2" fillId="0" borderId="0"/>
    <xf numFmtId="172" fontId="2" fillId="0" borderId="0" applyFont="0" applyFill="0" applyBorder="0" applyAlignment="0" applyProtection="0"/>
    <xf numFmtId="0" fontId="2" fillId="0" borderId="0"/>
    <xf numFmtId="0" fontId="1" fillId="0" borderId="0"/>
    <xf numFmtId="0" fontId="1" fillId="0" borderId="0"/>
    <xf numFmtId="164"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172" fontId="2" fillId="0" borderId="0" applyFont="0" applyFill="0" applyBorder="0" applyAlignment="0" applyProtection="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4" fontId="2" fillId="0" borderId="0" applyFont="0" applyFill="0" applyBorder="0" applyAlignment="0" applyProtection="0"/>
    <xf numFmtId="0" fontId="1" fillId="0" borderId="0"/>
    <xf numFmtId="0" fontId="1" fillId="0" borderId="0"/>
    <xf numFmtId="0" fontId="2"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164" fontId="2" fillId="0" borderId="0" applyFont="0" applyFill="0" applyBorder="0" applyAlignment="0" applyProtection="0"/>
    <xf numFmtId="0" fontId="5" fillId="0" borderId="0"/>
    <xf numFmtId="0" fontId="2" fillId="0" borderId="0"/>
    <xf numFmtId="0" fontId="5" fillId="0" borderId="0"/>
  </cellStyleXfs>
  <cellXfs count="461">
    <xf numFmtId="0" fontId="0" fillId="0" borderId="0" xfId="0"/>
    <xf numFmtId="0" fontId="19" fillId="15" borderId="0" xfId="0" applyFont="1" applyFill="1"/>
    <xf numFmtId="0" fontId="19" fillId="0" borderId="0" xfId="0" applyFont="1"/>
    <xf numFmtId="0" fontId="20" fillId="15" borderId="0" xfId="0" applyFont="1" applyFill="1"/>
    <xf numFmtId="0" fontId="19" fillId="15" borderId="6" xfId="0" applyFont="1" applyFill="1" applyBorder="1"/>
    <xf numFmtId="0" fontId="19" fillId="15" borderId="0" xfId="0" applyFont="1" applyFill="1" applyAlignment="1">
      <alignment vertical="top" wrapText="1"/>
    </xf>
    <xf numFmtId="0" fontId="19" fillId="0" borderId="0" xfId="0" applyFont="1" applyAlignment="1">
      <alignment vertical="top" wrapText="1"/>
    </xf>
    <xf numFmtId="166" fontId="19" fillId="15" borderId="0" xfId="0" applyNumberFormat="1" applyFont="1" applyFill="1"/>
    <xf numFmtId="166" fontId="19" fillId="0" borderId="0" xfId="0" applyNumberFormat="1" applyFont="1"/>
    <xf numFmtId="0" fontId="19" fillId="15" borderId="0" xfId="0" applyFont="1" applyFill="1" applyAlignment="1">
      <alignment horizontal="right"/>
    </xf>
    <xf numFmtId="166" fontId="19" fillId="15" borderId="0" xfId="1" applyNumberFormat="1" applyFont="1" applyFill="1" applyAlignment="1"/>
    <xf numFmtId="166" fontId="23" fillId="15" borderId="2" xfId="1" applyNumberFormat="1" applyFont="1" applyFill="1" applyBorder="1" applyAlignment="1"/>
    <xf numFmtId="166" fontId="21" fillId="15" borderId="2" xfId="1" applyNumberFormat="1" applyFont="1" applyFill="1" applyBorder="1" applyAlignment="1">
      <alignment horizontal="right" vertical="top"/>
    </xf>
    <xf numFmtId="166" fontId="24" fillId="15" borderId="16" xfId="1" applyNumberFormat="1" applyFont="1" applyFill="1" applyBorder="1" applyAlignment="1"/>
    <xf numFmtId="166" fontId="24" fillId="15" borderId="3" xfId="1" applyNumberFormat="1" applyFont="1" applyFill="1" applyBorder="1" applyAlignment="1"/>
    <xf numFmtId="166" fontId="24" fillId="15" borderId="14" xfId="1" applyNumberFormat="1" applyFont="1" applyFill="1" applyBorder="1" applyAlignment="1"/>
    <xf numFmtId="166" fontId="23" fillId="15" borderId="3" xfId="1" applyNumberFormat="1" applyFont="1" applyFill="1" applyBorder="1" applyAlignment="1"/>
    <xf numFmtId="0" fontId="24" fillId="15" borderId="0" xfId="0" applyFont="1" applyFill="1"/>
    <xf numFmtId="0" fontId="24" fillId="0" borderId="0" xfId="0" applyFont="1"/>
    <xf numFmtId="0" fontId="23" fillId="15" borderId="0" xfId="0" applyFont="1" applyFill="1"/>
    <xf numFmtId="0" fontId="25" fillId="0" borderId="0" xfId="2044" applyFont="1"/>
    <xf numFmtId="0" fontId="25" fillId="15" borderId="0" xfId="2044" applyFont="1" applyFill="1" applyBorder="1"/>
    <xf numFmtId="0" fontId="25" fillId="15" borderId="0" xfId="2044" applyFont="1" applyFill="1"/>
    <xf numFmtId="0" fontId="23" fillId="0" borderId="0" xfId="0" applyFont="1"/>
    <xf numFmtId="0" fontId="24" fillId="15" borderId="1" xfId="0" applyFont="1" applyFill="1" applyBorder="1"/>
    <xf numFmtId="0" fontId="23" fillId="15" borderId="1" xfId="0" applyFont="1" applyFill="1" applyBorder="1" applyAlignment="1">
      <alignment wrapText="1"/>
    </xf>
    <xf numFmtId="0" fontId="24" fillId="15" borderId="7" xfId="0" applyFont="1" applyFill="1" applyBorder="1"/>
    <xf numFmtId="0" fontId="24" fillId="15" borderId="7" xfId="0" applyFont="1" applyFill="1" applyBorder="1" applyAlignment="1">
      <alignment horizontal="center" vertical="center" wrapText="1"/>
    </xf>
    <xf numFmtId="166" fontId="24" fillId="15" borderId="0" xfId="1" applyNumberFormat="1" applyFont="1" applyFill="1"/>
    <xf numFmtId="166" fontId="24" fillId="0" borderId="0" xfId="0" applyNumberFormat="1" applyFont="1"/>
    <xf numFmtId="1" fontId="24" fillId="0" borderId="0" xfId="0" applyNumberFormat="1" applyFont="1"/>
    <xf numFmtId="0" fontId="23" fillId="15" borderId="10" xfId="0" applyFont="1" applyFill="1" applyBorder="1"/>
    <xf numFmtId="166" fontId="23" fillId="15" borderId="10" xfId="1" applyNumberFormat="1" applyFont="1" applyFill="1" applyBorder="1"/>
    <xf numFmtId="0" fontId="22" fillId="15" borderId="0" xfId="0" applyFont="1" applyFill="1"/>
    <xf numFmtId="0" fontId="21" fillId="15" borderId="0" xfId="0" applyFont="1" applyFill="1"/>
    <xf numFmtId="0" fontId="21" fillId="15" borderId="4" xfId="0" applyFont="1" applyFill="1" applyBorder="1" applyAlignment="1">
      <alignment horizontal="left"/>
    </xf>
    <xf numFmtId="0" fontId="24" fillId="15" borderId="4" xfId="0" applyFont="1" applyFill="1" applyBorder="1"/>
    <xf numFmtId="0" fontId="21" fillId="15" borderId="0" xfId="0" applyFont="1" applyFill="1" applyAlignment="1">
      <alignment horizontal="left"/>
    </xf>
    <xf numFmtId="166" fontId="21" fillId="15" borderId="0" xfId="1" applyNumberFormat="1" applyFont="1" applyFill="1" applyBorder="1"/>
    <xf numFmtId="3" fontId="24" fillId="0" borderId="0" xfId="0" applyNumberFormat="1" applyFont="1"/>
    <xf numFmtId="3" fontId="21" fillId="15" borderId="0" xfId="0" applyNumberFormat="1" applyFont="1" applyFill="1"/>
    <xf numFmtId="3" fontId="22" fillId="15" borderId="0" xfId="0" applyNumberFormat="1" applyFont="1" applyFill="1"/>
    <xf numFmtId="0" fontId="21" fillId="15" borderId="10" xfId="0" applyFont="1" applyFill="1" applyBorder="1"/>
    <xf numFmtId="3" fontId="24" fillId="15" borderId="0" xfId="0" applyNumberFormat="1" applyFont="1" applyFill="1"/>
    <xf numFmtId="0" fontId="22" fillId="15" borderId="18" xfId="0" applyFont="1" applyFill="1" applyBorder="1"/>
    <xf numFmtId="166" fontId="23" fillId="15" borderId="7" xfId="1" applyNumberFormat="1" applyFont="1" applyFill="1" applyBorder="1" applyAlignment="1">
      <alignment vertical="top" wrapText="1"/>
    </xf>
    <xf numFmtId="0" fontId="22" fillId="15" borderId="0" xfId="2" applyFont="1" applyFill="1" applyAlignment="1">
      <alignment horizontal="left"/>
    </xf>
    <xf numFmtId="0" fontId="26" fillId="15" borderId="0" xfId="2" applyFont="1" applyFill="1" applyAlignment="1">
      <alignment horizontal="left"/>
    </xf>
    <xf numFmtId="166" fontId="22" fillId="15" borderId="0" xfId="1" applyNumberFormat="1" applyFont="1" applyFill="1" applyBorder="1" applyAlignment="1">
      <alignment horizontal="left"/>
    </xf>
    <xf numFmtId="49" fontId="23" fillId="15" borderId="0" xfId="1" applyNumberFormat="1" applyFont="1" applyFill="1" applyBorder="1" applyAlignment="1"/>
    <xf numFmtId="166" fontId="23" fillId="15" borderId="0" xfId="1" applyNumberFormat="1" applyFont="1" applyFill="1" applyBorder="1" applyAlignment="1"/>
    <xf numFmtId="166" fontId="23" fillId="15" borderId="0" xfId="1" applyNumberFormat="1" applyFont="1" applyFill="1" applyBorder="1" applyAlignment="1">
      <alignment vertical="top" wrapText="1"/>
    </xf>
    <xf numFmtId="166" fontId="24" fillId="15" borderId="0" xfId="1" applyNumberFormat="1" applyFont="1" applyFill="1" applyBorder="1" applyAlignment="1"/>
    <xf numFmtId="166" fontId="24" fillId="15" borderId="0" xfId="0" applyNumberFormat="1" applyFont="1" applyFill="1"/>
    <xf numFmtId="166" fontId="24" fillId="15" borderId="8" xfId="1" applyNumberFormat="1" applyFont="1" applyFill="1" applyBorder="1" applyAlignment="1"/>
    <xf numFmtId="166" fontId="22" fillId="15" borderId="0" xfId="1" quotePrefix="1" applyNumberFormat="1" applyFont="1" applyFill="1" applyBorder="1" applyAlignment="1">
      <alignment horizontal="left"/>
    </xf>
    <xf numFmtId="165" fontId="21" fillId="15" borderId="0" xfId="0" applyNumberFormat="1" applyFont="1" applyFill="1" applyAlignment="1">
      <alignment horizontal="left"/>
    </xf>
    <xf numFmtId="166" fontId="21" fillId="15" borderId="0" xfId="1" applyNumberFormat="1" applyFont="1" applyFill="1" applyBorder="1" applyAlignment="1">
      <alignment horizontal="right"/>
    </xf>
    <xf numFmtId="166" fontId="23" fillId="15" borderId="4" xfId="1" applyNumberFormat="1" applyFont="1" applyFill="1" applyBorder="1" applyAlignment="1"/>
    <xf numFmtId="166" fontId="24" fillId="15" borderId="13" xfId="1" applyNumberFormat="1" applyFont="1" applyFill="1" applyBorder="1" applyAlignment="1"/>
    <xf numFmtId="166" fontId="24" fillId="15" borderId="0" xfId="1" quotePrefix="1" applyNumberFormat="1" applyFont="1" applyFill="1" applyBorder="1" applyAlignment="1"/>
    <xf numFmtId="166" fontId="21" fillId="15" borderId="7" xfId="2" applyNumberFormat="1" applyFont="1" applyFill="1" applyBorder="1" applyAlignment="1">
      <alignment horizontal="left"/>
    </xf>
    <xf numFmtId="0" fontId="26" fillId="15" borderId="7" xfId="2" applyFont="1" applyFill="1" applyBorder="1" applyAlignment="1">
      <alignment horizontal="left"/>
    </xf>
    <xf numFmtId="166" fontId="21" fillId="15" borderId="7" xfId="1" applyNumberFormat="1" applyFont="1" applyFill="1" applyBorder="1" applyAlignment="1">
      <alignment horizontal="left"/>
    </xf>
    <xf numFmtId="166" fontId="23" fillId="0" borderId="0" xfId="0" applyNumberFormat="1" applyFont="1"/>
    <xf numFmtId="166" fontId="27" fillId="0" borderId="0" xfId="0" applyNumberFormat="1" applyFont="1"/>
    <xf numFmtId="166" fontId="28" fillId="0" borderId="0" xfId="0" applyNumberFormat="1" applyFont="1"/>
    <xf numFmtId="0" fontId="28" fillId="0" borderId="0" xfId="0" applyFont="1"/>
    <xf numFmtId="1" fontId="23" fillId="0" borderId="0" xfId="0" applyNumberFormat="1" applyFont="1"/>
    <xf numFmtId="0" fontId="23" fillId="15" borderId="4" xfId="0" applyFont="1" applyFill="1" applyBorder="1"/>
    <xf numFmtId="166" fontId="23" fillId="15" borderId="4" xfId="1" applyNumberFormat="1" applyFont="1" applyFill="1" applyBorder="1" applyAlignment="1">
      <alignment vertical="top" wrapText="1"/>
    </xf>
    <xf numFmtId="166" fontId="23" fillId="15" borderId="4" xfId="1" applyNumberFormat="1" applyFont="1" applyFill="1" applyBorder="1" applyAlignment="1">
      <alignment horizontal="left" vertical="top" wrapText="1"/>
    </xf>
    <xf numFmtId="166" fontId="24" fillId="15" borderId="7" xfId="1" applyNumberFormat="1" applyFont="1" applyFill="1" applyBorder="1"/>
    <xf numFmtId="166" fontId="23" fillId="15" borderId="0" xfId="0" applyNumberFormat="1" applyFont="1" applyFill="1"/>
    <xf numFmtId="166" fontId="23" fillId="15" borderId="0" xfId="1" applyNumberFormat="1" applyFont="1" applyFill="1" applyBorder="1" applyAlignment="1">
      <alignment horizontal="left" vertical="top" wrapText="1"/>
    </xf>
    <xf numFmtId="165" fontId="22" fillId="15" borderId="7" xfId="2" applyNumberFormat="1" applyFont="1" applyFill="1" applyBorder="1" applyAlignment="1">
      <alignment horizontal="right"/>
    </xf>
    <xf numFmtId="165" fontId="22" fillId="15" borderId="7" xfId="2" applyNumberFormat="1" applyFont="1" applyFill="1" applyBorder="1"/>
    <xf numFmtId="165" fontId="22" fillId="15" borderId="4" xfId="2" applyNumberFormat="1" applyFont="1" applyFill="1" applyBorder="1"/>
    <xf numFmtId="0" fontId="24" fillId="15" borderId="0" xfId="0" applyFont="1" applyFill="1" applyAlignment="1">
      <alignment horizontal="right"/>
    </xf>
    <xf numFmtId="165" fontId="22" fillId="15" borderId="7" xfId="15" applyNumberFormat="1" applyFont="1" applyFill="1" applyBorder="1" applyAlignment="1">
      <alignment horizontal="right"/>
    </xf>
    <xf numFmtId="165" fontId="22" fillId="15" borderId="7" xfId="15" applyNumberFormat="1" applyFont="1" applyFill="1" applyBorder="1"/>
    <xf numFmtId="165" fontId="22" fillId="15" borderId="4" xfId="15" applyNumberFormat="1" applyFont="1" applyFill="1" applyBorder="1" applyAlignment="1">
      <alignment horizontal="right"/>
    </xf>
    <xf numFmtId="165" fontId="22" fillId="15" borderId="4" xfId="15" applyNumberFormat="1" applyFont="1" applyFill="1" applyBorder="1"/>
    <xf numFmtId="165" fontId="24" fillId="0" borderId="0" xfId="0" applyNumberFormat="1" applyFont="1"/>
    <xf numFmtId="165" fontId="22" fillId="15" borderId="7" xfId="0" applyNumberFormat="1" applyFont="1" applyFill="1" applyBorder="1" applyAlignment="1">
      <alignment horizontal="right"/>
    </xf>
    <xf numFmtId="165" fontId="22" fillId="15" borderId="7" xfId="0" applyNumberFormat="1" applyFont="1" applyFill="1" applyBorder="1"/>
    <xf numFmtId="165" fontId="22" fillId="15" borderId="9" xfId="0" applyNumberFormat="1" applyFont="1" applyFill="1" applyBorder="1" applyAlignment="1">
      <alignment horizontal="right"/>
    </xf>
    <xf numFmtId="165" fontId="22" fillId="15" borderId="9" xfId="0" applyNumberFormat="1" applyFont="1" applyFill="1" applyBorder="1"/>
    <xf numFmtId="165" fontId="22" fillId="15" borderId="4" xfId="0" applyNumberFormat="1" applyFont="1" applyFill="1" applyBorder="1" applyAlignment="1">
      <alignment horizontal="right"/>
    </xf>
    <xf numFmtId="165" fontId="22" fillId="15" borderId="4" xfId="0" applyNumberFormat="1" applyFont="1" applyFill="1" applyBorder="1"/>
    <xf numFmtId="165" fontId="30" fillId="15" borderId="0" xfId="0" applyNumberFormat="1" applyFont="1" applyFill="1" applyAlignment="1">
      <alignment horizontal="right"/>
    </xf>
    <xf numFmtId="165" fontId="30" fillId="15" borderId="0" xfId="0" applyNumberFormat="1" applyFont="1" applyFill="1"/>
    <xf numFmtId="165" fontId="22" fillId="15" borderId="9" xfId="2" applyNumberFormat="1" applyFont="1" applyFill="1" applyBorder="1" applyAlignment="1">
      <alignment horizontal="right"/>
    </xf>
    <xf numFmtId="165" fontId="22" fillId="15" borderId="0" xfId="0" applyNumberFormat="1" applyFont="1" applyFill="1" applyAlignment="1">
      <alignment horizontal="right"/>
    </xf>
    <xf numFmtId="165" fontId="22" fillId="15" borderId="0" xfId="0" applyNumberFormat="1" applyFont="1" applyFill="1"/>
    <xf numFmtId="177" fontId="24" fillId="0" borderId="0" xfId="0" applyNumberFormat="1" applyFont="1"/>
    <xf numFmtId="174" fontId="24" fillId="0" borderId="0" xfId="0" applyNumberFormat="1" applyFont="1"/>
    <xf numFmtId="0" fontId="21" fillId="15" borderId="0" xfId="0" applyFont="1" applyFill="1" applyAlignment="1">
      <alignment vertical="top" wrapText="1"/>
    </xf>
    <xf numFmtId="171" fontId="22" fillId="19" borderId="7" xfId="1" applyNumberFormat="1" applyFont="1" applyFill="1" applyBorder="1" applyAlignment="1"/>
    <xf numFmtId="171" fontId="24" fillId="0" borderId="0" xfId="0" applyNumberFormat="1" applyFont="1"/>
    <xf numFmtId="166" fontId="22" fillId="19" borderId="7" xfId="1" applyNumberFormat="1" applyFont="1" applyFill="1" applyBorder="1" applyAlignment="1"/>
    <xf numFmtId="166" fontId="22" fillId="19" borderId="4" xfId="1" applyNumberFormat="1" applyFont="1" applyFill="1" applyBorder="1" applyAlignment="1"/>
    <xf numFmtId="173" fontId="24" fillId="0" borderId="0" xfId="0" applyNumberFormat="1" applyFont="1"/>
    <xf numFmtId="166" fontId="22" fillId="15" borderId="7" xfId="1" applyNumberFormat="1" applyFont="1" applyFill="1" applyBorder="1" applyAlignment="1"/>
    <xf numFmtId="165" fontId="24" fillId="15" borderId="0" xfId="0" applyNumberFormat="1" applyFont="1" applyFill="1"/>
    <xf numFmtId="166" fontId="22" fillId="15" borderId="4" xfId="1" applyNumberFormat="1" applyFont="1" applyFill="1" applyBorder="1" applyAlignment="1"/>
    <xf numFmtId="171" fontId="22" fillId="20" borderId="4" xfId="1" applyNumberFormat="1" applyFont="1" applyFill="1" applyBorder="1" applyAlignment="1"/>
    <xf numFmtId="166" fontId="22" fillId="15" borderId="9" xfId="1" applyNumberFormat="1" applyFont="1" applyFill="1" applyBorder="1" applyAlignment="1"/>
    <xf numFmtId="166" fontId="22" fillId="20" borderId="4" xfId="1" applyNumberFormat="1" applyFont="1" applyFill="1" applyBorder="1" applyAlignment="1"/>
    <xf numFmtId="165" fontId="30" fillId="15" borderId="7" xfId="0" applyNumberFormat="1" applyFont="1" applyFill="1" applyBorder="1"/>
    <xf numFmtId="166" fontId="22" fillId="19" borderId="9" xfId="1" applyNumberFormat="1" applyFont="1" applyFill="1" applyBorder="1" applyAlignment="1"/>
    <xf numFmtId="171" fontId="22" fillId="20" borderId="9" xfId="1" applyNumberFormat="1" applyFont="1" applyFill="1" applyBorder="1" applyAlignment="1"/>
    <xf numFmtId="166" fontId="22" fillId="15" borderId="9" xfId="1" applyNumberFormat="1" applyFont="1" applyFill="1" applyBorder="1" applyAlignment="1">
      <alignment horizontal="right"/>
    </xf>
    <xf numFmtId="165" fontId="22" fillId="15" borderId="12" xfId="0" applyNumberFormat="1" applyFont="1" applyFill="1" applyBorder="1" applyAlignment="1">
      <alignment horizontal="right"/>
    </xf>
    <xf numFmtId="171" fontId="22" fillId="19" borderId="9" xfId="1" applyNumberFormat="1" applyFont="1" applyFill="1" applyBorder="1" applyAlignment="1"/>
    <xf numFmtId="165" fontId="22" fillId="19" borderId="4" xfId="0" applyNumberFormat="1" applyFont="1" applyFill="1" applyBorder="1"/>
    <xf numFmtId="0" fontId="24" fillId="0" borderId="0" xfId="0" applyFont="1" applyAlignment="1">
      <alignment horizontal="right"/>
    </xf>
    <xf numFmtId="0" fontId="24" fillId="15" borderId="13" xfId="0" applyFont="1" applyFill="1" applyBorder="1"/>
    <xf numFmtId="166" fontId="24" fillId="15" borderId="13" xfId="1" applyNumberFormat="1" applyFont="1" applyFill="1" applyBorder="1"/>
    <xf numFmtId="171" fontId="24" fillId="15" borderId="4" xfId="1" applyNumberFormat="1" applyFont="1" applyFill="1" applyBorder="1"/>
    <xf numFmtId="171" fontId="23" fillId="15" borderId="10" xfId="1" applyNumberFormat="1" applyFont="1" applyFill="1" applyBorder="1"/>
    <xf numFmtId="171" fontId="24" fillId="15" borderId="0" xfId="1" applyNumberFormat="1" applyFont="1" applyFill="1" applyBorder="1"/>
    <xf numFmtId="171" fontId="24" fillId="15" borderId="13" xfId="1" applyNumberFormat="1" applyFont="1" applyFill="1" applyBorder="1"/>
    <xf numFmtId="0" fontId="22" fillId="0" borderId="0" xfId="15" applyFont="1"/>
    <xf numFmtId="0" fontId="24" fillId="15" borderId="0" xfId="0" applyFont="1" applyFill="1" applyAlignment="1">
      <alignment wrapText="1"/>
    </xf>
    <xf numFmtId="0" fontId="23" fillId="15" borderId="4" xfId="0" applyFont="1" applyFill="1" applyBorder="1" applyAlignment="1">
      <alignment horizontal="right"/>
    </xf>
    <xf numFmtId="166" fontId="23" fillId="15" borderId="4" xfId="1" applyNumberFormat="1" applyFont="1" applyFill="1" applyBorder="1"/>
    <xf numFmtId="3" fontId="22" fillId="15" borderId="0" xfId="34326" applyNumberFormat="1" applyFont="1" applyFill="1"/>
    <xf numFmtId="0" fontId="23" fillId="15" borderId="7" xfId="0" applyFont="1" applyFill="1" applyBorder="1"/>
    <xf numFmtId="165" fontId="23" fillId="15" borderId="7" xfId="0" applyNumberFormat="1" applyFont="1" applyFill="1" applyBorder="1" applyAlignment="1">
      <alignment horizontal="right"/>
    </xf>
    <xf numFmtId="166" fontId="23" fillId="15" borderId="7" xfId="1" applyNumberFormat="1" applyFont="1" applyFill="1" applyBorder="1"/>
    <xf numFmtId="0" fontId="23" fillId="15" borderId="6" xfId="0" applyFont="1" applyFill="1" applyBorder="1"/>
    <xf numFmtId="165" fontId="23" fillId="15" borderId="6" xfId="0" applyNumberFormat="1" applyFont="1" applyFill="1" applyBorder="1" applyAlignment="1">
      <alignment horizontal="right"/>
    </xf>
    <xf numFmtId="166" fontId="23" fillId="15" borderId="6" xfId="1" applyNumberFormat="1" applyFont="1" applyFill="1" applyBorder="1"/>
    <xf numFmtId="0" fontId="22" fillId="15" borderId="0" xfId="15" applyFont="1" applyFill="1"/>
    <xf numFmtId="0" fontId="22" fillId="0" borderId="0" xfId="2003" applyFont="1"/>
    <xf numFmtId="165" fontId="23" fillId="15" borderId="4" xfId="0" applyNumberFormat="1" applyFont="1" applyFill="1" applyBorder="1" applyAlignment="1">
      <alignment horizontal="right"/>
    </xf>
    <xf numFmtId="165" fontId="24" fillId="15" borderId="4" xfId="0" applyNumberFormat="1" applyFont="1" applyFill="1" applyBorder="1"/>
    <xf numFmtId="166" fontId="24" fillId="15" borderId="4" xfId="1" applyNumberFormat="1" applyFont="1" applyFill="1" applyBorder="1"/>
    <xf numFmtId="0" fontId="23" fillId="15" borderId="0" xfId="0" applyFont="1" applyFill="1" applyAlignment="1">
      <alignment wrapText="1"/>
    </xf>
    <xf numFmtId="165" fontId="24" fillId="15" borderId="0" xfId="0" applyNumberFormat="1" applyFont="1" applyFill="1" applyAlignment="1">
      <alignment horizontal="right"/>
    </xf>
    <xf numFmtId="165" fontId="24" fillId="15" borderId="6" xfId="0" applyNumberFormat="1" applyFont="1" applyFill="1" applyBorder="1"/>
    <xf numFmtId="166" fontId="24" fillId="15" borderId="6" xfId="1" applyNumberFormat="1" applyFont="1" applyFill="1" applyBorder="1"/>
    <xf numFmtId="3" fontId="24" fillId="0" borderId="0" xfId="0" applyNumberFormat="1" applyFont="1" applyAlignment="1">
      <alignment horizontal="right"/>
    </xf>
    <xf numFmtId="175" fontId="24" fillId="0" borderId="0" xfId="0" applyNumberFormat="1" applyFont="1" applyAlignment="1">
      <alignment horizontal="right"/>
    </xf>
    <xf numFmtId="1" fontId="24" fillId="15" borderId="0" xfId="0" applyNumberFormat="1" applyFont="1" applyFill="1"/>
    <xf numFmtId="170" fontId="24" fillId="15" borderId="0" xfId="0" applyNumberFormat="1" applyFont="1" applyFill="1"/>
    <xf numFmtId="0" fontId="21" fillId="21" borderId="1" xfId="2" applyFont="1" applyFill="1" applyBorder="1" applyAlignment="1">
      <alignment horizontal="left"/>
    </xf>
    <xf numFmtId="0" fontId="26" fillId="21" borderId="1" xfId="2" applyFont="1" applyFill="1" applyBorder="1" applyAlignment="1">
      <alignment horizontal="left"/>
    </xf>
    <xf numFmtId="0" fontId="22" fillId="21" borderId="1" xfId="2" applyFont="1" applyFill="1" applyBorder="1" applyAlignment="1">
      <alignment horizontal="left"/>
    </xf>
    <xf numFmtId="49" fontId="23" fillId="21" borderId="10" xfId="1" applyNumberFormat="1" applyFont="1" applyFill="1" applyBorder="1" applyAlignment="1"/>
    <xf numFmtId="166" fontId="23" fillId="21" borderId="10" xfId="1" applyNumberFormat="1" applyFont="1" applyFill="1" applyBorder="1" applyAlignment="1"/>
    <xf numFmtId="0" fontId="21" fillId="22" borderId="1" xfId="2" applyFont="1" applyFill="1" applyBorder="1" applyAlignment="1">
      <alignment horizontal="left"/>
    </xf>
    <xf numFmtId="0" fontId="26" fillId="22" borderId="1" xfId="2" applyFont="1" applyFill="1" applyBorder="1" applyAlignment="1">
      <alignment horizontal="left"/>
    </xf>
    <xf numFmtId="0" fontId="22" fillId="22" borderId="1" xfId="2" applyFont="1" applyFill="1" applyBorder="1" applyAlignment="1">
      <alignment horizontal="left"/>
    </xf>
    <xf numFmtId="0" fontId="21" fillId="22" borderId="10" xfId="2" applyFont="1" applyFill="1" applyBorder="1" applyAlignment="1">
      <alignment horizontal="left"/>
    </xf>
    <xf numFmtId="0" fontId="26" fillId="22" borderId="10" xfId="2" applyFont="1" applyFill="1" applyBorder="1" applyAlignment="1">
      <alignment horizontal="left"/>
    </xf>
    <xf numFmtId="166" fontId="21" fillId="22" borderId="10" xfId="1" applyNumberFormat="1" applyFont="1" applyFill="1" applyBorder="1" applyAlignment="1">
      <alignment horizontal="right"/>
    </xf>
    <xf numFmtId="165" fontId="21" fillId="23" borderId="1" xfId="2" applyNumberFormat="1" applyFont="1" applyFill="1" applyBorder="1" applyAlignment="1">
      <alignment horizontal="left"/>
    </xf>
    <xf numFmtId="166" fontId="21" fillId="23" borderId="1" xfId="1" applyNumberFormat="1" applyFont="1" applyFill="1" applyBorder="1" applyAlignment="1">
      <alignment horizontal="right"/>
    </xf>
    <xf numFmtId="166" fontId="21" fillId="23" borderId="1" xfId="1" applyNumberFormat="1" applyFont="1" applyFill="1" applyBorder="1" applyAlignment="1">
      <alignment horizontal="left"/>
    </xf>
    <xf numFmtId="165" fontId="21" fillId="23" borderId="10" xfId="2" applyNumberFormat="1" applyFont="1" applyFill="1" applyBorder="1" applyAlignment="1">
      <alignment horizontal="left"/>
    </xf>
    <xf numFmtId="166" fontId="21" fillId="23" borderId="10" xfId="1" applyNumberFormat="1" applyFont="1" applyFill="1" applyBorder="1" applyAlignment="1">
      <alignment horizontal="right"/>
    </xf>
    <xf numFmtId="166" fontId="21" fillId="23" borderId="10" xfId="1" applyNumberFormat="1" applyFont="1" applyFill="1" applyBorder="1" applyAlignment="1">
      <alignment horizontal="left"/>
    </xf>
    <xf numFmtId="165" fontId="21" fillId="24" borderId="1" xfId="2" applyNumberFormat="1" applyFont="1" applyFill="1" applyBorder="1" applyAlignment="1">
      <alignment horizontal="left"/>
    </xf>
    <xf numFmtId="166" fontId="21" fillId="24" borderId="1" xfId="1" applyNumberFormat="1" applyFont="1" applyFill="1" applyBorder="1" applyAlignment="1">
      <alignment horizontal="right"/>
    </xf>
    <xf numFmtId="166" fontId="21" fillId="24" borderId="1" xfId="1" applyNumberFormat="1" applyFont="1" applyFill="1" applyBorder="1" applyAlignment="1">
      <alignment horizontal="left"/>
    </xf>
    <xf numFmtId="165" fontId="21" fillId="24" borderId="10" xfId="2" applyNumberFormat="1" applyFont="1" applyFill="1" applyBorder="1" applyAlignment="1">
      <alignment horizontal="left"/>
    </xf>
    <xf numFmtId="165" fontId="26" fillId="24" borderId="10" xfId="2" applyNumberFormat="1" applyFont="1" applyFill="1" applyBorder="1" applyAlignment="1">
      <alignment horizontal="left"/>
    </xf>
    <xf numFmtId="165" fontId="26" fillId="24" borderId="10" xfId="2" applyNumberFormat="1" applyFont="1" applyFill="1" applyBorder="1" applyAlignment="1">
      <alignment horizontal="right"/>
    </xf>
    <xf numFmtId="166" fontId="21" fillId="24" borderId="10" xfId="1" applyNumberFormat="1" applyFont="1" applyFill="1" applyBorder="1" applyAlignment="1">
      <alignment horizontal="right"/>
    </xf>
    <xf numFmtId="0" fontId="21" fillId="25" borderId="1" xfId="2" applyFont="1" applyFill="1" applyBorder="1" applyAlignment="1">
      <alignment horizontal="left"/>
    </xf>
    <xf numFmtId="0" fontId="21" fillId="25" borderId="1" xfId="2" applyFont="1" applyFill="1" applyBorder="1" applyAlignment="1">
      <alignment horizontal="left" wrapText="1"/>
    </xf>
    <xf numFmtId="166" fontId="21" fillId="25" borderId="1" xfId="1" applyNumberFormat="1" applyFont="1" applyFill="1" applyBorder="1" applyAlignment="1">
      <alignment horizontal="left" wrapText="1"/>
    </xf>
    <xf numFmtId="165" fontId="21" fillId="25" borderId="10" xfId="2" applyNumberFormat="1" applyFont="1" applyFill="1" applyBorder="1" applyAlignment="1">
      <alignment horizontal="left"/>
    </xf>
    <xf numFmtId="0" fontId="21" fillId="25" borderId="10" xfId="2" applyFont="1" applyFill="1" applyBorder="1" applyAlignment="1">
      <alignment horizontal="left" wrapText="1"/>
    </xf>
    <xf numFmtId="166" fontId="21" fillId="25" borderId="10" xfId="1" applyNumberFormat="1" applyFont="1" applyFill="1" applyBorder="1" applyAlignment="1">
      <alignment horizontal="left"/>
    </xf>
    <xf numFmtId="0" fontId="21" fillId="26" borderId="1" xfId="0" applyFont="1" applyFill="1" applyBorder="1" applyAlignment="1">
      <alignment horizontal="left"/>
    </xf>
    <xf numFmtId="166" fontId="21" fillId="26" borderId="1" xfId="1" applyNumberFormat="1" applyFont="1" applyFill="1" applyBorder="1" applyAlignment="1">
      <alignment horizontal="right"/>
    </xf>
    <xf numFmtId="165" fontId="21" fillId="26" borderId="10" xfId="0" applyNumberFormat="1" applyFont="1" applyFill="1" applyBorder="1" applyAlignment="1">
      <alignment horizontal="left"/>
    </xf>
    <xf numFmtId="0" fontId="21" fillId="26" borderId="10" xfId="0" applyFont="1" applyFill="1" applyBorder="1" applyAlignment="1">
      <alignment horizontal="left"/>
    </xf>
    <xf numFmtId="166" fontId="21" fillId="26" borderId="10" xfId="1" applyNumberFormat="1" applyFont="1" applyFill="1" applyBorder="1" applyAlignment="1">
      <alignment horizontal="right"/>
    </xf>
    <xf numFmtId="49" fontId="23" fillId="26" borderId="10" xfId="1" applyNumberFormat="1" applyFont="1" applyFill="1" applyBorder="1" applyAlignment="1"/>
    <xf numFmtId="0" fontId="21" fillId="27" borderId="1" xfId="0" applyFont="1" applyFill="1" applyBorder="1" applyAlignment="1">
      <alignment horizontal="left"/>
    </xf>
    <xf numFmtId="166" fontId="21" fillId="27" borderId="1" xfId="1" applyNumberFormat="1" applyFont="1" applyFill="1" applyBorder="1" applyAlignment="1">
      <alignment horizontal="right"/>
    </xf>
    <xf numFmtId="0" fontId="21" fillId="27" borderId="10" xfId="0" applyFont="1" applyFill="1" applyBorder="1" applyAlignment="1">
      <alignment horizontal="left"/>
    </xf>
    <xf numFmtId="166" fontId="21" fillId="27" borderId="10" xfId="1" applyNumberFormat="1" applyFont="1" applyFill="1" applyBorder="1" applyAlignment="1">
      <alignment horizontal="right"/>
    </xf>
    <xf numFmtId="0" fontId="21" fillId="25" borderId="10" xfId="2" applyFont="1" applyFill="1" applyBorder="1" applyAlignment="1">
      <alignment horizontal="left"/>
    </xf>
    <xf numFmtId="166" fontId="21" fillId="25" borderId="10" xfId="1" applyNumberFormat="1" applyFont="1" applyFill="1" applyBorder="1" applyAlignment="1">
      <alignment horizontal="right"/>
    </xf>
    <xf numFmtId="166" fontId="24" fillId="21" borderId="10" xfId="1" applyNumberFormat="1" applyFont="1" applyFill="1" applyBorder="1" applyAlignment="1"/>
    <xf numFmtId="166" fontId="22" fillId="22" borderId="10" xfId="1" applyNumberFormat="1" applyFont="1" applyFill="1" applyBorder="1" applyAlignment="1">
      <alignment horizontal="right"/>
    </xf>
    <xf numFmtId="165" fontId="26" fillId="23" borderId="1" xfId="2" applyNumberFormat="1" applyFont="1" applyFill="1" applyBorder="1" applyAlignment="1">
      <alignment horizontal="left"/>
    </xf>
    <xf numFmtId="166" fontId="26" fillId="23" borderId="1" xfId="1" applyNumberFormat="1" applyFont="1" applyFill="1" applyBorder="1" applyAlignment="1">
      <alignment horizontal="right"/>
    </xf>
    <xf numFmtId="166" fontId="26" fillId="23" borderId="1" xfId="1" applyNumberFormat="1" applyFont="1" applyFill="1" applyBorder="1" applyAlignment="1">
      <alignment horizontal="left"/>
    </xf>
    <xf numFmtId="166" fontId="22" fillId="23" borderId="10" xfId="1" applyNumberFormat="1" applyFont="1" applyFill="1" applyBorder="1" applyAlignment="1">
      <alignment horizontal="left"/>
    </xf>
    <xf numFmtId="166" fontId="22" fillId="25" borderId="10" xfId="1" applyNumberFormat="1" applyFont="1" applyFill="1" applyBorder="1" applyAlignment="1">
      <alignment horizontal="right"/>
    </xf>
    <xf numFmtId="166" fontId="22" fillId="26" borderId="10" xfId="1" applyNumberFormat="1" applyFont="1" applyFill="1" applyBorder="1" applyAlignment="1">
      <alignment horizontal="right"/>
    </xf>
    <xf numFmtId="166" fontId="22" fillId="27" borderId="10" xfId="1" applyNumberFormat="1" applyFont="1" applyFill="1" applyBorder="1" applyAlignment="1">
      <alignment horizontal="right"/>
    </xf>
    <xf numFmtId="166" fontId="22" fillId="24" borderId="10" xfId="1" applyNumberFormat="1" applyFont="1" applyFill="1" applyBorder="1" applyAlignment="1">
      <alignment horizontal="right"/>
    </xf>
    <xf numFmtId="166" fontId="26" fillId="25" borderId="1" xfId="1" applyNumberFormat="1" applyFont="1" applyFill="1" applyBorder="1" applyAlignment="1">
      <alignment horizontal="left"/>
    </xf>
    <xf numFmtId="166" fontId="26" fillId="26" borderId="1" xfId="1" applyNumberFormat="1" applyFont="1" applyFill="1" applyBorder="1" applyAlignment="1">
      <alignment horizontal="left" wrapText="1"/>
    </xf>
    <xf numFmtId="165" fontId="21" fillId="22" borderId="10" xfId="2" applyNumberFormat="1" applyFont="1" applyFill="1" applyBorder="1" applyAlignment="1">
      <alignment horizontal="right" vertical="center"/>
    </xf>
    <xf numFmtId="165" fontId="22" fillId="22" borderId="10" xfId="2" applyNumberFormat="1" applyFont="1" applyFill="1" applyBorder="1"/>
    <xf numFmtId="0" fontId="22" fillId="23" borderId="10" xfId="2" applyFont="1" applyFill="1" applyBorder="1" applyAlignment="1">
      <alignment horizontal="right"/>
    </xf>
    <xf numFmtId="165" fontId="22" fillId="23" borderId="10" xfId="2" applyNumberFormat="1" applyFont="1" applyFill="1" applyBorder="1" applyAlignment="1">
      <alignment horizontal="right"/>
    </xf>
    <xf numFmtId="165" fontId="26" fillId="23" borderId="1" xfId="2" applyNumberFormat="1" applyFont="1" applyFill="1" applyBorder="1" applyAlignment="1">
      <alignment horizontal="right"/>
    </xf>
    <xf numFmtId="165" fontId="22" fillId="24" borderId="7" xfId="2" applyNumberFormat="1" applyFont="1" applyFill="1" applyBorder="1" applyAlignment="1">
      <alignment horizontal="right"/>
    </xf>
    <xf numFmtId="165" fontId="22" fillId="24" borderId="7" xfId="2" applyNumberFormat="1" applyFont="1" applyFill="1" applyBorder="1"/>
    <xf numFmtId="165" fontId="29" fillId="24" borderId="10" xfId="2" applyNumberFormat="1" applyFont="1" applyFill="1" applyBorder="1" applyAlignment="1">
      <alignment horizontal="right"/>
    </xf>
    <xf numFmtId="165" fontId="22" fillId="24" borderId="10" xfId="1" applyNumberFormat="1" applyFont="1" applyFill="1" applyBorder="1" applyAlignment="1">
      <alignment horizontal="right"/>
    </xf>
    <xf numFmtId="165" fontId="29" fillId="25" borderId="1" xfId="2" applyNumberFormat="1" applyFont="1" applyFill="1" applyBorder="1" applyAlignment="1">
      <alignment horizontal="right"/>
    </xf>
    <xf numFmtId="165" fontId="29" fillId="25" borderId="1" xfId="2" applyNumberFormat="1" applyFont="1" applyFill="1" applyBorder="1" applyAlignment="1">
      <alignment horizontal="left"/>
    </xf>
    <xf numFmtId="165" fontId="22" fillId="28" borderId="1" xfId="2" applyNumberFormat="1" applyFont="1" applyFill="1" applyBorder="1" applyAlignment="1">
      <alignment horizontal="right"/>
    </xf>
    <xf numFmtId="165" fontId="29" fillId="26" borderId="1" xfId="0" applyNumberFormat="1" applyFont="1" applyFill="1" applyBorder="1" applyAlignment="1">
      <alignment horizontal="right"/>
    </xf>
    <xf numFmtId="165" fontId="29" fillId="26" borderId="1" xfId="0" applyNumberFormat="1" applyFont="1" applyFill="1" applyBorder="1" applyAlignment="1">
      <alignment horizontal="left"/>
    </xf>
    <xf numFmtId="165" fontId="22" fillId="26" borderId="10" xfId="0" applyNumberFormat="1" applyFont="1" applyFill="1" applyBorder="1" applyAlignment="1">
      <alignment horizontal="right"/>
    </xf>
    <xf numFmtId="165" fontId="22" fillId="26" borderId="10" xfId="0" applyNumberFormat="1" applyFont="1" applyFill="1" applyBorder="1"/>
    <xf numFmtId="165" fontId="22" fillId="22" borderId="10" xfId="2" applyNumberFormat="1" applyFont="1" applyFill="1" applyBorder="1" applyAlignment="1">
      <alignment horizontal="right" vertical="center"/>
    </xf>
    <xf numFmtId="0" fontId="22" fillId="23" borderId="19" xfId="2" applyFont="1" applyFill="1" applyBorder="1" applyAlignment="1">
      <alignment horizontal="right"/>
    </xf>
    <xf numFmtId="165" fontId="22" fillId="23" borderId="19" xfId="2" applyNumberFormat="1" applyFont="1" applyFill="1" applyBorder="1"/>
    <xf numFmtId="165" fontId="22" fillId="23" borderId="10" xfId="2" applyNumberFormat="1" applyFont="1" applyFill="1" applyBorder="1"/>
    <xf numFmtId="0" fontId="21" fillId="21" borderId="17" xfId="2" applyFont="1" applyFill="1" applyBorder="1" applyAlignment="1">
      <alignment horizontal="left" vertical="top" wrapText="1"/>
    </xf>
    <xf numFmtId="0" fontId="21" fillId="21" borderId="4" xfId="2" applyFont="1" applyFill="1" applyBorder="1" applyAlignment="1">
      <alignment horizontal="left" vertical="top" wrapText="1"/>
    </xf>
    <xf numFmtId="166" fontId="23" fillId="21" borderId="2" xfId="1" applyNumberFormat="1" applyFont="1" applyFill="1" applyBorder="1" applyAlignment="1"/>
    <xf numFmtId="166" fontId="21" fillId="21" borderId="2" xfId="1" applyNumberFormat="1" applyFont="1" applyFill="1" applyBorder="1" applyAlignment="1"/>
    <xf numFmtId="166" fontId="21" fillId="22" borderId="2" xfId="1" applyNumberFormat="1" applyFont="1" applyFill="1" applyBorder="1" applyAlignment="1"/>
    <xf numFmtId="166" fontId="21" fillId="23" borderId="2" xfId="1" applyNumberFormat="1" applyFont="1" applyFill="1" applyBorder="1" applyAlignment="1"/>
    <xf numFmtId="166" fontId="23" fillId="24" borderId="2" xfId="1" applyNumberFormat="1" applyFont="1" applyFill="1" applyBorder="1" applyAlignment="1"/>
    <xf numFmtId="166" fontId="23" fillId="25" borderId="2" xfId="1" applyNumberFormat="1" applyFont="1" applyFill="1" applyBorder="1" applyAlignment="1"/>
    <xf numFmtId="166" fontId="23" fillId="26" borderId="2" xfId="1" applyNumberFormat="1" applyFont="1" applyFill="1" applyBorder="1" applyAlignment="1"/>
    <xf numFmtId="178" fontId="24" fillId="0" borderId="0" xfId="0" applyNumberFormat="1" applyFont="1"/>
    <xf numFmtId="0" fontId="22" fillId="23" borderId="7" xfId="2" applyFont="1" applyFill="1" applyBorder="1" applyAlignment="1">
      <alignment horizontal="right"/>
    </xf>
    <xf numFmtId="165" fontId="22" fillId="23" borderId="7" xfId="2" applyNumberFormat="1" applyFont="1" applyFill="1" applyBorder="1"/>
    <xf numFmtId="0" fontId="21" fillId="22" borderId="15" xfId="2" applyFont="1" applyFill="1" applyBorder="1" applyAlignment="1">
      <alignment horizontal="left" vertical="top" wrapText="1"/>
    </xf>
    <xf numFmtId="165" fontId="21" fillId="23" borderId="15" xfId="2" applyNumberFormat="1" applyFont="1" applyFill="1" applyBorder="1" applyAlignment="1">
      <alignment horizontal="left" vertical="top" wrapText="1"/>
    </xf>
    <xf numFmtId="165" fontId="21" fillId="24" borderId="15" xfId="2" applyNumberFormat="1" applyFont="1" applyFill="1" applyBorder="1" applyAlignment="1">
      <alignment horizontal="left" vertical="top" wrapText="1"/>
    </xf>
    <xf numFmtId="0" fontId="21" fillId="25" borderId="15" xfId="2" applyFont="1" applyFill="1" applyBorder="1" applyAlignment="1">
      <alignment horizontal="left" vertical="top" wrapText="1"/>
    </xf>
    <xf numFmtId="0" fontId="21" fillId="26" borderId="15" xfId="0" applyFont="1" applyFill="1" applyBorder="1" applyAlignment="1">
      <alignment horizontal="left" vertical="top" wrapText="1"/>
    </xf>
    <xf numFmtId="166" fontId="21" fillId="24" borderId="10" xfId="1" applyNumberFormat="1" applyFont="1" applyFill="1" applyBorder="1" applyAlignment="1">
      <alignment horizontal="left"/>
    </xf>
    <xf numFmtId="0" fontId="31" fillId="0" borderId="0" xfId="0" applyFont="1"/>
    <xf numFmtId="179" fontId="24" fillId="0" borderId="0" xfId="0" applyNumberFormat="1" applyFont="1"/>
    <xf numFmtId="0" fontId="23" fillId="0" borderId="0" xfId="0" applyFont="1" applyAlignment="1">
      <alignment wrapText="1"/>
    </xf>
    <xf numFmtId="0" fontId="24" fillId="0" borderId="0" xfId="0" applyFont="1" applyAlignment="1">
      <alignment horizontal="center" vertical="center" wrapText="1"/>
    </xf>
    <xf numFmtId="49" fontId="21" fillId="26" borderId="10" xfId="0" applyNumberFormat="1" applyFont="1" applyFill="1" applyBorder="1" applyAlignment="1">
      <alignment horizontal="left"/>
    </xf>
    <xf numFmtId="0" fontId="23" fillId="0" borderId="6" xfId="0" applyFont="1" applyBorder="1"/>
    <xf numFmtId="166" fontId="31" fillId="20" borderId="0" xfId="1" applyNumberFormat="1" applyFont="1" applyFill="1" applyBorder="1"/>
    <xf numFmtId="166" fontId="31" fillId="20" borderId="0" xfId="1" applyNumberFormat="1" applyFont="1" applyFill="1" applyBorder="1" applyAlignment="1"/>
    <xf numFmtId="0" fontId="31" fillId="20" borderId="0" xfId="0" applyFont="1" applyFill="1"/>
    <xf numFmtId="166" fontId="31" fillId="20" borderId="0" xfId="1" applyNumberFormat="1" applyFont="1" applyFill="1" applyBorder="1" applyAlignment="1">
      <alignment horizontal="right"/>
    </xf>
    <xf numFmtId="0" fontId="22" fillId="20" borderId="0" xfId="2" applyFont="1" applyFill="1" applyAlignment="1">
      <alignment horizontal="left"/>
    </xf>
    <xf numFmtId="0" fontId="26" fillId="20" borderId="0" xfId="2" applyFont="1" applyFill="1" applyAlignment="1">
      <alignment horizontal="left"/>
    </xf>
    <xf numFmtId="166" fontId="22" fillId="20" borderId="0" xfId="1" applyNumberFormat="1" applyFont="1" applyFill="1" applyBorder="1" applyAlignment="1">
      <alignment horizontal="left"/>
    </xf>
    <xf numFmtId="171" fontId="24" fillId="15" borderId="0" xfId="0" applyNumberFormat="1" applyFont="1" applyFill="1"/>
    <xf numFmtId="3" fontId="21" fillId="15" borderId="8" xfId="0" applyNumberFormat="1" applyFont="1" applyFill="1" applyBorder="1"/>
    <xf numFmtId="3" fontId="22" fillId="15" borderId="8" xfId="0" applyNumberFormat="1" applyFont="1" applyFill="1" applyBorder="1"/>
    <xf numFmtId="0" fontId="21" fillId="15" borderId="23" xfId="0" applyFont="1" applyFill="1" applyBorder="1"/>
    <xf numFmtId="0" fontId="22" fillId="15" borderId="24" xfId="0" applyFont="1" applyFill="1" applyBorder="1"/>
    <xf numFmtId="0" fontId="24" fillId="15" borderId="4" xfId="0" applyFont="1" applyFill="1" applyBorder="1" applyAlignment="1">
      <alignment horizontal="right"/>
    </xf>
    <xf numFmtId="176" fontId="24" fillId="15" borderId="0" xfId="1" applyNumberFormat="1" applyFont="1" applyFill="1" applyBorder="1"/>
    <xf numFmtId="0" fontId="22" fillId="15" borderId="8" xfId="0" applyFont="1" applyFill="1" applyBorder="1"/>
    <xf numFmtId="3" fontId="24" fillId="15" borderId="8" xfId="0" applyNumberFormat="1" applyFont="1" applyFill="1" applyBorder="1"/>
    <xf numFmtId="0" fontId="0" fillId="15" borderId="0" xfId="0" applyFill="1"/>
    <xf numFmtId="171" fontId="22" fillId="19" borderId="4" xfId="1" applyNumberFormat="1" applyFont="1" applyFill="1" applyBorder="1" applyAlignment="1"/>
    <xf numFmtId="173" fontId="24" fillId="15" borderId="0" xfId="0" applyNumberFormat="1" applyFont="1" applyFill="1"/>
    <xf numFmtId="166" fontId="31" fillId="19" borderId="0" xfId="1" applyNumberFormat="1" applyFont="1" applyFill="1" applyBorder="1"/>
    <xf numFmtId="180" fontId="24" fillId="0" borderId="0" xfId="0" applyNumberFormat="1" applyFont="1" applyAlignment="1">
      <alignment horizontal="right"/>
    </xf>
    <xf numFmtId="0" fontId="35" fillId="15" borderId="6" xfId="0" applyFont="1" applyFill="1" applyBorder="1"/>
    <xf numFmtId="165" fontId="22" fillId="25" borderId="10" xfId="2" applyNumberFormat="1" applyFont="1" applyFill="1" applyBorder="1" applyAlignment="1">
      <alignment horizontal="right"/>
    </xf>
    <xf numFmtId="165" fontId="22" fillId="28" borderId="10" xfId="2" applyNumberFormat="1" applyFont="1" applyFill="1" applyBorder="1" applyAlignment="1">
      <alignment horizontal="right"/>
    </xf>
    <xf numFmtId="0" fontId="22" fillId="25" borderId="10" xfId="2" applyFont="1" applyFill="1" applyBorder="1" applyAlignment="1">
      <alignment horizontal="right"/>
    </xf>
    <xf numFmtId="0" fontId="24" fillId="15" borderId="10" xfId="0" applyFont="1" applyFill="1" applyBorder="1"/>
    <xf numFmtId="0" fontId="21" fillId="21" borderId="1" xfId="0" applyFont="1" applyFill="1" applyBorder="1" applyAlignment="1">
      <alignment horizontal="left" wrapText="1"/>
    </xf>
    <xf numFmtId="0" fontId="36" fillId="0" borderId="0" xfId="0" applyFont="1"/>
    <xf numFmtId="181" fontId="36" fillId="0" borderId="0" xfId="0" applyNumberFormat="1" applyFont="1"/>
    <xf numFmtId="166" fontId="36" fillId="0" borderId="0" xfId="0" applyNumberFormat="1" applyFont="1"/>
    <xf numFmtId="166" fontId="22" fillId="0" borderId="0" xfId="0" applyNumberFormat="1" applyFont="1"/>
    <xf numFmtId="171" fontId="24" fillId="15" borderId="0" xfId="1" applyNumberFormat="1" applyFont="1" applyFill="1"/>
    <xf numFmtId="166" fontId="37" fillId="15" borderId="4" xfId="1" applyNumberFormat="1" applyFont="1" applyFill="1" applyBorder="1" applyAlignment="1"/>
    <xf numFmtId="166" fontId="38" fillId="15" borderId="0" xfId="1" applyNumberFormat="1" applyFont="1" applyFill="1" applyBorder="1" applyAlignment="1"/>
    <xf numFmtId="166" fontId="38" fillId="15" borderId="13" xfId="1" applyNumberFormat="1" applyFont="1" applyFill="1" applyBorder="1" applyAlignment="1"/>
    <xf numFmtId="0" fontId="24" fillId="15" borderId="25" xfId="0" applyFont="1" applyFill="1" applyBorder="1"/>
    <xf numFmtId="166" fontId="24" fillId="15" borderId="0" xfId="1" applyNumberFormat="1" applyFont="1" applyFill="1" applyBorder="1"/>
    <xf numFmtId="171" fontId="24" fillId="15" borderId="9" xfId="1" applyNumberFormat="1" applyFont="1" applyFill="1" applyBorder="1"/>
    <xf numFmtId="166" fontId="21" fillId="15" borderId="4" xfId="1" applyNumberFormat="1" applyFont="1" applyFill="1" applyBorder="1" applyAlignment="1"/>
    <xf numFmtId="166" fontId="22" fillId="15" borderId="0" xfId="1" applyNumberFormat="1" applyFont="1" applyFill="1" applyBorder="1" applyAlignment="1"/>
    <xf numFmtId="166" fontId="22" fillId="15" borderId="13" xfId="1" applyNumberFormat="1" applyFont="1" applyFill="1" applyBorder="1" applyAlignment="1"/>
    <xf numFmtId="0" fontId="39" fillId="20" borderId="0" xfId="0" applyFont="1" applyFill="1"/>
    <xf numFmtId="0" fontId="41" fillId="19" borderId="0" xfId="0" applyFont="1" applyFill="1"/>
    <xf numFmtId="0" fontId="40" fillId="19" borderId="8" xfId="0" applyFont="1" applyFill="1" applyBorder="1" applyAlignment="1">
      <alignment vertical="top" wrapText="1"/>
    </xf>
    <xf numFmtId="0" fontId="40" fillId="19" borderId="4" xfId="0" applyFont="1" applyFill="1" applyBorder="1" applyAlignment="1">
      <alignment vertical="top" wrapText="1"/>
    </xf>
    <xf numFmtId="0" fontId="21" fillId="15" borderId="8" xfId="0" applyFont="1" applyFill="1" applyBorder="1" applyAlignment="1">
      <alignment horizontal="left"/>
    </xf>
    <xf numFmtId="171" fontId="24" fillId="15" borderId="25" xfId="1" applyNumberFormat="1" applyFont="1" applyFill="1" applyBorder="1"/>
    <xf numFmtId="171" fontId="24" fillId="15" borderId="8" xfId="1" applyNumberFormat="1" applyFont="1" applyFill="1" applyBorder="1"/>
    <xf numFmtId="0" fontId="41" fillId="29" borderId="8" xfId="0" applyFont="1" applyFill="1" applyBorder="1"/>
    <xf numFmtId="0" fontId="40" fillId="29" borderId="0" xfId="0" applyFont="1" applyFill="1"/>
    <xf numFmtId="3" fontId="40" fillId="29" borderId="0" xfId="0" applyNumberFormat="1" applyFont="1" applyFill="1"/>
    <xf numFmtId="0" fontId="41" fillId="29" borderId="0" xfId="0" applyFont="1" applyFill="1"/>
    <xf numFmtId="3" fontId="41" fillId="29" borderId="0" xfId="0" applyNumberFormat="1" applyFont="1" applyFill="1"/>
    <xf numFmtId="166" fontId="41" fillId="29" borderId="0" xfId="1" applyNumberFormat="1" applyFont="1" applyFill="1" applyBorder="1"/>
    <xf numFmtId="166" fontId="41" fillId="29" borderId="0" xfId="0" applyNumberFormat="1" applyFont="1" applyFill="1"/>
    <xf numFmtId="0" fontId="41" fillId="29" borderId="4" xfId="0" applyFont="1" applyFill="1" applyBorder="1"/>
    <xf numFmtId="0" fontId="40" fillId="29" borderId="7" xfId="0" applyFont="1" applyFill="1" applyBorder="1"/>
    <xf numFmtId="3" fontId="40" fillId="29" borderId="7" xfId="0" applyNumberFormat="1" applyFont="1" applyFill="1" applyBorder="1"/>
    <xf numFmtId="166" fontId="0" fillId="0" borderId="0" xfId="1" applyNumberFormat="1" applyFont="1"/>
    <xf numFmtId="166" fontId="0" fillId="0" borderId="0" xfId="0" applyNumberFormat="1"/>
    <xf numFmtId="176" fontId="23" fillId="15" borderId="6" xfId="1" applyNumberFormat="1" applyFont="1" applyFill="1" applyBorder="1"/>
    <xf numFmtId="166" fontId="37" fillId="15" borderId="7" xfId="1" applyNumberFormat="1" applyFont="1" applyFill="1" applyBorder="1" applyAlignment="1">
      <alignment horizontal="left"/>
    </xf>
    <xf numFmtId="166" fontId="38" fillId="15" borderId="0" xfId="1" applyNumberFormat="1" applyFont="1" applyFill="1" applyBorder="1" applyAlignment="1">
      <alignment horizontal="left"/>
    </xf>
    <xf numFmtId="166" fontId="21" fillId="15" borderId="10" xfId="1" applyNumberFormat="1" applyFont="1" applyFill="1" applyBorder="1"/>
    <xf numFmtId="171" fontId="22" fillId="20" borderId="7" xfId="1" applyNumberFormat="1" applyFont="1" applyFill="1" applyBorder="1" applyAlignment="1"/>
    <xf numFmtId="166" fontId="22" fillId="20" borderId="7" xfId="1" applyNumberFormat="1" applyFont="1" applyFill="1" applyBorder="1" applyAlignment="1"/>
    <xf numFmtId="166" fontId="22" fillId="20" borderId="4" xfId="1042" applyNumberFormat="1" applyFont="1" applyFill="1" applyBorder="1" applyAlignment="1"/>
    <xf numFmtId="171" fontId="22" fillId="20" borderId="4" xfId="1042" applyNumberFormat="1" applyFont="1" applyFill="1" applyBorder="1" applyAlignment="1"/>
    <xf numFmtId="182" fontId="24" fillId="0" borderId="0" xfId="0" applyNumberFormat="1" applyFont="1"/>
    <xf numFmtId="165" fontId="22" fillId="20" borderId="0" xfId="0" applyNumberFormat="1" applyFont="1" applyFill="1"/>
    <xf numFmtId="0" fontId="24" fillId="15" borderId="0" xfId="1" applyNumberFormat="1" applyFont="1" applyFill="1"/>
    <xf numFmtId="3" fontId="22" fillId="30" borderId="0" xfId="34326" applyNumberFormat="1" applyFont="1" applyFill="1"/>
    <xf numFmtId="166" fontId="22" fillId="30" borderId="0" xfId="1" applyNumberFormat="1" applyFont="1" applyFill="1"/>
    <xf numFmtId="166" fontId="24" fillId="0" borderId="0" xfId="1" applyNumberFormat="1" applyFont="1"/>
    <xf numFmtId="166" fontId="22" fillId="20" borderId="0" xfId="1" applyNumberFormat="1" applyFont="1" applyFill="1" applyBorder="1" applyAlignment="1">
      <alignment horizontal="right"/>
    </xf>
    <xf numFmtId="0" fontId="31" fillId="31" borderId="0" xfId="0" applyFont="1" applyFill="1"/>
    <xf numFmtId="166" fontId="31" fillId="31" borderId="0" xfId="1" applyNumberFormat="1" applyFont="1" applyFill="1" applyBorder="1"/>
    <xf numFmtId="166" fontId="31" fillId="31" borderId="0" xfId="1" applyNumberFormat="1" applyFont="1" applyFill="1" applyBorder="1" applyAlignment="1">
      <alignment horizontal="right"/>
    </xf>
    <xf numFmtId="166" fontId="31" fillId="31" borderId="0" xfId="1" applyNumberFormat="1" applyFont="1" applyFill="1" applyBorder="1" applyAlignment="1"/>
    <xf numFmtId="167" fontId="31" fillId="31" borderId="0" xfId="1" applyNumberFormat="1" applyFont="1" applyFill="1" applyBorder="1" applyAlignment="1"/>
    <xf numFmtId="0" fontId="24" fillId="32" borderId="0" xfId="0" applyFont="1" applyFill="1"/>
    <xf numFmtId="166" fontId="24" fillId="32" borderId="0" xfId="1" applyNumberFormat="1" applyFont="1" applyFill="1"/>
    <xf numFmtId="0" fontId="22" fillId="32" borderId="18" xfId="0" applyFont="1" applyFill="1" applyBorder="1"/>
    <xf numFmtId="0" fontId="22" fillId="32" borderId="0" xfId="0" applyFont="1" applyFill="1"/>
    <xf numFmtId="183" fontId="24" fillId="0" borderId="0" xfId="0" applyNumberFormat="1" applyFont="1"/>
    <xf numFmtId="3" fontId="41" fillId="33" borderId="0" xfId="0" applyNumberFormat="1" applyFont="1" applyFill="1"/>
    <xf numFmtId="0" fontId="41" fillId="33" borderId="0" xfId="0" applyFont="1" applyFill="1"/>
    <xf numFmtId="166" fontId="21" fillId="15" borderId="10" xfId="0" applyNumberFormat="1" applyFont="1" applyFill="1" applyBorder="1"/>
    <xf numFmtId="3" fontId="21" fillId="15" borderId="6" xfId="0" applyNumberFormat="1" applyFont="1" applyFill="1" applyBorder="1"/>
    <xf numFmtId="0" fontId="22" fillId="34" borderId="0" xfId="0" applyFont="1" applyFill="1"/>
    <xf numFmtId="166" fontId="24" fillId="34" borderId="0" xfId="1" applyNumberFormat="1" applyFont="1" applyFill="1"/>
    <xf numFmtId="176" fontId="42" fillId="35" borderId="0" xfId="0" applyNumberFormat="1" applyFont="1" applyFill="1"/>
    <xf numFmtId="176" fontId="43" fillId="35" borderId="0" xfId="0" applyNumberFormat="1" applyFont="1" applyFill="1"/>
    <xf numFmtId="166" fontId="22" fillId="37" borderId="7" xfId="1" applyNumberFormat="1" applyFont="1" applyFill="1" applyBorder="1" applyAlignment="1"/>
    <xf numFmtId="171" fontId="22" fillId="37" borderId="7" xfId="1" applyNumberFormat="1" applyFont="1" applyFill="1" applyBorder="1" applyAlignment="1"/>
    <xf numFmtId="166" fontId="31" fillId="36" borderId="0" xfId="1" applyNumberFormat="1" applyFont="1" applyFill="1"/>
    <xf numFmtId="3" fontId="31" fillId="36" borderId="0" xfId="0" applyNumberFormat="1" applyFont="1" applyFill="1"/>
    <xf numFmtId="176" fontId="31" fillId="36" borderId="0" xfId="1" applyNumberFormat="1" applyFont="1" applyFill="1" applyBorder="1"/>
    <xf numFmtId="0" fontId="31" fillId="36" borderId="0" xfId="0" applyFont="1" applyFill="1"/>
    <xf numFmtId="0" fontId="22" fillId="19" borderId="8" xfId="0" applyFont="1" applyFill="1" applyBorder="1"/>
    <xf numFmtId="166" fontId="22" fillId="37" borderId="4" xfId="1042" applyNumberFormat="1" applyFont="1" applyFill="1" applyBorder="1" applyAlignment="1"/>
    <xf numFmtId="165" fontId="22" fillId="36" borderId="4" xfId="0" applyNumberFormat="1" applyFont="1" applyFill="1" applyBorder="1"/>
    <xf numFmtId="171" fontId="22" fillId="37" borderId="4" xfId="1042" applyNumberFormat="1" applyFont="1" applyFill="1" applyBorder="1" applyAlignment="1"/>
    <xf numFmtId="165" fontId="31" fillId="19" borderId="0" xfId="0" applyNumberFormat="1" applyFont="1" applyFill="1"/>
    <xf numFmtId="3" fontId="22" fillId="36" borderId="0" xfId="34326" applyNumberFormat="1" applyFont="1" applyFill="1"/>
    <xf numFmtId="0" fontId="21" fillId="27" borderId="26" xfId="0" applyFont="1" applyFill="1" applyBorder="1" applyAlignment="1">
      <alignment horizontal="left" vertical="top" wrapText="1"/>
    </xf>
    <xf numFmtId="166" fontId="21" fillId="27" borderId="26" xfId="1" applyNumberFormat="1" applyFont="1" applyFill="1" applyBorder="1" applyAlignment="1">
      <alignment horizontal="left" vertical="top" wrapText="1"/>
    </xf>
    <xf numFmtId="166" fontId="24" fillId="15" borderId="25" xfId="1" applyNumberFormat="1" applyFont="1" applyFill="1" applyBorder="1" applyAlignment="1"/>
    <xf numFmtId="166" fontId="24" fillId="15" borderId="9" xfId="1" applyNumberFormat="1" applyFont="1" applyFill="1" applyBorder="1" applyAlignment="1"/>
    <xf numFmtId="166" fontId="24" fillId="15" borderId="27" xfId="1" applyNumberFormat="1" applyFont="1" applyFill="1" applyBorder="1" applyAlignment="1"/>
    <xf numFmtId="166" fontId="24" fillId="15" borderId="28" xfId="1" applyNumberFormat="1" applyFont="1" applyFill="1" applyBorder="1" applyAlignment="1"/>
    <xf numFmtId="166" fontId="22" fillId="15" borderId="0" xfId="2" applyNumberFormat="1" applyFont="1" applyFill="1" applyAlignment="1">
      <alignment horizontal="left"/>
    </xf>
    <xf numFmtId="0" fontId="22" fillId="20" borderId="0" xfId="0" applyFont="1" applyFill="1"/>
    <xf numFmtId="184" fontId="31" fillId="20" borderId="0" xfId="1" applyNumberFormat="1" applyFont="1" applyFill="1" applyBorder="1" applyAlignment="1">
      <alignment horizontal="right"/>
    </xf>
    <xf numFmtId="166" fontId="31" fillId="15" borderId="0" xfId="1" applyNumberFormat="1" applyFont="1" applyFill="1" applyBorder="1"/>
    <xf numFmtId="0" fontId="31" fillId="15" borderId="0" xfId="0" applyFont="1" applyFill="1"/>
    <xf numFmtId="176" fontId="31" fillId="15" borderId="0" xfId="1" applyNumberFormat="1" applyFont="1" applyFill="1" applyBorder="1"/>
    <xf numFmtId="176" fontId="31" fillId="15" borderId="7" xfId="1" applyNumberFormat="1" applyFont="1" applyFill="1" applyBorder="1"/>
    <xf numFmtId="3" fontId="31" fillId="15" borderId="7" xfId="0" applyNumberFormat="1" applyFont="1" applyFill="1" applyBorder="1"/>
    <xf numFmtId="0" fontId="31" fillId="15" borderId="7" xfId="0" applyFont="1" applyFill="1" applyBorder="1"/>
    <xf numFmtId="166" fontId="31" fillId="15" borderId="7" xfId="1" applyNumberFormat="1" applyFont="1" applyFill="1" applyBorder="1"/>
    <xf numFmtId="0" fontId="22" fillId="31" borderId="0" xfId="0" applyFont="1" applyFill="1"/>
    <xf numFmtId="3" fontId="22" fillId="31" borderId="0" xfId="0" applyNumberFormat="1" applyFont="1" applyFill="1"/>
    <xf numFmtId="0" fontId="24" fillId="0" borderId="29" xfId="0" applyFont="1" applyBorder="1"/>
    <xf numFmtId="176" fontId="22" fillId="31" borderId="0" xfId="1" applyNumberFormat="1" applyFont="1" applyFill="1" applyBorder="1" applyAlignment="1">
      <alignment horizontal="right"/>
    </xf>
    <xf numFmtId="166" fontId="31" fillId="32" borderId="0" xfId="1" applyNumberFormat="1" applyFont="1" applyFill="1" applyBorder="1"/>
    <xf numFmtId="166" fontId="22" fillId="31" borderId="0" xfId="1" applyNumberFormat="1" applyFont="1" applyFill="1" applyBorder="1" applyAlignment="1">
      <alignment horizontal="right"/>
    </xf>
    <xf numFmtId="0" fontId="31" fillId="38" borderId="0" xfId="0" applyFont="1" applyFill="1"/>
    <xf numFmtId="166" fontId="31" fillId="38" borderId="0" xfId="1" applyNumberFormat="1" applyFont="1" applyFill="1" applyBorder="1" applyAlignment="1"/>
    <xf numFmtId="176" fontId="31" fillId="35" borderId="0" xfId="0" applyNumberFormat="1" applyFont="1" applyFill="1"/>
    <xf numFmtId="0" fontId="24" fillId="39" borderId="0" xfId="0" applyFont="1" applyFill="1"/>
    <xf numFmtId="166" fontId="24" fillId="39" borderId="0" xfId="1" applyNumberFormat="1" applyFont="1" applyFill="1"/>
    <xf numFmtId="0" fontId="22" fillId="21" borderId="10" xfId="2" applyFont="1" applyFill="1" applyBorder="1" applyAlignment="1">
      <alignment horizontal="left"/>
    </xf>
    <xf numFmtId="0" fontId="23" fillId="15" borderId="21" xfId="0" applyFont="1" applyFill="1" applyBorder="1"/>
    <xf numFmtId="0" fontId="21" fillId="22" borderId="1" xfId="2" applyFont="1" applyFill="1" applyBorder="1" applyAlignment="1">
      <alignment horizontal="left"/>
    </xf>
    <xf numFmtId="0" fontId="22" fillId="22" borderId="10" xfId="2" applyFont="1" applyFill="1" applyBorder="1" applyAlignment="1">
      <alignment horizontal="left"/>
    </xf>
    <xf numFmtId="0" fontId="23" fillId="15" borderId="4" xfId="0" applyFont="1" applyFill="1" applyBorder="1"/>
    <xf numFmtId="166" fontId="23" fillId="15" borderId="7" xfId="1" applyNumberFormat="1" applyFont="1" applyFill="1" applyBorder="1" applyAlignment="1">
      <alignment vertical="top" wrapText="1"/>
    </xf>
    <xf numFmtId="0" fontId="24" fillId="15" borderId="10" xfId="0" applyFont="1" applyFill="1" applyBorder="1"/>
    <xf numFmtId="0" fontId="21" fillId="21" borderId="1" xfId="0" applyFont="1" applyFill="1" applyBorder="1" applyAlignment="1">
      <alignment horizontal="left" wrapText="1"/>
    </xf>
    <xf numFmtId="0" fontId="22" fillId="15" borderId="7" xfId="2" applyFont="1" applyFill="1" applyBorder="1" applyAlignment="1">
      <alignment horizontal="left"/>
    </xf>
    <xf numFmtId="165" fontId="21" fillId="23" borderId="1" xfId="2" applyNumberFormat="1" applyFont="1" applyFill="1" applyBorder="1" applyAlignment="1">
      <alignment horizontal="left"/>
    </xf>
    <xf numFmtId="165" fontId="22" fillId="23" borderId="10" xfId="2" applyNumberFormat="1" applyFont="1" applyFill="1" applyBorder="1" applyAlignment="1">
      <alignment horizontal="left"/>
    </xf>
    <xf numFmtId="0" fontId="24" fillId="15" borderId="21" xfId="0" applyFont="1" applyFill="1" applyBorder="1"/>
    <xf numFmtId="165" fontId="21" fillId="24" borderId="1" xfId="2" applyNumberFormat="1" applyFont="1" applyFill="1" applyBorder="1" applyAlignment="1">
      <alignment horizontal="left"/>
    </xf>
    <xf numFmtId="0" fontId="24" fillId="15" borderId="0" xfId="0" applyFont="1" applyFill="1"/>
    <xf numFmtId="0" fontId="22" fillId="24" borderId="10" xfId="2" applyFont="1" applyFill="1" applyBorder="1" applyAlignment="1">
      <alignment horizontal="left" wrapText="1"/>
    </xf>
    <xf numFmtId="0" fontId="24" fillId="15" borderId="8" xfId="0" applyFont="1" applyFill="1" applyBorder="1"/>
    <xf numFmtId="0" fontId="21" fillId="26" borderId="1" xfId="0" applyFont="1" applyFill="1" applyBorder="1" applyAlignment="1">
      <alignment horizontal="left"/>
    </xf>
    <xf numFmtId="0" fontId="22" fillId="26" borderId="10" xfId="0" applyFont="1" applyFill="1" applyBorder="1" applyAlignment="1">
      <alignment horizontal="left" wrapText="1"/>
    </xf>
    <xf numFmtId="0" fontId="22" fillId="25" borderId="10" xfId="2" applyFont="1" applyFill="1" applyBorder="1" applyAlignment="1">
      <alignment horizontal="left"/>
    </xf>
    <xf numFmtId="0" fontId="21" fillId="25" borderId="1" xfId="2" applyFont="1" applyFill="1" applyBorder="1" applyAlignment="1">
      <alignment horizontal="left"/>
    </xf>
    <xf numFmtId="0" fontId="21" fillId="27" borderId="1" xfId="0" applyFont="1" applyFill="1" applyBorder="1" applyAlignment="1">
      <alignment horizontal="left"/>
    </xf>
    <xf numFmtId="166" fontId="22" fillId="27" borderId="10" xfId="1" applyNumberFormat="1" applyFont="1" applyFill="1" applyBorder="1" applyAlignment="1">
      <alignment horizontal="left"/>
    </xf>
    <xf numFmtId="166" fontId="24" fillId="15" borderId="21" xfId="0" applyNumberFormat="1" applyFont="1" applyFill="1" applyBorder="1"/>
    <xf numFmtId="166" fontId="21" fillId="26" borderId="1" xfId="1" applyNumberFormat="1" applyFont="1" applyFill="1" applyBorder="1" applyAlignment="1">
      <alignment horizontal="left"/>
    </xf>
    <xf numFmtId="166" fontId="22" fillId="26" borderId="10" xfId="1" applyNumberFormat="1" applyFont="1" applyFill="1" applyBorder="1" applyAlignment="1">
      <alignment horizontal="left"/>
    </xf>
    <xf numFmtId="0" fontId="22" fillId="15" borderId="7" xfId="2" applyFont="1" applyFill="1" applyBorder="1"/>
    <xf numFmtId="165" fontId="22" fillId="22" borderId="10" xfId="2" applyNumberFormat="1" applyFont="1" applyFill="1" applyBorder="1" applyAlignment="1">
      <alignment vertical="top"/>
    </xf>
    <xf numFmtId="0" fontId="24" fillId="15" borderId="21" xfId="0" applyFont="1" applyFill="1" applyBorder="1" applyAlignment="1">
      <alignment vertical="top"/>
    </xf>
    <xf numFmtId="166" fontId="23" fillId="15" borderId="10" xfId="1" applyNumberFormat="1" applyFont="1" applyFill="1" applyBorder="1" applyAlignment="1">
      <alignment vertical="top" wrapText="1"/>
    </xf>
    <xf numFmtId="0" fontId="21" fillId="22" borderId="1" xfId="2" applyFont="1" applyFill="1" applyBorder="1" applyAlignment="1">
      <alignment vertical="top"/>
    </xf>
    <xf numFmtId="165" fontId="22" fillId="15" borderId="7" xfId="2" applyNumberFormat="1" applyFont="1" applyFill="1" applyBorder="1" applyAlignment="1">
      <alignment vertical="top"/>
    </xf>
    <xf numFmtId="165" fontId="22" fillId="15" borderId="6" xfId="15" applyNumberFormat="1" applyFont="1" applyFill="1" applyBorder="1" applyAlignment="1">
      <alignment vertical="top"/>
    </xf>
    <xf numFmtId="166" fontId="21" fillId="23" borderId="1" xfId="1" applyNumberFormat="1" applyFont="1" applyFill="1" applyBorder="1" applyAlignment="1">
      <alignment vertical="top"/>
    </xf>
    <xf numFmtId="0" fontId="22" fillId="23" borderId="10" xfId="2" applyFont="1" applyFill="1" applyBorder="1"/>
    <xf numFmtId="165" fontId="22" fillId="15" borderId="7" xfId="0" applyNumberFormat="1" applyFont="1" applyFill="1" applyBorder="1" applyAlignment="1">
      <alignment vertical="top"/>
    </xf>
    <xf numFmtId="0" fontId="22" fillId="20" borderId="7" xfId="0" applyFont="1" applyFill="1" applyBorder="1"/>
    <xf numFmtId="165" fontId="22" fillId="24" borderId="7" xfId="2" applyNumberFormat="1" applyFont="1" applyFill="1" applyBorder="1" applyAlignment="1">
      <alignment vertical="top"/>
    </xf>
    <xf numFmtId="0" fontId="24" fillId="15" borderId="8" xfId="0" applyFont="1" applyFill="1" applyBorder="1" applyAlignment="1">
      <alignment vertical="top"/>
    </xf>
    <xf numFmtId="165" fontId="22" fillId="15" borderId="4" xfId="0" applyNumberFormat="1" applyFont="1" applyFill="1" applyBorder="1" applyAlignment="1">
      <alignment vertical="top"/>
    </xf>
    <xf numFmtId="165" fontId="22" fillId="24" borderId="10" xfId="2" applyNumberFormat="1" applyFont="1" applyFill="1" applyBorder="1" applyAlignment="1">
      <alignment horizontal="left"/>
    </xf>
    <xf numFmtId="165" fontId="30" fillId="15" borderId="21" xfId="0" applyNumberFormat="1" applyFont="1" applyFill="1" applyBorder="1" applyAlignment="1">
      <alignment vertical="top"/>
    </xf>
    <xf numFmtId="165" fontId="21" fillId="25" borderId="1" xfId="2" applyNumberFormat="1" applyFont="1" applyFill="1" applyBorder="1" applyAlignment="1">
      <alignment vertical="top"/>
    </xf>
    <xf numFmtId="165" fontId="22" fillId="28" borderId="1" xfId="2" applyNumberFormat="1" applyFont="1" applyFill="1" applyBorder="1" applyAlignment="1">
      <alignment vertical="top"/>
    </xf>
    <xf numFmtId="165" fontId="22" fillId="25" borderId="10" xfId="2" applyNumberFormat="1" applyFont="1" applyFill="1" applyBorder="1" applyAlignment="1">
      <alignment vertical="top" wrapText="1"/>
    </xf>
    <xf numFmtId="0" fontId="22" fillId="19" borderId="7" xfId="0" applyFont="1" applyFill="1" applyBorder="1"/>
    <xf numFmtId="165" fontId="22" fillId="28" borderId="10" xfId="2" applyNumberFormat="1" applyFont="1" applyFill="1" applyBorder="1" applyAlignment="1">
      <alignment vertical="top"/>
    </xf>
    <xf numFmtId="165" fontId="21" fillId="26" borderId="1" xfId="0" applyNumberFormat="1" applyFont="1" applyFill="1" applyBorder="1" applyAlignment="1">
      <alignment vertical="top"/>
    </xf>
    <xf numFmtId="165" fontId="22" fillId="26" borderId="10" xfId="0" applyNumberFormat="1" applyFont="1" applyFill="1" applyBorder="1" applyAlignment="1">
      <alignment vertical="top"/>
    </xf>
    <xf numFmtId="165" fontId="22" fillId="15" borderId="21" xfId="0" applyNumberFormat="1" applyFont="1" applyFill="1" applyBorder="1" applyAlignment="1">
      <alignment vertical="top"/>
    </xf>
    <xf numFmtId="0" fontId="24" fillId="15" borderId="20" xfId="0" applyFont="1" applyFill="1" applyBorder="1" applyAlignment="1">
      <alignment vertical="top"/>
    </xf>
    <xf numFmtId="165" fontId="22" fillId="36" borderId="7" xfId="0" applyNumberFormat="1" applyFont="1" applyFill="1" applyBorder="1" applyAlignment="1">
      <alignment vertical="top"/>
    </xf>
    <xf numFmtId="0" fontId="22" fillId="15" borderId="10" xfId="2" applyFont="1" applyFill="1" applyBorder="1"/>
    <xf numFmtId="0" fontId="22" fillId="23" borderId="19" xfId="2" applyFont="1" applyFill="1" applyBorder="1"/>
    <xf numFmtId="0" fontId="22" fillId="15" borderId="21" xfId="2" applyFont="1" applyFill="1" applyBorder="1"/>
    <xf numFmtId="0" fontId="22" fillId="22" borderId="10" xfId="2" applyFont="1" applyFill="1" applyBorder="1"/>
    <xf numFmtId="0" fontId="22" fillId="15" borderId="7" xfId="0" applyFont="1" applyFill="1" applyBorder="1"/>
    <xf numFmtId="0" fontId="22" fillId="24" borderId="7" xfId="2" applyFont="1" applyFill="1" applyBorder="1"/>
    <xf numFmtId="0" fontId="22" fillId="15" borderId="4" xfId="0" applyFont="1" applyFill="1" applyBorder="1"/>
    <xf numFmtId="0" fontId="30" fillId="15" borderId="21" xfId="0" applyFont="1" applyFill="1" applyBorder="1"/>
    <xf numFmtId="0" fontId="22" fillId="26" borderId="10" xfId="0" applyFont="1" applyFill="1" applyBorder="1" applyAlignment="1">
      <alignment horizontal="left"/>
    </xf>
    <xf numFmtId="0" fontId="22" fillId="15" borderId="21" xfId="0" applyFont="1" applyFill="1" applyBorder="1"/>
    <xf numFmtId="0" fontId="24" fillId="15" borderId="20" xfId="0" applyFont="1" applyFill="1" applyBorder="1"/>
    <xf numFmtId="0" fontId="22" fillId="36" borderId="7" xfId="0" applyFont="1" applyFill="1" applyBorder="1"/>
    <xf numFmtId="0" fontId="24" fillId="15" borderId="13" xfId="0" applyFont="1" applyFill="1" applyBorder="1"/>
    <xf numFmtId="0" fontId="24" fillId="15" borderId="9" xfId="0" applyFont="1" applyFill="1" applyBorder="1"/>
    <xf numFmtId="0" fontId="23" fillId="15" borderId="10" xfId="0" applyFont="1" applyFill="1" applyBorder="1"/>
    <xf numFmtId="0" fontId="23" fillId="15" borderId="4" xfId="0" applyFont="1" applyFill="1" applyBorder="1" applyAlignment="1">
      <alignment horizontal="left"/>
    </xf>
    <xf numFmtId="0" fontId="24" fillId="15" borderId="4" xfId="0" applyFont="1" applyFill="1" applyBorder="1"/>
    <xf numFmtId="0" fontId="23" fillId="15" borderId="6" xfId="0" applyFont="1" applyFill="1" applyBorder="1"/>
    <xf numFmtId="0" fontId="40" fillId="19" borderId="8" xfId="0" applyFont="1" applyFill="1" applyBorder="1" applyAlignment="1">
      <alignment vertical="top" wrapText="1"/>
    </xf>
    <xf numFmtId="0" fontId="40" fillId="19" borderId="4" xfId="0" applyFont="1" applyFill="1" applyBorder="1" applyAlignment="1">
      <alignment vertical="top" wrapText="1"/>
    </xf>
    <xf numFmtId="0" fontId="24" fillId="0" borderId="4" xfId="0" applyFont="1" applyBorder="1"/>
    <xf numFmtId="165" fontId="22" fillId="15" borderId="7" xfId="15" applyNumberFormat="1" applyFont="1" applyFill="1" applyBorder="1" applyAlignment="1">
      <alignment vertical="top"/>
    </xf>
    <xf numFmtId="165" fontId="22" fillId="23" borderId="10" xfId="2" applyNumberFormat="1" applyFont="1" applyFill="1" applyBorder="1" applyAlignment="1">
      <alignment vertical="top"/>
    </xf>
    <xf numFmtId="165" fontId="22" fillId="15" borderId="21" xfId="15" applyNumberFormat="1" applyFont="1" applyFill="1" applyBorder="1" applyAlignment="1">
      <alignment vertical="top"/>
    </xf>
    <xf numFmtId="0" fontId="24" fillId="15" borderId="7" xfId="0" applyFont="1" applyFill="1" applyBorder="1" applyAlignment="1">
      <alignment vertical="top"/>
    </xf>
    <xf numFmtId="0" fontId="22" fillId="23" borderId="7" xfId="2" applyFont="1" applyFill="1" applyBorder="1"/>
    <xf numFmtId="0" fontId="24" fillId="15" borderId="10" xfId="0" applyFont="1" applyFill="1" applyBorder="1" applyAlignment="1">
      <alignment vertical="top"/>
    </xf>
    <xf numFmtId="165" fontId="21" fillId="23" borderId="1" xfId="2" applyNumberFormat="1" applyFont="1" applyFill="1" applyBorder="1" applyAlignment="1">
      <alignment vertical="top"/>
    </xf>
    <xf numFmtId="165" fontId="22" fillId="15" borderId="7" xfId="15" applyNumberFormat="1" applyFont="1" applyFill="1" applyBorder="1"/>
    <xf numFmtId="0" fontId="24" fillId="15" borderId="7" xfId="0" applyFont="1" applyFill="1" applyBorder="1"/>
    <xf numFmtId="0" fontId="24" fillId="15" borderId="22" xfId="0" applyFont="1" applyFill="1" applyBorder="1"/>
    <xf numFmtId="0" fontId="23" fillId="15" borderId="0" xfId="0" applyFont="1" applyFill="1"/>
    <xf numFmtId="0" fontId="24" fillId="15" borderId="0" xfId="0" applyFont="1" applyFill="1" applyAlignment="1">
      <alignment horizontal="left"/>
    </xf>
  </cellXfs>
  <cellStyles count="34474">
    <cellStyle name="20% - uthevingsfarge 1 10" xfId="20" xr:uid="{00000000-0005-0000-0000-000000000000}"/>
    <cellStyle name="20% - uthevingsfarge 1 10 2" xfId="4014" xr:uid="{00000000-0005-0000-0000-000001000000}"/>
    <cellStyle name="20% - uthevingsfarge 1 10 2 2" xfId="4013" xr:uid="{00000000-0005-0000-0000-000002000000}"/>
    <cellStyle name="20% - uthevingsfarge 1 10 2 3" xfId="4012" xr:uid="{00000000-0005-0000-0000-000003000000}"/>
    <cellStyle name="20% - uthevingsfarge 1 10 3" xfId="4011" xr:uid="{00000000-0005-0000-0000-000004000000}"/>
    <cellStyle name="20% - uthevingsfarge 1 10 3 2" xfId="4010" xr:uid="{00000000-0005-0000-0000-000005000000}"/>
    <cellStyle name="20% - uthevingsfarge 1 10 3 3" xfId="4009" xr:uid="{00000000-0005-0000-0000-000006000000}"/>
    <cellStyle name="20% - uthevingsfarge 1 10 4" xfId="4008" xr:uid="{00000000-0005-0000-0000-000007000000}"/>
    <cellStyle name="20% - uthevingsfarge 1 10 5" xfId="4007" xr:uid="{00000000-0005-0000-0000-000008000000}"/>
    <cellStyle name="20% - uthevingsfarge 1 10_Tabell 4.5-4.7" xfId="4015" xr:uid="{00000000-0005-0000-0000-000009000000}"/>
    <cellStyle name="20% - uthevingsfarge 1 11" xfId="4006" xr:uid="{00000000-0005-0000-0000-00000A000000}"/>
    <cellStyle name="20% - uthevingsfarge 1 11 2" xfId="4005" xr:uid="{00000000-0005-0000-0000-00000B000000}"/>
    <cellStyle name="20% - uthevingsfarge 1 11 2 2" xfId="4004" xr:uid="{00000000-0005-0000-0000-00000C000000}"/>
    <cellStyle name="20% - uthevingsfarge 1 11 2 3" xfId="4003" xr:uid="{00000000-0005-0000-0000-00000D000000}"/>
    <cellStyle name="20% - uthevingsfarge 1 11 3" xfId="4002" xr:uid="{00000000-0005-0000-0000-00000E000000}"/>
    <cellStyle name="20% - uthevingsfarge 1 11 3 2" xfId="4001" xr:uid="{00000000-0005-0000-0000-00000F000000}"/>
    <cellStyle name="20% - uthevingsfarge 1 11 3 3" xfId="4000" xr:uid="{00000000-0005-0000-0000-000010000000}"/>
    <cellStyle name="20% - uthevingsfarge 1 11 4" xfId="3999" xr:uid="{00000000-0005-0000-0000-000011000000}"/>
    <cellStyle name="20% - uthevingsfarge 1 11 5" xfId="3998" xr:uid="{00000000-0005-0000-0000-000012000000}"/>
    <cellStyle name="20% - uthevingsfarge 1 12" xfId="3997" xr:uid="{00000000-0005-0000-0000-000013000000}"/>
    <cellStyle name="20% - uthevingsfarge 1 12 2" xfId="3996" xr:uid="{00000000-0005-0000-0000-000014000000}"/>
    <cellStyle name="20% - uthevingsfarge 1 12 3" xfId="3995" xr:uid="{00000000-0005-0000-0000-000015000000}"/>
    <cellStyle name="20% - uthevingsfarge 1 13" xfId="3994" xr:uid="{00000000-0005-0000-0000-000016000000}"/>
    <cellStyle name="20% - uthevingsfarge 1 13 2" xfId="3993" xr:uid="{00000000-0005-0000-0000-000017000000}"/>
    <cellStyle name="20% - uthevingsfarge 1 13 3" xfId="3992" xr:uid="{00000000-0005-0000-0000-000018000000}"/>
    <cellStyle name="20% - uthevingsfarge 1 14" xfId="3991" xr:uid="{00000000-0005-0000-0000-000019000000}"/>
    <cellStyle name="20% - uthevingsfarge 1 14 2" xfId="3990" xr:uid="{00000000-0005-0000-0000-00001A000000}"/>
    <cellStyle name="20% - uthevingsfarge 1 15" xfId="3989" xr:uid="{00000000-0005-0000-0000-00001B000000}"/>
    <cellStyle name="20% - uthevingsfarge 1 15 2" xfId="3988" xr:uid="{00000000-0005-0000-0000-00001C000000}"/>
    <cellStyle name="20% - uthevingsfarge 1 16" xfId="3987" xr:uid="{00000000-0005-0000-0000-00001D000000}"/>
    <cellStyle name="20% - uthevingsfarge 1 17" xfId="3986" xr:uid="{00000000-0005-0000-0000-00001E000000}"/>
    <cellStyle name="20% - uthevingsfarge 1 18" xfId="3985" xr:uid="{00000000-0005-0000-0000-00001F000000}"/>
    <cellStyle name="20% - uthevingsfarge 1 2" xfId="21" xr:uid="{00000000-0005-0000-0000-000020000000}"/>
    <cellStyle name="20% - uthevingsfarge 1 2 10" xfId="3983" xr:uid="{00000000-0005-0000-0000-000021000000}"/>
    <cellStyle name="20% - uthevingsfarge 1 2 10 2" xfId="3982" xr:uid="{00000000-0005-0000-0000-000022000000}"/>
    <cellStyle name="20% - uthevingsfarge 1 2 11" xfId="3981" xr:uid="{00000000-0005-0000-0000-000023000000}"/>
    <cellStyle name="20% - uthevingsfarge 1 2 11 2" xfId="3980" xr:uid="{00000000-0005-0000-0000-000024000000}"/>
    <cellStyle name="20% - uthevingsfarge 1 2 12" xfId="3979" xr:uid="{00000000-0005-0000-0000-000025000000}"/>
    <cellStyle name="20% - uthevingsfarge 1 2 13" xfId="3978" xr:uid="{00000000-0005-0000-0000-000026000000}"/>
    <cellStyle name="20% - uthevingsfarge 1 2 14" xfId="3977" xr:uid="{00000000-0005-0000-0000-000027000000}"/>
    <cellStyle name="20% - uthevingsfarge 1 2 2" xfId="22" xr:uid="{00000000-0005-0000-0000-000028000000}"/>
    <cellStyle name="20% - uthevingsfarge 1 2 2 10" xfId="3975" xr:uid="{00000000-0005-0000-0000-000029000000}"/>
    <cellStyle name="20% - uthevingsfarge 1 2 2 11" xfId="3974" xr:uid="{00000000-0005-0000-0000-00002A000000}"/>
    <cellStyle name="20% - uthevingsfarge 1 2 2 12" xfId="3973" xr:uid="{00000000-0005-0000-0000-00002B000000}"/>
    <cellStyle name="20% - uthevingsfarge 1 2 2 2" xfId="23" xr:uid="{00000000-0005-0000-0000-00002C000000}"/>
    <cellStyle name="20% - uthevingsfarge 1 2 2 2 10" xfId="3971" xr:uid="{00000000-0005-0000-0000-00002D000000}"/>
    <cellStyle name="20% - uthevingsfarge 1 2 2 2 11" xfId="3970" xr:uid="{00000000-0005-0000-0000-00002E000000}"/>
    <cellStyle name="20% - uthevingsfarge 1 2 2 2 2" xfId="24" xr:uid="{00000000-0005-0000-0000-00002F000000}"/>
    <cellStyle name="20% - uthevingsfarge 1 2 2 2 2 10" xfId="3968" xr:uid="{00000000-0005-0000-0000-000030000000}"/>
    <cellStyle name="20% - uthevingsfarge 1 2 2 2 2 2" xfId="25" xr:uid="{00000000-0005-0000-0000-000031000000}"/>
    <cellStyle name="20% - uthevingsfarge 1 2 2 2 2 2 2" xfId="3966" xr:uid="{00000000-0005-0000-0000-000032000000}"/>
    <cellStyle name="20% - uthevingsfarge 1 2 2 2 2 2 2 2" xfId="3965" xr:uid="{00000000-0005-0000-0000-000033000000}"/>
    <cellStyle name="20% - uthevingsfarge 1 2 2 2 2 2 2 3" xfId="3964" xr:uid="{00000000-0005-0000-0000-000034000000}"/>
    <cellStyle name="20% - uthevingsfarge 1 2 2 2 2 2 3" xfId="3963" xr:uid="{00000000-0005-0000-0000-000035000000}"/>
    <cellStyle name="20% - uthevingsfarge 1 2 2 2 2 2 3 2" xfId="3962" xr:uid="{00000000-0005-0000-0000-000036000000}"/>
    <cellStyle name="20% - uthevingsfarge 1 2 2 2 2 2 3 3" xfId="3961" xr:uid="{00000000-0005-0000-0000-000037000000}"/>
    <cellStyle name="20% - uthevingsfarge 1 2 2 2 2 2 4" xfId="3960" xr:uid="{00000000-0005-0000-0000-000038000000}"/>
    <cellStyle name="20% - uthevingsfarge 1 2 2 2 2 2 5" xfId="3959" xr:uid="{00000000-0005-0000-0000-000039000000}"/>
    <cellStyle name="20% - uthevingsfarge 1 2 2 2 2 2_Tabell 4.5-4.7" xfId="3967" xr:uid="{00000000-0005-0000-0000-00003A000000}"/>
    <cellStyle name="20% - uthevingsfarge 1 2 2 2 2 3" xfId="3958" xr:uid="{00000000-0005-0000-0000-00003B000000}"/>
    <cellStyle name="20% - uthevingsfarge 1 2 2 2 2 3 2" xfId="3957" xr:uid="{00000000-0005-0000-0000-00003C000000}"/>
    <cellStyle name="20% - uthevingsfarge 1 2 2 2 2 3 2 2" xfId="3956" xr:uid="{00000000-0005-0000-0000-00003D000000}"/>
    <cellStyle name="20% - uthevingsfarge 1 2 2 2 2 3 2 3" xfId="3955" xr:uid="{00000000-0005-0000-0000-00003E000000}"/>
    <cellStyle name="20% - uthevingsfarge 1 2 2 2 2 3 3" xfId="3954" xr:uid="{00000000-0005-0000-0000-00003F000000}"/>
    <cellStyle name="20% - uthevingsfarge 1 2 2 2 2 3 3 2" xfId="3953" xr:uid="{00000000-0005-0000-0000-000040000000}"/>
    <cellStyle name="20% - uthevingsfarge 1 2 2 2 2 3 3 3" xfId="3952" xr:uid="{00000000-0005-0000-0000-000041000000}"/>
    <cellStyle name="20% - uthevingsfarge 1 2 2 2 2 3 4" xfId="3951" xr:uid="{00000000-0005-0000-0000-000042000000}"/>
    <cellStyle name="20% - uthevingsfarge 1 2 2 2 2 3 5" xfId="3950" xr:uid="{00000000-0005-0000-0000-000043000000}"/>
    <cellStyle name="20% - uthevingsfarge 1 2 2 2 2 4" xfId="3949" xr:uid="{00000000-0005-0000-0000-000044000000}"/>
    <cellStyle name="20% - uthevingsfarge 1 2 2 2 2 4 2" xfId="3948" xr:uid="{00000000-0005-0000-0000-000045000000}"/>
    <cellStyle name="20% - uthevingsfarge 1 2 2 2 2 4 3" xfId="3947" xr:uid="{00000000-0005-0000-0000-000046000000}"/>
    <cellStyle name="20% - uthevingsfarge 1 2 2 2 2 5" xfId="3946" xr:uid="{00000000-0005-0000-0000-000047000000}"/>
    <cellStyle name="20% - uthevingsfarge 1 2 2 2 2 5 2" xfId="3945" xr:uid="{00000000-0005-0000-0000-000048000000}"/>
    <cellStyle name="20% - uthevingsfarge 1 2 2 2 2 5 3" xfId="3944" xr:uid="{00000000-0005-0000-0000-000049000000}"/>
    <cellStyle name="20% - uthevingsfarge 1 2 2 2 2 6" xfId="2049" xr:uid="{00000000-0005-0000-0000-00004A000000}"/>
    <cellStyle name="20% - uthevingsfarge 1 2 2 2 2 6 2" xfId="4022" xr:uid="{00000000-0005-0000-0000-00004B000000}"/>
    <cellStyle name="20% - uthevingsfarge 1 2 2 2 2 7" xfId="4018" xr:uid="{00000000-0005-0000-0000-00004C000000}"/>
    <cellStyle name="20% - uthevingsfarge 1 2 2 2 2 7 2" xfId="2057" xr:uid="{00000000-0005-0000-0000-00004D000000}"/>
    <cellStyle name="20% - uthevingsfarge 1 2 2 2 2 8" xfId="3943" xr:uid="{00000000-0005-0000-0000-00004E000000}"/>
    <cellStyle name="20% - uthevingsfarge 1 2 2 2 2 9" xfId="3942" xr:uid="{00000000-0005-0000-0000-00004F000000}"/>
    <cellStyle name="20% - uthevingsfarge 1 2 2 2 2_Tabell 4.5-4.7" xfId="3969" xr:uid="{00000000-0005-0000-0000-000050000000}"/>
    <cellStyle name="20% - uthevingsfarge 1 2 2 2 3" xfId="26" xr:uid="{00000000-0005-0000-0000-000051000000}"/>
    <cellStyle name="20% - uthevingsfarge 1 2 2 2 3 2" xfId="3940" xr:uid="{00000000-0005-0000-0000-000052000000}"/>
    <cellStyle name="20% - uthevingsfarge 1 2 2 2 3 2 2" xfId="3939" xr:uid="{00000000-0005-0000-0000-000053000000}"/>
    <cellStyle name="20% - uthevingsfarge 1 2 2 2 3 2 3" xfId="3938" xr:uid="{00000000-0005-0000-0000-000054000000}"/>
    <cellStyle name="20% - uthevingsfarge 1 2 2 2 3 3" xfId="3937" xr:uid="{00000000-0005-0000-0000-000055000000}"/>
    <cellStyle name="20% - uthevingsfarge 1 2 2 2 3 3 2" xfId="3936" xr:uid="{00000000-0005-0000-0000-000056000000}"/>
    <cellStyle name="20% - uthevingsfarge 1 2 2 2 3 3 3" xfId="3935" xr:uid="{00000000-0005-0000-0000-000057000000}"/>
    <cellStyle name="20% - uthevingsfarge 1 2 2 2 3 4" xfId="3934" xr:uid="{00000000-0005-0000-0000-000058000000}"/>
    <cellStyle name="20% - uthevingsfarge 1 2 2 2 3 5" xfId="3933" xr:uid="{00000000-0005-0000-0000-000059000000}"/>
    <cellStyle name="20% - uthevingsfarge 1 2 2 2 3_Tabell 4.5-4.7" xfId="3941" xr:uid="{00000000-0005-0000-0000-00005A000000}"/>
    <cellStyle name="20% - uthevingsfarge 1 2 2 2 4" xfId="3932" xr:uid="{00000000-0005-0000-0000-00005B000000}"/>
    <cellStyle name="20% - uthevingsfarge 1 2 2 2 4 2" xfId="3931" xr:uid="{00000000-0005-0000-0000-00005C000000}"/>
    <cellStyle name="20% - uthevingsfarge 1 2 2 2 4 2 2" xfId="3930" xr:uid="{00000000-0005-0000-0000-00005D000000}"/>
    <cellStyle name="20% - uthevingsfarge 1 2 2 2 4 2 3" xfId="3929" xr:uid="{00000000-0005-0000-0000-00005E000000}"/>
    <cellStyle name="20% - uthevingsfarge 1 2 2 2 4 3" xfId="3928" xr:uid="{00000000-0005-0000-0000-00005F000000}"/>
    <cellStyle name="20% - uthevingsfarge 1 2 2 2 4 3 2" xfId="3927" xr:uid="{00000000-0005-0000-0000-000060000000}"/>
    <cellStyle name="20% - uthevingsfarge 1 2 2 2 4 3 3" xfId="3926" xr:uid="{00000000-0005-0000-0000-000061000000}"/>
    <cellStyle name="20% - uthevingsfarge 1 2 2 2 4 4" xfId="3925" xr:uid="{00000000-0005-0000-0000-000062000000}"/>
    <cellStyle name="20% - uthevingsfarge 1 2 2 2 4 5" xfId="3924" xr:uid="{00000000-0005-0000-0000-000063000000}"/>
    <cellStyle name="20% - uthevingsfarge 1 2 2 2 5" xfId="3923" xr:uid="{00000000-0005-0000-0000-000064000000}"/>
    <cellStyle name="20% - uthevingsfarge 1 2 2 2 5 2" xfId="3922" xr:uid="{00000000-0005-0000-0000-000065000000}"/>
    <cellStyle name="20% - uthevingsfarge 1 2 2 2 5 3" xfId="3921" xr:uid="{00000000-0005-0000-0000-000066000000}"/>
    <cellStyle name="20% - uthevingsfarge 1 2 2 2 6" xfId="3920" xr:uid="{00000000-0005-0000-0000-000067000000}"/>
    <cellStyle name="20% - uthevingsfarge 1 2 2 2 6 2" xfId="3919" xr:uid="{00000000-0005-0000-0000-000068000000}"/>
    <cellStyle name="20% - uthevingsfarge 1 2 2 2 6 3" xfId="3918" xr:uid="{00000000-0005-0000-0000-000069000000}"/>
    <cellStyle name="20% - uthevingsfarge 1 2 2 2 7" xfId="3917" xr:uid="{00000000-0005-0000-0000-00006A000000}"/>
    <cellStyle name="20% - uthevingsfarge 1 2 2 2 7 2" xfId="3916" xr:uid="{00000000-0005-0000-0000-00006B000000}"/>
    <cellStyle name="20% - uthevingsfarge 1 2 2 2 8" xfId="3915" xr:uid="{00000000-0005-0000-0000-00006C000000}"/>
    <cellStyle name="20% - uthevingsfarge 1 2 2 2 8 2" xfId="3914" xr:uid="{00000000-0005-0000-0000-00006D000000}"/>
    <cellStyle name="20% - uthevingsfarge 1 2 2 2 9" xfId="3913" xr:uid="{00000000-0005-0000-0000-00006E000000}"/>
    <cellStyle name="20% - uthevingsfarge 1 2 2 2_Tabell 4.5-4.7" xfId="3972" xr:uid="{00000000-0005-0000-0000-00006F000000}"/>
    <cellStyle name="20% - uthevingsfarge 1 2 2 3" xfId="27" xr:uid="{00000000-0005-0000-0000-000070000000}"/>
    <cellStyle name="20% - uthevingsfarge 1 2 2 3 10" xfId="3911" xr:uid="{00000000-0005-0000-0000-000071000000}"/>
    <cellStyle name="20% - uthevingsfarge 1 2 2 3 2" xfId="28" xr:uid="{00000000-0005-0000-0000-000072000000}"/>
    <cellStyle name="20% - uthevingsfarge 1 2 2 3 2 2" xfId="3909" xr:uid="{00000000-0005-0000-0000-000073000000}"/>
    <cellStyle name="20% - uthevingsfarge 1 2 2 3 2 2 2" xfId="3908" xr:uid="{00000000-0005-0000-0000-000074000000}"/>
    <cellStyle name="20% - uthevingsfarge 1 2 2 3 2 2 3" xfId="3907" xr:uid="{00000000-0005-0000-0000-000075000000}"/>
    <cellStyle name="20% - uthevingsfarge 1 2 2 3 2 3" xfId="3906" xr:uid="{00000000-0005-0000-0000-000076000000}"/>
    <cellStyle name="20% - uthevingsfarge 1 2 2 3 2 3 2" xfId="3905" xr:uid="{00000000-0005-0000-0000-000077000000}"/>
    <cellStyle name="20% - uthevingsfarge 1 2 2 3 2 3 3" xfId="3904" xr:uid="{00000000-0005-0000-0000-000078000000}"/>
    <cellStyle name="20% - uthevingsfarge 1 2 2 3 2 4" xfId="3903" xr:uid="{00000000-0005-0000-0000-000079000000}"/>
    <cellStyle name="20% - uthevingsfarge 1 2 2 3 2 5" xfId="3902" xr:uid="{00000000-0005-0000-0000-00007A000000}"/>
    <cellStyle name="20% - uthevingsfarge 1 2 2 3 2_Tabell 4.5-4.7" xfId="3910" xr:uid="{00000000-0005-0000-0000-00007B000000}"/>
    <cellStyle name="20% - uthevingsfarge 1 2 2 3 3" xfId="3901" xr:uid="{00000000-0005-0000-0000-00007C000000}"/>
    <cellStyle name="20% - uthevingsfarge 1 2 2 3 3 2" xfId="3900" xr:uid="{00000000-0005-0000-0000-00007D000000}"/>
    <cellStyle name="20% - uthevingsfarge 1 2 2 3 3 2 2" xfId="3899" xr:uid="{00000000-0005-0000-0000-00007E000000}"/>
    <cellStyle name="20% - uthevingsfarge 1 2 2 3 3 2 3" xfId="3898" xr:uid="{00000000-0005-0000-0000-00007F000000}"/>
    <cellStyle name="20% - uthevingsfarge 1 2 2 3 3 3" xfId="3897" xr:uid="{00000000-0005-0000-0000-000080000000}"/>
    <cellStyle name="20% - uthevingsfarge 1 2 2 3 3 3 2" xfId="3896" xr:uid="{00000000-0005-0000-0000-000081000000}"/>
    <cellStyle name="20% - uthevingsfarge 1 2 2 3 3 3 3" xfId="3895" xr:uid="{00000000-0005-0000-0000-000082000000}"/>
    <cellStyle name="20% - uthevingsfarge 1 2 2 3 3 4" xfId="3894" xr:uid="{00000000-0005-0000-0000-000083000000}"/>
    <cellStyle name="20% - uthevingsfarge 1 2 2 3 3 5" xfId="3893" xr:uid="{00000000-0005-0000-0000-000084000000}"/>
    <cellStyle name="20% - uthevingsfarge 1 2 2 3 4" xfId="3892" xr:uid="{00000000-0005-0000-0000-000085000000}"/>
    <cellStyle name="20% - uthevingsfarge 1 2 2 3 4 2" xfId="3891" xr:uid="{00000000-0005-0000-0000-000086000000}"/>
    <cellStyle name="20% - uthevingsfarge 1 2 2 3 4 3" xfId="3890" xr:uid="{00000000-0005-0000-0000-000087000000}"/>
    <cellStyle name="20% - uthevingsfarge 1 2 2 3 5" xfId="3889" xr:uid="{00000000-0005-0000-0000-000088000000}"/>
    <cellStyle name="20% - uthevingsfarge 1 2 2 3 5 2" xfId="3888" xr:uid="{00000000-0005-0000-0000-000089000000}"/>
    <cellStyle name="20% - uthevingsfarge 1 2 2 3 5 3" xfId="3887" xr:uid="{00000000-0005-0000-0000-00008A000000}"/>
    <cellStyle name="20% - uthevingsfarge 1 2 2 3 6" xfId="3886" xr:uid="{00000000-0005-0000-0000-00008B000000}"/>
    <cellStyle name="20% - uthevingsfarge 1 2 2 3 6 2" xfId="3885" xr:uid="{00000000-0005-0000-0000-00008C000000}"/>
    <cellStyle name="20% - uthevingsfarge 1 2 2 3 7" xfId="3884" xr:uid="{00000000-0005-0000-0000-00008D000000}"/>
    <cellStyle name="20% - uthevingsfarge 1 2 2 3 7 2" xfId="3883" xr:uid="{00000000-0005-0000-0000-00008E000000}"/>
    <cellStyle name="20% - uthevingsfarge 1 2 2 3 8" xfId="3882" xr:uid="{00000000-0005-0000-0000-00008F000000}"/>
    <cellStyle name="20% - uthevingsfarge 1 2 2 3 9" xfId="3881" xr:uid="{00000000-0005-0000-0000-000090000000}"/>
    <cellStyle name="20% - uthevingsfarge 1 2 2 3_Tabell 4.5-4.7" xfId="3912" xr:uid="{00000000-0005-0000-0000-000091000000}"/>
    <cellStyle name="20% - uthevingsfarge 1 2 2 4" xfId="29" xr:uid="{00000000-0005-0000-0000-000092000000}"/>
    <cellStyle name="20% - uthevingsfarge 1 2 2 4 2" xfId="3879" xr:uid="{00000000-0005-0000-0000-000093000000}"/>
    <cellStyle name="20% - uthevingsfarge 1 2 2 4 2 2" xfId="3878" xr:uid="{00000000-0005-0000-0000-000094000000}"/>
    <cellStyle name="20% - uthevingsfarge 1 2 2 4 2 3" xfId="3877" xr:uid="{00000000-0005-0000-0000-000095000000}"/>
    <cellStyle name="20% - uthevingsfarge 1 2 2 4 3" xfId="3876" xr:uid="{00000000-0005-0000-0000-000096000000}"/>
    <cellStyle name="20% - uthevingsfarge 1 2 2 4 3 2" xfId="3875" xr:uid="{00000000-0005-0000-0000-000097000000}"/>
    <cellStyle name="20% - uthevingsfarge 1 2 2 4 3 3" xfId="3874" xr:uid="{00000000-0005-0000-0000-000098000000}"/>
    <cellStyle name="20% - uthevingsfarge 1 2 2 4 4" xfId="3873" xr:uid="{00000000-0005-0000-0000-000099000000}"/>
    <cellStyle name="20% - uthevingsfarge 1 2 2 4 5" xfId="3872" xr:uid="{00000000-0005-0000-0000-00009A000000}"/>
    <cellStyle name="20% - uthevingsfarge 1 2 2 4_Tabell 4.5-4.7" xfId="3880" xr:uid="{00000000-0005-0000-0000-00009B000000}"/>
    <cellStyle name="20% - uthevingsfarge 1 2 2 5" xfId="3871" xr:uid="{00000000-0005-0000-0000-00009C000000}"/>
    <cellStyle name="20% - uthevingsfarge 1 2 2 5 2" xfId="3870" xr:uid="{00000000-0005-0000-0000-00009D000000}"/>
    <cellStyle name="20% - uthevingsfarge 1 2 2 5 2 2" xfId="3869" xr:uid="{00000000-0005-0000-0000-00009E000000}"/>
    <cellStyle name="20% - uthevingsfarge 1 2 2 5 2 3" xfId="3868" xr:uid="{00000000-0005-0000-0000-00009F000000}"/>
    <cellStyle name="20% - uthevingsfarge 1 2 2 5 3" xfId="3867" xr:uid="{00000000-0005-0000-0000-0000A0000000}"/>
    <cellStyle name="20% - uthevingsfarge 1 2 2 5 3 2" xfId="3866" xr:uid="{00000000-0005-0000-0000-0000A1000000}"/>
    <cellStyle name="20% - uthevingsfarge 1 2 2 5 3 3" xfId="3865" xr:uid="{00000000-0005-0000-0000-0000A2000000}"/>
    <cellStyle name="20% - uthevingsfarge 1 2 2 5 4" xfId="3864" xr:uid="{00000000-0005-0000-0000-0000A3000000}"/>
    <cellStyle name="20% - uthevingsfarge 1 2 2 5 5" xfId="3863" xr:uid="{00000000-0005-0000-0000-0000A4000000}"/>
    <cellStyle name="20% - uthevingsfarge 1 2 2 6" xfId="2056" xr:uid="{00000000-0005-0000-0000-0000A5000000}"/>
    <cellStyle name="20% - uthevingsfarge 1 2 2 6 2" xfId="4036" xr:uid="{00000000-0005-0000-0000-0000A6000000}"/>
    <cellStyle name="20% - uthevingsfarge 1 2 2 6 3" xfId="4042" xr:uid="{00000000-0005-0000-0000-0000A7000000}"/>
    <cellStyle name="20% - uthevingsfarge 1 2 2 7" xfId="3862" xr:uid="{00000000-0005-0000-0000-0000A8000000}"/>
    <cellStyle name="20% - uthevingsfarge 1 2 2 7 2" xfId="2055" xr:uid="{00000000-0005-0000-0000-0000A9000000}"/>
    <cellStyle name="20% - uthevingsfarge 1 2 2 7 3" xfId="3861" xr:uid="{00000000-0005-0000-0000-0000AA000000}"/>
    <cellStyle name="20% - uthevingsfarge 1 2 2 8" xfId="3860" xr:uid="{00000000-0005-0000-0000-0000AB000000}"/>
    <cellStyle name="20% - uthevingsfarge 1 2 2 8 2" xfId="3859" xr:uid="{00000000-0005-0000-0000-0000AC000000}"/>
    <cellStyle name="20% - uthevingsfarge 1 2 2 9" xfId="3858" xr:uid="{00000000-0005-0000-0000-0000AD000000}"/>
    <cellStyle name="20% - uthevingsfarge 1 2 2 9 2" xfId="3857" xr:uid="{00000000-0005-0000-0000-0000AE000000}"/>
    <cellStyle name="20% - uthevingsfarge 1 2 2_Tabell 4.5-4.7" xfId="3976" xr:uid="{00000000-0005-0000-0000-0000AF000000}"/>
    <cellStyle name="20% - uthevingsfarge 1 2 3" xfId="30" xr:uid="{00000000-0005-0000-0000-0000B0000000}"/>
    <cellStyle name="20% - uthevingsfarge 1 2 3 10" xfId="3855" xr:uid="{00000000-0005-0000-0000-0000B1000000}"/>
    <cellStyle name="20% - uthevingsfarge 1 2 3 11" xfId="3854" xr:uid="{00000000-0005-0000-0000-0000B2000000}"/>
    <cellStyle name="20% - uthevingsfarge 1 2 3 2" xfId="31" xr:uid="{00000000-0005-0000-0000-0000B3000000}"/>
    <cellStyle name="20% - uthevingsfarge 1 2 3 2 10" xfId="3852" xr:uid="{00000000-0005-0000-0000-0000B4000000}"/>
    <cellStyle name="20% - uthevingsfarge 1 2 3 2 2" xfId="32" xr:uid="{00000000-0005-0000-0000-0000B5000000}"/>
    <cellStyle name="20% - uthevingsfarge 1 2 3 2 2 2" xfId="3850" xr:uid="{00000000-0005-0000-0000-0000B6000000}"/>
    <cellStyle name="20% - uthevingsfarge 1 2 3 2 2 2 2" xfId="3849" xr:uid="{00000000-0005-0000-0000-0000B7000000}"/>
    <cellStyle name="20% - uthevingsfarge 1 2 3 2 2 2 3" xfId="3848" xr:uid="{00000000-0005-0000-0000-0000B8000000}"/>
    <cellStyle name="20% - uthevingsfarge 1 2 3 2 2 3" xfId="3847" xr:uid="{00000000-0005-0000-0000-0000B9000000}"/>
    <cellStyle name="20% - uthevingsfarge 1 2 3 2 2 3 2" xfId="3846" xr:uid="{00000000-0005-0000-0000-0000BA000000}"/>
    <cellStyle name="20% - uthevingsfarge 1 2 3 2 2 3 3" xfId="3845" xr:uid="{00000000-0005-0000-0000-0000BB000000}"/>
    <cellStyle name="20% - uthevingsfarge 1 2 3 2 2 4" xfId="3844" xr:uid="{00000000-0005-0000-0000-0000BC000000}"/>
    <cellStyle name="20% - uthevingsfarge 1 2 3 2 2 5" xfId="3843" xr:uid="{00000000-0005-0000-0000-0000BD000000}"/>
    <cellStyle name="20% - uthevingsfarge 1 2 3 2 2_Tabell 4.5-4.7" xfId="3851" xr:uid="{00000000-0005-0000-0000-0000BE000000}"/>
    <cellStyle name="20% - uthevingsfarge 1 2 3 2 3" xfId="3842" xr:uid="{00000000-0005-0000-0000-0000BF000000}"/>
    <cellStyle name="20% - uthevingsfarge 1 2 3 2 3 2" xfId="3841" xr:uid="{00000000-0005-0000-0000-0000C0000000}"/>
    <cellStyle name="20% - uthevingsfarge 1 2 3 2 3 2 2" xfId="3840" xr:uid="{00000000-0005-0000-0000-0000C1000000}"/>
    <cellStyle name="20% - uthevingsfarge 1 2 3 2 3 2 3" xfId="3839" xr:uid="{00000000-0005-0000-0000-0000C2000000}"/>
    <cellStyle name="20% - uthevingsfarge 1 2 3 2 3 3" xfId="3838" xr:uid="{00000000-0005-0000-0000-0000C3000000}"/>
    <cellStyle name="20% - uthevingsfarge 1 2 3 2 3 3 2" xfId="3837" xr:uid="{00000000-0005-0000-0000-0000C4000000}"/>
    <cellStyle name="20% - uthevingsfarge 1 2 3 2 3 3 3" xfId="3836" xr:uid="{00000000-0005-0000-0000-0000C5000000}"/>
    <cellStyle name="20% - uthevingsfarge 1 2 3 2 3 4" xfId="3835" xr:uid="{00000000-0005-0000-0000-0000C6000000}"/>
    <cellStyle name="20% - uthevingsfarge 1 2 3 2 3 5" xfId="3834" xr:uid="{00000000-0005-0000-0000-0000C7000000}"/>
    <cellStyle name="20% - uthevingsfarge 1 2 3 2 4" xfId="3833" xr:uid="{00000000-0005-0000-0000-0000C8000000}"/>
    <cellStyle name="20% - uthevingsfarge 1 2 3 2 4 2" xfId="3832" xr:uid="{00000000-0005-0000-0000-0000C9000000}"/>
    <cellStyle name="20% - uthevingsfarge 1 2 3 2 4 3" xfId="3831" xr:uid="{00000000-0005-0000-0000-0000CA000000}"/>
    <cellStyle name="20% - uthevingsfarge 1 2 3 2 5" xfId="3830" xr:uid="{00000000-0005-0000-0000-0000CB000000}"/>
    <cellStyle name="20% - uthevingsfarge 1 2 3 2 5 2" xfId="3829" xr:uid="{00000000-0005-0000-0000-0000CC000000}"/>
    <cellStyle name="20% - uthevingsfarge 1 2 3 2 5 3" xfId="3828" xr:uid="{00000000-0005-0000-0000-0000CD000000}"/>
    <cellStyle name="20% - uthevingsfarge 1 2 3 2 6" xfId="3827" xr:uid="{00000000-0005-0000-0000-0000CE000000}"/>
    <cellStyle name="20% - uthevingsfarge 1 2 3 2 6 2" xfId="3826" xr:uid="{00000000-0005-0000-0000-0000CF000000}"/>
    <cellStyle name="20% - uthevingsfarge 1 2 3 2 7" xfId="3825" xr:uid="{00000000-0005-0000-0000-0000D0000000}"/>
    <cellStyle name="20% - uthevingsfarge 1 2 3 2 7 2" xfId="3824" xr:uid="{00000000-0005-0000-0000-0000D1000000}"/>
    <cellStyle name="20% - uthevingsfarge 1 2 3 2 8" xfId="3823" xr:uid="{00000000-0005-0000-0000-0000D2000000}"/>
    <cellStyle name="20% - uthevingsfarge 1 2 3 2 9" xfId="3822" xr:uid="{00000000-0005-0000-0000-0000D3000000}"/>
    <cellStyle name="20% - uthevingsfarge 1 2 3 2_Tabell 4.5-4.7" xfId="3853" xr:uid="{00000000-0005-0000-0000-0000D4000000}"/>
    <cellStyle name="20% - uthevingsfarge 1 2 3 3" xfId="33" xr:uid="{00000000-0005-0000-0000-0000D5000000}"/>
    <cellStyle name="20% - uthevingsfarge 1 2 3 3 2" xfId="3820" xr:uid="{00000000-0005-0000-0000-0000D6000000}"/>
    <cellStyle name="20% - uthevingsfarge 1 2 3 3 2 2" xfId="3819" xr:uid="{00000000-0005-0000-0000-0000D7000000}"/>
    <cellStyle name="20% - uthevingsfarge 1 2 3 3 2 3" xfId="3818" xr:uid="{00000000-0005-0000-0000-0000D8000000}"/>
    <cellStyle name="20% - uthevingsfarge 1 2 3 3 3" xfId="3817" xr:uid="{00000000-0005-0000-0000-0000D9000000}"/>
    <cellStyle name="20% - uthevingsfarge 1 2 3 3 3 2" xfId="3816" xr:uid="{00000000-0005-0000-0000-0000DA000000}"/>
    <cellStyle name="20% - uthevingsfarge 1 2 3 3 3 3" xfId="3815" xr:uid="{00000000-0005-0000-0000-0000DB000000}"/>
    <cellStyle name="20% - uthevingsfarge 1 2 3 3 4" xfId="3814" xr:uid="{00000000-0005-0000-0000-0000DC000000}"/>
    <cellStyle name="20% - uthevingsfarge 1 2 3 3 5" xfId="3813" xr:uid="{00000000-0005-0000-0000-0000DD000000}"/>
    <cellStyle name="20% - uthevingsfarge 1 2 3 3_Tabell 4.5-4.7" xfId="3821" xr:uid="{00000000-0005-0000-0000-0000DE000000}"/>
    <cellStyle name="20% - uthevingsfarge 1 2 3 4" xfId="4052" xr:uid="{00000000-0005-0000-0000-0000DF000000}"/>
    <cellStyle name="20% - uthevingsfarge 1 2 3 4 2" xfId="4047" xr:uid="{00000000-0005-0000-0000-0000E0000000}"/>
    <cellStyle name="20% - uthevingsfarge 1 2 3 4 2 2" xfId="4040" xr:uid="{00000000-0005-0000-0000-0000E1000000}"/>
    <cellStyle name="20% - uthevingsfarge 1 2 3 4 2 3" xfId="3812" xr:uid="{00000000-0005-0000-0000-0000E2000000}"/>
    <cellStyle name="20% - uthevingsfarge 1 2 3 4 3" xfId="2050" xr:uid="{00000000-0005-0000-0000-0000E3000000}"/>
    <cellStyle name="20% - uthevingsfarge 1 2 3 4 3 2" xfId="4031" xr:uid="{00000000-0005-0000-0000-0000E4000000}"/>
    <cellStyle name="20% - uthevingsfarge 1 2 3 4 3 3" xfId="3811" xr:uid="{00000000-0005-0000-0000-0000E5000000}"/>
    <cellStyle name="20% - uthevingsfarge 1 2 3 4 4" xfId="3810" xr:uid="{00000000-0005-0000-0000-0000E6000000}"/>
    <cellStyle name="20% - uthevingsfarge 1 2 3 4 5" xfId="3809" xr:uid="{00000000-0005-0000-0000-0000E7000000}"/>
    <cellStyle name="20% - uthevingsfarge 1 2 3 5" xfId="3808" xr:uid="{00000000-0005-0000-0000-0000E8000000}"/>
    <cellStyle name="20% - uthevingsfarge 1 2 3 5 2" xfId="3807" xr:uid="{00000000-0005-0000-0000-0000E9000000}"/>
    <cellStyle name="20% - uthevingsfarge 1 2 3 5 3" xfId="3806" xr:uid="{00000000-0005-0000-0000-0000EA000000}"/>
    <cellStyle name="20% - uthevingsfarge 1 2 3 6" xfId="3805" xr:uid="{00000000-0005-0000-0000-0000EB000000}"/>
    <cellStyle name="20% - uthevingsfarge 1 2 3 6 2" xfId="3804" xr:uid="{00000000-0005-0000-0000-0000EC000000}"/>
    <cellStyle name="20% - uthevingsfarge 1 2 3 6 3" xfId="3803" xr:uid="{00000000-0005-0000-0000-0000ED000000}"/>
    <cellStyle name="20% - uthevingsfarge 1 2 3 7" xfId="3802" xr:uid="{00000000-0005-0000-0000-0000EE000000}"/>
    <cellStyle name="20% - uthevingsfarge 1 2 3 7 2" xfId="3801" xr:uid="{00000000-0005-0000-0000-0000EF000000}"/>
    <cellStyle name="20% - uthevingsfarge 1 2 3 8" xfId="3800" xr:uid="{00000000-0005-0000-0000-0000F0000000}"/>
    <cellStyle name="20% - uthevingsfarge 1 2 3 8 2" xfId="3799" xr:uid="{00000000-0005-0000-0000-0000F1000000}"/>
    <cellStyle name="20% - uthevingsfarge 1 2 3 9" xfId="3798" xr:uid="{00000000-0005-0000-0000-0000F2000000}"/>
    <cellStyle name="20% - uthevingsfarge 1 2 3_Tabell 4.5-4.7" xfId="3856" xr:uid="{00000000-0005-0000-0000-0000F3000000}"/>
    <cellStyle name="20% - uthevingsfarge 1 2 4" xfId="34" xr:uid="{00000000-0005-0000-0000-0000F4000000}"/>
    <cellStyle name="20% - uthevingsfarge 1 2 4 10" xfId="3796" xr:uid="{00000000-0005-0000-0000-0000F5000000}"/>
    <cellStyle name="20% - uthevingsfarge 1 2 4 2" xfId="35" xr:uid="{00000000-0005-0000-0000-0000F6000000}"/>
    <cellStyle name="20% - uthevingsfarge 1 2 4 2 2" xfId="3794" xr:uid="{00000000-0005-0000-0000-0000F7000000}"/>
    <cellStyle name="20% - uthevingsfarge 1 2 4 2 2 2" xfId="3793" xr:uid="{00000000-0005-0000-0000-0000F8000000}"/>
    <cellStyle name="20% - uthevingsfarge 1 2 4 2 2 3" xfId="3792" xr:uid="{00000000-0005-0000-0000-0000F9000000}"/>
    <cellStyle name="20% - uthevingsfarge 1 2 4 2 3" xfId="3791" xr:uid="{00000000-0005-0000-0000-0000FA000000}"/>
    <cellStyle name="20% - uthevingsfarge 1 2 4 2 3 2" xfId="3790" xr:uid="{00000000-0005-0000-0000-0000FB000000}"/>
    <cellStyle name="20% - uthevingsfarge 1 2 4 2 3 3" xfId="3789" xr:uid="{00000000-0005-0000-0000-0000FC000000}"/>
    <cellStyle name="20% - uthevingsfarge 1 2 4 2 4" xfId="3788" xr:uid="{00000000-0005-0000-0000-0000FD000000}"/>
    <cellStyle name="20% - uthevingsfarge 1 2 4 2 5" xfId="3787" xr:uid="{00000000-0005-0000-0000-0000FE000000}"/>
    <cellStyle name="20% - uthevingsfarge 1 2 4 2_Tabell 4.5-4.7" xfId="3795" xr:uid="{00000000-0005-0000-0000-0000FF000000}"/>
    <cellStyle name="20% - uthevingsfarge 1 2 4 3" xfId="3786" xr:uid="{00000000-0005-0000-0000-000000010000}"/>
    <cellStyle name="20% - uthevingsfarge 1 2 4 3 2" xfId="3785" xr:uid="{00000000-0005-0000-0000-000001010000}"/>
    <cellStyle name="20% - uthevingsfarge 1 2 4 3 2 2" xfId="3784" xr:uid="{00000000-0005-0000-0000-000002010000}"/>
    <cellStyle name="20% - uthevingsfarge 1 2 4 3 2 3" xfId="3783" xr:uid="{00000000-0005-0000-0000-000003010000}"/>
    <cellStyle name="20% - uthevingsfarge 1 2 4 3 3" xfId="3782" xr:uid="{00000000-0005-0000-0000-000004010000}"/>
    <cellStyle name="20% - uthevingsfarge 1 2 4 3 3 2" xfId="3781" xr:uid="{00000000-0005-0000-0000-000005010000}"/>
    <cellStyle name="20% - uthevingsfarge 1 2 4 3 3 3" xfId="3780" xr:uid="{00000000-0005-0000-0000-000006010000}"/>
    <cellStyle name="20% - uthevingsfarge 1 2 4 3 4" xfId="3779" xr:uid="{00000000-0005-0000-0000-000007010000}"/>
    <cellStyle name="20% - uthevingsfarge 1 2 4 3 5" xfId="3778" xr:uid="{00000000-0005-0000-0000-000008010000}"/>
    <cellStyle name="20% - uthevingsfarge 1 2 4 4" xfId="3777" xr:uid="{00000000-0005-0000-0000-000009010000}"/>
    <cellStyle name="20% - uthevingsfarge 1 2 4 4 2" xfId="3776" xr:uid="{00000000-0005-0000-0000-00000A010000}"/>
    <cellStyle name="20% - uthevingsfarge 1 2 4 4 3" xfId="3775" xr:uid="{00000000-0005-0000-0000-00000B010000}"/>
    <cellStyle name="20% - uthevingsfarge 1 2 4 5" xfId="3774" xr:uid="{00000000-0005-0000-0000-00000C010000}"/>
    <cellStyle name="20% - uthevingsfarge 1 2 4 5 2" xfId="3773" xr:uid="{00000000-0005-0000-0000-00000D010000}"/>
    <cellStyle name="20% - uthevingsfarge 1 2 4 5 3" xfId="3772" xr:uid="{00000000-0005-0000-0000-00000E010000}"/>
    <cellStyle name="20% - uthevingsfarge 1 2 4 6" xfId="3771" xr:uid="{00000000-0005-0000-0000-00000F010000}"/>
    <cellStyle name="20% - uthevingsfarge 1 2 4 6 2" xfId="3770" xr:uid="{00000000-0005-0000-0000-000010010000}"/>
    <cellStyle name="20% - uthevingsfarge 1 2 4 7" xfId="3769" xr:uid="{00000000-0005-0000-0000-000011010000}"/>
    <cellStyle name="20% - uthevingsfarge 1 2 4 7 2" xfId="3768" xr:uid="{00000000-0005-0000-0000-000012010000}"/>
    <cellStyle name="20% - uthevingsfarge 1 2 4 8" xfId="3767" xr:uid="{00000000-0005-0000-0000-000013010000}"/>
    <cellStyle name="20% - uthevingsfarge 1 2 4 9" xfId="3766" xr:uid="{00000000-0005-0000-0000-000014010000}"/>
    <cellStyle name="20% - uthevingsfarge 1 2 4_Tabell 4.5-4.7" xfId="3797" xr:uid="{00000000-0005-0000-0000-000015010000}"/>
    <cellStyle name="20% - uthevingsfarge 1 2 5" xfId="36" xr:uid="{00000000-0005-0000-0000-000016010000}"/>
    <cellStyle name="20% - uthevingsfarge 1 2 5 10" xfId="3764" xr:uid="{00000000-0005-0000-0000-000017010000}"/>
    <cellStyle name="20% - uthevingsfarge 1 2 5 2" xfId="37" xr:uid="{00000000-0005-0000-0000-000018010000}"/>
    <cellStyle name="20% - uthevingsfarge 1 2 5 2 2" xfId="3762" xr:uid="{00000000-0005-0000-0000-000019010000}"/>
    <cellStyle name="20% - uthevingsfarge 1 2 5 2 2 2" xfId="3761" xr:uid="{00000000-0005-0000-0000-00001A010000}"/>
    <cellStyle name="20% - uthevingsfarge 1 2 5 2 2 3" xfId="3760" xr:uid="{00000000-0005-0000-0000-00001B010000}"/>
    <cellStyle name="20% - uthevingsfarge 1 2 5 2 3" xfId="3759" xr:uid="{00000000-0005-0000-0000-00001C010000}"/>
    <cellStyle name="20% - uthevingsfarge 1 2 5 2 3 2" xfId="3758" xr:uid="{00000000-0005-0000-0000-00001D010000}"/>
    <cellStyle name="20% - uthevingsfarge 1 2 5 2 3 3" xfId="3757" xr:uid="{00000000-0005-0000-0000-00001E010000}"/>
    <cellStyle name="20% - uthevingsfarge 1 2 5 2 4" xfId="3756" xr:uid="{00000000-0005-0000-0000-00001F010000}"/>
    <cellStyle name="20% - uthevingsfarge 1 2 5 2 5" xfId="3755" xr:uid="{00000000-0005-0000-0000-000020010000}"/>
    <cellStyle name="20% - uthevingsfarge 1 2 5 2_Tabell 4.5-4.7" xfId="3763" xr:uid="{00000000-0005-0000-0000-000021010000}"/>
    <cellStyle name="20% - uthevingsfarge 1 2 5 3" xfId="3754" xr:uid="{00000000-0005-0000-0000-000022010000}"/>
    <cellStyle name="20% - uthevingsfarge 1 2 5 3 2" xfId="3753" xr:uid="{00000000-0005-0000-0000-000023010000}"/>
    <cellStyle name="20% - uthevingsfarge 1 2 5 3 2 2" xfId="3752" xr:uid="{00000000-0005-0000-0000-000024010000}"/>
    <cellStyle name="20% - uthevingsfarge 1 2 5 3 2 3" xfId="3751" xr:uid="{00000000-0005-0000-0000-000025010000}"/>
    <cellStyle name="20% - uthevingsfarge 1 2 5 3 3" xfId="3750" xr:uid="{00000000-0005-0000-0000-000026010000}"/>
    <cellStyle name="20% - uthevingsfarge 1 2 5 3 3 2" xfId="3749" xr:uid="{00000000-0005-0000-0000-000027010000}"/>
    <cellStyle name="20% - uthevingsfarge 1 2 5 3 3 3" xfId="3748" xr:uid="{00000000-0005-0000-0000-000028010000}"/>
    <cellStyle name="20% - uthevingsfarge 1 2 5 3 4" xfId="3747" xr:uid="{00000000-0005-0000-0000-000029010000}"/>
    <cellStyle name="20% - uthevingsfarge 1 2 5 3 5" xfId="3746" xr:uid="{00000000-0005-0000-0000-00002A010000}"/>
    <cellStyle name="20% - uthevingsfarge 1 2 5 4" xfId="3745" xr:uid="{00000000-0005-0000-0000-00002B010000}"/>
    <cellStyle name="20% - uthevingsfarge 1 2 5 4 2" xfId="3744" xr:uid="{00000000-0005-0000-0000-00002C010000}"/>
    <cellStyle name="20% - uthevingsfarge 1 2 5 4 3" xfId="3743" xr:uid="{00000000-0005-0000-0000-00002D010000}"/>
    <cellStyle name="20% - uthevingsfarge 1 2 5 5" xfId="3742" xr:uid="{00000000-0005-0000-0000-00002E010000}"/>
    <cellStyle name="20% - uthevingsfarge 1 2 5 5 2" xfId="3741" xr:uid="{00000000-0005-0000-0000-00002F010000}"/>
    <cellStyle name="20% - uthevingsfarge 1 2 5 5 3" xfId="3740" xr:uid="{00000000-0005-0000-0000-000030010000}"/>
    <cellStyle name="20% - uthevingsfarge 1 2 5 6" xfId="3739" xr:uid="{00000000-0005-0000-0000-000031010000}"/>
    <cellStyle name="20% - uthevingsfarge 1 2 5 6 2" xfId="3738" xr:uid="{00000000-0005-0000-0000-000032010000}"/>
    <cellStyle name="20% - uthevingsfarge 1 2 5 7" xfId="3737" xr:uid="{00000000-0005-0000-0000-000033010000}"/>
    <cellStyle name="20% - uthevingsfarge 1 2 5 7 2" xfId="3736" xr:uid="{00000000-0005-0000-0000-000034010000}"/>
    <cellStyle name="20% - uthevingsfarge 1 2 5 8" xfId="3735" xr:uid="{00000000-0005-0000-0000-000035010000}"/>
    <cellStyle name="20% - uthevingsfarge 1 2 5 9" xfId="3734" xr:uid="{00000000-0005-0000-0000-000036010000}"/>
    <cellStyle name="20% - uthevingsfarge 1 2 5_Tabell 4.5-4.7" xfId="3765" xr:uid="{00000000-0005-0000-0000-000037010000}"/>
    <cellStyle name="20% - uthevingsfarge 1 2 6" xfId="38" xr:uid="{00000000-0005-0000-0000-000038010000}"/>
    <cellStyle name="20% - uthevingsfarge 1 2 6 2" xfId="3732" xr:uid="{00000000-0005-0000-0000-000039010000}"/>
    <cellStyle name="20% - uthevingsfarge 1 2 6 2 2" xfId="3731" xr:uid="{00000000-0005-0000-0000-00003A010000}"/>
    <cellStyle name="20% - uthevingsfarge 1 2 6 2 3" xfId="3730" xr:uid="{00000000-0005-0000-0000-00003B010000}"/>
    <cellStyle name="20% - uthevingsfarge 1 2 6 3" xfId="3729" xr:uid="{00000000-0005-0000-0000-00003C010000}"/>
    <cellStyle name="20% - uthevingsfarge 1 2 6 3 2" xfId="3728" xr:uid="{00000000-0005-0000-0000-00003D010000}"/>
    <cellStyle name="20% - uthevingsfarge 1 2 6 3 3" xfId="3727" xr:uid="{00000000-0005-0000-0000-00003E010000}"/>
    <cellStyle name="20% - uthevingsfarge 1 2 6 4" xfId="3726" xr:uid="{00000000-0005-0000-0000-00003F010000}"/>
    <cellStyle name="20% - uthevingsfarge 1 2 6 5" xfId="3725" xr:uid="{00000000-0005-0000-0000-000040010000}"/>
    <cellStyle name="20% - uthevingsfarge 1 2 6_Tabell 4.5-4.7" xfId="3733" xr:uid="{00000000-0005-0000-0000-000041010000}"/>
    <cellStyle name="20% - uthevingsfarge 1 2 7" xfId="3724" xr:uid="{00000000-0005-0000-0000-000042010000}"/>
    <cellStyle name="20% - uthevingsfarge 1 2 7 2" xfId="3723" xr:uid="{00000000-0005-0000-0000-000043010000}"/>
    <cellStyle name="20% - uthevingsfarge 1 2 7 2 2" xfId="3722" xr:uid="{00000000-0005-0000-0000-000044010000}"/>
    <cellStyle name="20% - uthevingsfarge 1 2 7 2 3" xfId="4030" xr:uid="{00000000-0005-0000-0000-000045010000}"/>
    <cellStyle name="20% - uthevingsfarge 1 2 7 3" xfId="3721" xr:uid="{00000000-0005-0000-0000-000046010000}"/>
    <cellStyle name="20% - uthevingsfarge 1 2 7 3 2" xfId="3720" xr:uid="{00000000-0005-0000-0000-000047010000}"/>
    <cellStyle name="20% - uthevingsfarge 1 2 7 3 3" xfId="3719" xr:uid="{00000000-0005-0000-0000-000048010000}"/>
    <cellStyle name="20% - uthevingsfarge 1 2 7 4" xfId="3718" xr:uid="{00000000-0005-0000-0000-000049010000}"/>
    <cellStyle name="20% - uthevingsfarge 1 2 7 5" xfId="3717" xr:uid="{00000000-0005-0000-0000-00004A010000}"/>
    <cellStyle name="20% - uthevingsfarge 1 2 8" xfId="3716" xr:uid="{00000000-0005-0000-0000-00004B010000}"/>
    <cellStyle name="20% - uthevingsfarge 1 2 8 2" xfId="3715" xr:uid="{00000000-0005-0000-0000-00004C010000}"/>
    <cellStyle name="20% - uthevingsfarge 1 2 8 3" xfId="3714" xr:uid="{00000000-0005-0000-0000-00004D010000}"/>
    <cellStyle name="20% - uthevingsfarge 1 2 9" xfId="3713" xr:uid="{00000000-0005-0000-0000-00004E010000}"/>
    <cellStyle name="20% - uthevingsfarge 1 2 9 2" xfId="3712" xr:uid="{00000000-0005-0000-0000-00004F010000}"/>
    <cellStyle name="20% - uthevingsfarge 1 2 9 3" xfId="3711" xr:uid="{00000000-0005-0000-0000-000050010000}"/>
    <cellStyle name="20% - uthevingsfarge 1 2_Tabell 4.5-4.7" xfId="3984" xr:uid="{00000000-0005-0000-0000-000051010000}"/>
    <cellStyle name="20% - uthevingsfarge 1 3" xfId="39" xr:uid="{00000000-0005-0000-0000-000052010000}"/>
    <cellStyle name="20% - uthevingsfarge 1 3 10" xfId="3709" xr:uid="{00000000-0005-0000-0000-000053010000}"/>
    <cellStyle name="20% - uthevingsfarge 1 3 10 2" xfId="3708" xr:uid="{00000000-0005-0000-0000-000054010000}"/>
    <cellStyle name="20% - uthevingsfarge 1 3 11" xfId="3707" xr:uid="{00000000-0005-0000-0000-000055010000}"/>
    <cellStyle name="20% - uthevingsfarge 1 3 12" xfId="3706" xr:uid="{00000000-0005-0000-0000-000056010000}"/>
    <cellStyle name="20% - uthevingsfarge 1 3 13" xfId="3705" xr:uid="{00000000-0005-0000-0000-000057010000}"/>
    <cellStyle name="20% - uthevingsfarge 1 3 2" xfId="40" xr:uid="{00000000-0005-0000-0000-000058010000}"/>
    <cellStyle name="20% - uthevingsfarge 1 3 2 10" xfId="3703" xr:uid="{00000000-0005-0000-0000-000059010000}"/>
    <cellStyle name="20% - uthevingsfarge 1 3 2 11" xfId="3702" xr:uid="{00000000-0005-0000-0000-00005A010000}"/>
    <cellStyle name="20% - uthevingsfarge 1 3 2 12" xfId="3701" xr:uid="{00000000-0005-0000-0000-00005B010000}"/>
    <cellStyle name="20% - uthevingsfarge 1 3 2 2" xfId="41" xr:uid="{00000000-0005-0000-0000-00005C010000}"/>
    <cellStyle name="20% - uthevingsfarge 1 3 2 2 10" xfId="3699" xr:uid="{00000000-0005-0000-0000-00005D010000}"/>
    <cellStyle name="20% - uthevingsfarge 1 3 2 2 11" xfId="3698" xr:uid="{00000000-0005-0000-0000-00005E010000}"/>
    <cellStyle name="20% - uthevingsfarge 1 3 2 2 2" xfId="42" xr:uid="{00000000-0005-0000-0000-00005F010000}"/>
    <cellStyle name="20% - uthevingsfarge 1 3 2 2 2 10" xfId="3696" xr:uid="{00000000-0005-0000-0000-000060010000}"/>
    <cellStyle name="20% - uthevingsfarge 1 3 2 2 2 2" xfId="43" xr:uid="{00000000-0005-0000-0000-000061010000}"/>
    <cellStyle name="20% - uthevingsfarge 1 3 2 2 2 2 2" xfId="3694" xr:uid="{00000000-0005-0000-0000-000062010000}"/>
    <cellStyle name="20% - uthevingsfarge 1 3 2 2 2 2 2 2" xfId="3693" xr:uid="{00000000-0005-0000-0000-000063010000}"/>
    <cellStyle name="20% - uthevingsfarge 1 3 2 2 2 2 2 3" xfId="3692" xr:uid="{00000000-0005-0000-0000-000064010000}"/>
    <cellStyle name="20% - uthevingsfarge 1 3 2 2 2 2 3" xfId="3691" xr:uid="{00000000-0005-0000-0000-000065010000}"/>
    <cellStyle name="20% - uthevingsfarge 1 3 2 2 2 2 3 2" xfId="3690" xr:uid="{00000000-0005-0000-0000-000066010000}"/>
    <cellStyle name="20% - uthevingsfarge 1 3 2 2 2 2 3 3" xfId="3689" xr:uid="{00000000-0005-0000-0000-000067010000}"/>
    <cellStyle name="20% - uthevingsfarge 1 3 2 2 2 2 4" xfId="3688" xr:uid="{00000000-0005-0000-0000-000068010000}"/>
    <cellStyle name="20% - uthevingsfarge 1 3 2 2 2 2 5" xfId="3687" xr:uid="{00000000-0005-0000-0000-000069010000}"/>
    <cellStyle name="20% - uthevingsfarge 1 3 2 2 2 2_Tabell 4.5-4.7" xfId="3695" xr:uid="{00000000-0005-0000-0000-00006A010000}"/>
    <cellStyle name="20% - uthevingsfarge 1 3 2 2 2 3" xfId="3686" xr:uid="{00000000-0005-0000-0000-00006B010000}"/>
    <cellStyle name="20% - uthevingsfarge 1 3 2 2 2 3 2" xfId="3685" xr:uid="{00000000-0005-0000-0000-00006C010000}"/>
    <cellStyle name="20% - uthevingsfarge 1 3 2 2 2 3 2 2" xfId="3684" xr:uid="{00000000-0005-0000-0000-00006D010000}"/>
    <cellStyle name="20% - uthevingsfarge 1 3 2 2 2 3 2 3" xfId="3683" xr:uid="{00000000-0005-0000-0000-00006E010000}"/>
    <cellStyle name="20% - uthevingsfarge 1 3 2 2 2 3 3" xfId="3682" xr:uid="{00000000-0005-0000-0000-00006F010000}"/>
    <cellStyle name="20% - uthevingsfarge 1 3 2 2 2 3 3 2" xfId="3681" xr:uid="{00000000-0005-0000-0000-000070010000}"/>
    <cellStyle name="20% - uthevingsfarge 1 3 2 2 2 3 3 3" xfId="3680" xr:uid="{00000000-0005-0000-0000-000071010000}"/>
    <cellStyle name="20% - uthevingsfarge 1 3 2 2 2 3 4" xfId="3679" xr:uid="{00000000-0005-0000-0000-000072010000}"/>
    <cellStyle name="20% - uthevingsfarge 1 3 2 2 2 3 5" xfId="3678" xr:uid="{00000000-0005-0000-0000-000073010000}"/>
    <cellStyle name="20% - uthevingsfarge 1 3 2 2 2 4" xfId="3677" xr:uid="{00000000-0005-0000-0000-000074010000}"/>
    <cellStyle name="20% - uthevingsfarge 1 3 2 2 2 4 2" xfId="3676" xr:uid="{00000000-0005-0000-0000-000075010000}"/>
    <cellStyle name="20% - uthevingsfarge 1 3 2 2 2 4 3" xfId="3675" xr:uid="{00000000-0005-0000-0000-000076010000}"/>
    <cellStyle name="20% - uthevingsfarge 1 3 2 2 2 5" xfId="3674" xr:uid="{00000000-0005-0000-0000-000077010000}"/>
    <cellStyle name="20% - uthevingsfarge 1 3 2 2 2 5 2" xfId="3673" xr:uid="{00000000-0005-0000-0000-000078010000}"/>
    <cellStyle name="20% - uthevingsfarge 1 3 2 2 2 5 3" xfId="3672" xr:uid="{00000000-0005-0000-0000-000079010000}"/>
    <cellStyle name="20% - uthevingsfarge 1 3 2 2 2 6" xfId="3671" xr:uid="{00000000-0005-0000-0000-00007A010000}"/>
    <cellStyle name="20% - uthevingsfarge 1 3 2 2 2 6 2" xfId="3670" xr:uid="{00000000-0005-0000-0000-00007B010000}"/>
    <cellStyle name="20% - uthevingsfarge 1 3 2 2 2 7" xfId="3669" xr:uid="{00000000-0005-0000-0000-00007C010000}"/>
    <cellStyle name="20% - uthevingsfarge 1 3 2 2 2 7 2" xfId="3668" xr:uid="{00000000-0005-0000-0000-00007D010000}"/>
    <cellStyle name="20% - uthevingsfarge 1 3 2 2 2 8" xfId="3667" xr:uid="{00000000-0005-0000-0000-00007E010000}"/>
    <cellStyle name="20% - uthevingsfarge 1 3 2 2 2 9" xfId="3666" xr:uid="{00000000-0005-0000-0000-00007F010000}"/>
    <cellStyle name="20% - uthevingsfarge 1 3 2 2 2_Tabell 4.5-4.7" xfId="3697" xr:uid="{00000000-0005-0000-0000-000080010000}"/>
    <cellStyle name="20% - uthevingsfarge 1 3 2 2 3" xfId="44" xr:uid="{00000000-0005-0000-0000-000081010000}"/>
    <cellStyle name="20% - uthevingsfarge 1 3 2 2 3 2" xfId="3664" xr:uid="{00000000-0005-0000-0000-000082010000}"/>
    <cellStyle name="20% - uthevingsfarge 1 3 2 2 3 2 2" xfId="3663" xr:uid="{00000000-0005-0000-0000-000083010000}"/>
    <cellStyle name="20% - uthevingsfarge 1 3 2 2 3 2 3" xfId="3662" xr:uid="{00000000-0005-0000-0000-000084010000}"/>
    <cellStyle name="20% - uthevingsfarge 1 3 2 2 3 3" xfId="3661" xr:uid="{00000000-0005-0000-0000-000085010000}"/>
    <cellStyle name="20% - uthevingsfarge 1 3 2 2 3 3 2" xfId="3660" xr:uid="{00000000-0005-0000-0000-000086010000}"/>
    <cellStyle name="20% - uthevingsfarge 1 3 2 2 3 3 3" xfId="3659" xr:uid="{00000000-0005-0000-0000-000087010000}"/>
    <cellStyle name="20% - uthevingsfarge 1 3 2 2 3 4" xfId="3658" xr:uid="{00000000-0005-0000-0000-000088010000}"/>
    <cellStyle name="20% - uthevingsfarge 1 3 2 2 3 5" xfId="3657" xr:uid="{00000000-0005-0000-0000-000089010000}"/>
    <cellStyle name="20% - uthevingsfarge 1 3 2 2 3_Tabell 4.5-4.7" xfId="3665" xr:uid="{00000000-0005-0000-0000-00008A010000}"/>
    <cellStyle name="20% - uthevingsfarge 1 3 2 2 4" xfId="3656" xr:uid="{00000000-0005-0000-0000-00008B010000}"/>
    <cellStyle name="20% - uthevingsfarge 1 3 2 2 4 2" xfId="3655" xr:uid="{00000000-0005-0000-0000-00008C010000}"/>
    <cellStyle name="20% - uthevingsfarge 1 3 2 2 4 2 2" xfId="3654" xr:uid="{00000000-0005-0000-0000-00008D010000}"/>
    <cellStyle name="20% - uthevingsfarge 1 3 2 2 4 2 3" xfId="3653" xr:uid="{00000000-0005-0000-0000-00008E010000}"/>
    <cellStyle name="20% - uthevingsfarge 1 3 2 2 4 3" xfId="3652" xr:uid="{00000000-0005-0000-0000-00008F010000}"/>
    <cellStyle name="20% - uthevingsfarge 1 3 2 2 4 3 2" xfId="3651" xr:uid="{00000000-0005-0000-0000-000090010000}"/>
    <cellStyle name="20% - uthevingsfarge 1 3 2 2 4 3 3" xfId="3650" xr:uid="{00000000-0005-0000-0000-000091010000}"/>
    <cellStyle name="20% - uthevingsfarge 1 3 2 2 4 4" xfId="3649" xr:uid="{00000000-0005-0000-0000-000092010000}"/>
    <cellStyle name="20% - uthevingsfarge 1 3 2 2 4 5" xfId="3648" xr:uid="{00000000-0005-0000-0000-000093010000}"/>
    <cellStyle name="20% - uthevingsfarge 1 3 2 2 5" xfId="3647" xr:uid="{00000000-0005-0000-0000-000094010000}"/>
    <cellStyle name="20% - uthevingsfarge 1 3 2 2 5 2" xfId="3646" xr:uid="{00000000-0005-0000-0000-000095010000}"/>
    <cellStyle name="20% - uthevingsfarge 1 3 2 2 5 3" xfId="3645" xr:uid="{00000000-0005-0000-0000-000096010000}"/>
    <cellStyle name="20% - uthevingsfarge 1 3 2 2 6" xfId="3644" xr:uid="{00000000-0005-0000-0000-000097010000}"/>
    <cellStyle name="20% - uthevingsfarge 1 3 2 2 6 2" xfId="3643" xr:uid="{00000000-0005-0000-0000-000098010000}"/>
    <cellStyle name="20% - uthevingsfarge 1 3 2 2 6 3" xfId="3642" xr:uid="{00000000-0005-0000-0000-000099010000}"/>
    <cellStyle name="20% - uthevingsfarge 1 3 2 2 7" xfId="3641" xr:uid="{00000000-0005-0000-0000-00009A010000}"/>
    <cellStyle name="20% - uthevingsfarge 1 3 2 2 7 2" xfId="3640" xr:uid="{00000000-0005-0000-0000-00009B010000}"/>
    <cellStyle name="20% - uthevingsfarge 1 3 2 2 8" xfId="3639" xr:uid="{00000000-0005-0000-0000-00009C010000}"/>
    <cellStyle name="20% - uthevingsfarge 1 3 2 2 8 2" xfId="3638" xr:uid="{00000000-0005-0000-0000-00009D010000}"/>
    <cellStyle name="20% - uthevingsfarge 1 3 2 2 9" xfId="3637" xr:uid="{00000000-0005-0000-0000-00009E010000}"/>
    <cellStyle name="20% - uthevingsfarge 1 3 2 2_Tabell 4.5-4.7" xfId="3700" xr:uid="{00000000-0005-0000-0000-00009F010000}"/>
    <cellStyle name="20% - uthevingsfarge 1 3 2 3" xfId="45" xr:uid="{00000000-0005-0000-0000-0000A0010000}"/>
    <cellStyle name="20% - uthevingsfarge 1 3 2 3 10" xfId="3635" xr:uid="{00000000-0005-0000-0000-0000A1010000}"/>
    <cellStyle name="20% - uthevingsfarge 1 3 2 3 2" xfId="46" xr:uid="{00000000-0005-0000-0000-0000A2010000}"/>
    <cellStyle name="20% - uthevingsfarge 1 3 2 3 2 2" xfId="3633" xr:uid="{00000000-0005-0000-0000-0000A3010000}"/>
    <cellStyle name="20% - uthevingsfarge 1 3 2 3 2 2 2" xfId="3632" xr:uid="{00000000-0005-0000-0000-0000A4010000}"/>
    <cellStyle name="20% - uthevingsfarge 1 3 2 3 2 2 3" xfId="3631" xr:uid="{00000000-0005-0000-0000-0000A5010000}"/>
    <cellStyle name="20% - uthevingsfarge 1 3 2 3 2 3" xfId="3630" xr:uid="{00000000-0005-0000-0000-0000A6010000}"/>
    <cellStyle name="20% - uthevingsfarge 1 3 2 3 2 3 2" xfId="3629" xr:uid="{00000000-0005-0000-0000-0000A7010000}"/>
    <cellStyle name="20% - uthevingsfarge 1 3 2 3 2 3 3" xfId="3628" xr:uid="{00000000-0005-0000-0000-0000A8010000}"/>
    <cellStyle name="20% - uthevingsfarge 1 3 2 3 2 4" xfId="3627" xr:uid="{00000000-0005-0000-0000-0000A9010000}"/>
    <cellStyle name="20% - uthevingsfarge 1 3 2 3 2 5" xfId="3626" xr:uid="{00000000-0005-0000-0000-0000AA010000}"/>
    <cellStyle name="20% - uthevingsfarge 1 3 2 3 2_Tabell 4.5-4.7" xfId="3634" xr:uid="{00000000-0005-0000-0000-0000AB010000}"/>
    <cellStyle name="20% - uthevingsfarge 1 3 2 3 3" xfId="3625" xr:uid="{00000000-0005-0000-0000-0000AC010000}"/>
    <cellStyle name="20% - uthevingsfarge 1 3 2 3 3 2" xfId="3624" xr:uid="{00000000-0005-0000-0000-0000AD010000}"/>
    <cellStyle name="20% - uthevingsfarge 1 3 2 3 3 2 2" xfId="3623" xr:uid="{00000000-0005-0000-0000-0000AE010000}"/>
    <cellStyle name="20% - uthevingsfarge 1 3 2 3 3 2 3" xfId="3622" xr:uid="{00000000-0005-0000-0000-0000AF010000}"/>
    <cellStyle name="20% - uthevingsfarge 1 3 2 3 3 3" xfId="3621" xr:uid="{00000000-0005-0000-0000-0000B0010000}"/>
    <cellStyle name="20% - uthevingsfarge 1 3 2 3 3 3 2" xfId="3620" xr:uid="{00000000-0005-0000-0000-0000B1010000}"/>
    <cellStyle name="20% - uthevingsfarge 1 3 2 3 3 3 3" xfId="3619" xr:uid="{00000000-0005-0000-0000-0000B2010000}"/>
    <cellStyle name="20% - uthevingsfarge 1 3 2 3 3 4" xfId="3618" xr:uid="{00000000-0005-0000-0000-0000B3010000}"/>
    <cellStyle name="20% - uthevingsfarge 1 3 2 3 3 5" xfId="3617" xr:uid="{00000000-0005-0000-0000-0000B4010000}"/>
    <cellStyle name="20% - uthevingsfarge 1 3 2 3 4" xfId="3616" xr:uid="{00000000-0005-0000-0000-0000B5010000}"/>
    <cellStyle name="20% - uthevingsfarge 1 3 2 3 4 2" xfId="3615" xr:uid="{00000000-0005-0000-0000-0000B6010000}"/>
    <cellStyle name="20% - uthevingsfarge 1 3 2 3 4 3" xfId="3614" xr:uid="{00000000-0005-0000-0000-0000B7010000}"/>
    <cellStyle name="20% - uthevingsfarge 1 3 2 3 5" xfId="3613" xr:uid="{00000000-0005-0000-0000-0000B8010000}"/>
    <cellStyle name="20% - uthevingsfarge 1 3 2 3 5 2" xfId="2054" xr:uid="{00000000-0005-0000-0000-0000B9010000}"/>
    <cellStyle name="20% - uthevingsfarge 1 3 2 3 5 3" xfId="4033" xr:uid="{00000000-0005-0000-0000-0000BA010000}"/>
    <cellStyle name="20% - uthevingsfarge 1 3 2 3 6" xfId="4041" xr:uid="{00000000-0005-0000-0000-0000BB010000}"/>
    <cellStyle name="20% - uthevingsfarge 1 3 2 3 6 2" xfId="4029" xr:uid="{00000000-0005-0000-0000-0000BC010000}"/>
    <cellStyle name="20% - uthevingsfarge 1 3 2 3 7" xfId="2053" xr:uid="{00000000-0005-0000-0000-0000BD010000}"/>
    <cellStyle name="20% - uthevingsfarge 1 3 2 3 7 2" xfId="3612" xr:uid="{00000000-0005-0000-0000-0000BE010000}"/>
    <cellStyle name="20% - uthevingsfarge 1 3 2 3 8" xfId="3611" xr:uid="{00000000-0005-0000-0000-0000BF010000}"/>
    <cellStyle name="20% - uthevingsfarge 1 3 2 3 9" xfId="3610" xr:uid="{00000000-0005-0000-0000-0000C0010000}"/>
    <cellStyle name="20% - uthevingsfarge 1 3 2 3_Tabell 4.5-4.7" xfId="3636" xr:uid="{00000000-0005-0000-0000-0000C1010000}"/>
    <cellStyle name="20% - uthevingsfarge 1 3 2 4" xfId="47" xr:uid="{00000000-0005-0000-0000-0000C2010000}"/>
    <cellStyle name="20% - uthevingsfarge 1 3 2 4 2" xfId="3608" xr:uid="{00000000-0005-0000-0000-0000C3010000}"/>
    <cellStyle name="20% - uthevingsfarge 1 3 2 4 2 2" xfId="3607" xr:uid="{00000000-0005-0000-0000-0000C4010000}"/>
    <cellStyle name="20% - uthevingsfarge 1 3 2 4 2 3" xfId="3606" xr:uid="{00000000-0005-0000-0000-0000C5010000}"/>
    <cellStyle name="20% - uthevingsfarge 1 3 2 4 3" xfId="3605" xr:uid="{00000000-0005-0000-0000-0000C6010000}"/>
    <cellStyle name="20% - uthevingsfarge 1 3 2 4 3 2" xfId="3604" xr:uid="{00000000-0005-0000-0000-0000C7010000}"/>
    <cellStyle name="20% - uthevingsfarge 1 3 2 4 3 3" xfId="3603" xr:uid="{00000000-0005-0000-0000-0000C8010000}"/>
    <cellStyle name="20% - uthevingsfarge 1 3 2 4 4" xfId="3602" xr:uid="{00000000-0005-0000-0000-0000C9010000}"/>
    <cellStyle name="20% - uthevingsfarge 1 3 2 4 5" xfId="3601" xr:uid="{00000000-0005-0000-0000-0000CA010000}"/>
    <cellStyle name="20% - uthevingsfarge 1 3 2 4_Tabell 4.5-4.7" xfId="3609" xr:uid="{00000000-0005-0000-0000-0000CB010000}"/>
    <cellStyle name="20% - uthevingsfarge 1 3 2 5" xfId="3600" xr:uid="{00000000-0005-0000-0000-0000CC010000}"/>
    <cellStyle name="20% - uthevingsfarge 1 3 2 5 2" xfId="3599" xr:uid="{00000000-0005-0000-0000-0000CD010000}"/>
    <cellStyle name="20% - uthevingsfarge 1 3 2 5 2 2" xfId="3598" xr:uid="{00000000-0005-0000-0000-0000CE010000}"/>
    <cellStyle name="20% - uthevingsfarge 1 3 2 5 2 3" xfId="3597" xr:uid="{00000000-0005-0000-0000-0000CF010000}"/>
    <cellStyle name="20% - uthevingsfarge 1 3 2 5 3" xfId="3596" xr:uid="{00000000-0005-0000-0000-0000D0010000}"/>
    <cellStyle name="20% - uthevingsfarge 1 3 2 5 3 2" xfId="3595" xr:uid="{00000000-0005-0000-0000-0000D1010000}"/>
    <cellStyle name="20% - uthevingsfarge 1 3 2 5 3 3" xfId="3594" xr:uid="{00000000-0005-0000-0000-0000D2010000}"/>
    <cellStyle name="20% - uthevingsfarge 1 3 2 5 4" xfId="3593" xr:uid="{00000000-0005-0000-0000-0000D3010000}"/>
    <cellStyle name="20% - uthevingsfarge 1 3 2 5 5" xfId="3592" xr:uid="{00000000-0005-0000-0000-0000D4010000}"/>
    <cellStyle name="20% - uthevingsfarge 1 3 2 6" xfId="3591" xr:uid="{00000000-0005-0000-0000-0000D5010000}"/>
    <cellStyle name="20% - uthevingsfarge 1 3 2 6 2" xfId="3590" xr:uid="{00000000-0005-0000-0000-0000D6010000}"/>
    <cellStyle name="20% - uthevingsfarge 1 3 2 6 3" xfId="3589" xr:uid="{00000000-0005-0000-0000-0000D7010000}"/>
    <cellStyle name="20% - uthevingsfarge 1 3 2 7" xfId="3588" xr:uid="{00000000-0005-0000-0000-0000D8010000}"/>
    <cellStyle name="20% - uthevingsfarge 1 3 2 7 2" xfId="3587" xr:uid="{00000000-0005-0000-0000-0000D9010000}"/>
    <cellStyle name="20% - uthevingsfarge 1 3 2 7 3" xfId="3586" xr:uid="{00000000-0005-0000-0000-0000DA010000}"/>
    <cellStyle name="20% - uthevingsfarge 1 3 2 8" xfId="3585" xr:uid="{00000000-0005-0000-0000-0000DB010000}"/>
    <cellStyle name="20% - uthevingsfarge 1 3 2 8 2" xfId="3584" xr:uid="{00000000-0005-0000-0000-0000DC010000}"/>
    <cellStyle name="20% - uthevingsfarge 1 3 2 9" xfId="3583" xr:uid="{00000000-0005-0000-0000-0000DD010000}"/>
    <cellStyle name="20% - uthevingsfarge 1 3 2 9 2" xfId="3582" xr:uid="{00000000-0005-0000-0000-0000DE010000}"/>
    <cellStyle name="20% - uthevingsfarge 1 3 2_Tabell 4.5-4.7" xfId="3704" xr:uid="{00000000-0005-0000-0000-0000DF010000}"/>
    <cellStyle name="20% - uthevingsfarge 1 3 3" xfId="48" xr:uid="{00000000-0005-0000-0000-0000E0010000}"/>
    <cellStyle name="20% - uthevingsfarge 1 3 3 10" xfId="3580" xr:uid="{00000000-0005-0000-0000-0000E1010000}"/>
    <cellStyle name="20% - uthevingsfarge 1 3 3 11" xfId="3579" xr:uid="{00000000-0005-0000-0000-0000E2010000}"/>
    <cellStyle name="20% - uthevingsfarge 1 3 3 2" xfId="49" xr:uid="{00000000-0005-0000-0000-0000E3010000}"/>
    <cellStyle name="20% - uthevingsfarge 1 3 3 2 10" xfId="3577" xr:uid="{00000000-0005-0000-0000-0000E4010000}"/>
    <cellStyle name="20% - uthevingsfarge 1 3 3 2 2" xfId="50" xr:uid="{00000000-0005-0000-0000-0000E5010000}"/>
    <cellStyle name="20% - uthevingsfarge 1 3 3 2 2 2" xfId="3575" xr:uid="{00000000-0005-0000-0000-0000E6010000}"/>
    <cellStyle name="20% - uthevingsfarge 1 3 3 2 2 2 2" xfId="3574" xr:uid="{00000000-0005-0000-0000-0000E7010000}"/>
    <cellStyle name="20% - uthevingsfarge 1 3 3 2 2 2 3" xfId="3573" xr:uid="{00000000-0005-0000-0000-0000E8010000}"/>
    <cellStyle name="20% - uthevingsfarge 1 3 3 2 2 3" xfId="3572" xr:uid="{00000000-0005-0000-0000-0000E9010000}"/>
    <cellStyle name="20% - uthevingsfarge 1 3 3 2 2 3 2" xfId="3571" xr:uid="{00000000-0005-0000-0000-0000EA010000}"/>
    <cellStyle name="20% - uthevingsfarge 1 3 3 2 2 3 3" xfId="3570" xr:uid="{00000000-0005-0000-0000-0000EB010000}"/>
    <cellStyle name="20% - uthevingsfarge 1 3 3 2 2 4" xfId="3569" xr:uid="{00000000-0005-0000-0000-0000EC010000}"/>
    <cellStyle name="20% - uthevingsfarge 1 3 3 2 2 5" xfId="3568" xr:uid="{00000000-0005-0000-0000-0000ED010000}"/>
    <cellStyle name="20% - uthevingsfarge 1 3 3 2 2_Tabell 4.5-4.7" xfId="3576" xr:uid="{00000000-0005-0000-0000-0000EE010000}"/>
    <cellStyle name="20% - uthevingsfarge 1 3 3 2 3" xfId="3567" xr:uid="{00000000-0005-0000-0000-0000EF010000}"/>
    <cellStyle name="20% - uthevingsfarge 1 3 3 2 3 2" xfId="3566" xr:uid="{00000000-0005-0000-0000-0000F0010000}"/>
    <cellStyle name="20% - uthevingsfarge 1 3 3 2 3 2 2" xfId="3565" xr:uid="{00000000-0005-0000-0000-0000F1010000}"/>
    <cellStyle name="20% - uthevingsfarge 1 3 3 2 3 2 3" xfId="3564" xr:uid="{00000000-0005-0000-0000-0000F2010000}"/>
    <cellStyle name="20% - uthevingsfarge 1 3 3 2 3 3" xfId="3563" xr:uid="{00000000-0005-0000-0000-0000F3010000}"/>
    <cellStyle name="20% - uthevingsfarge 1 3 3 2 3 3 2" xfId="3562" xr:uid="{00000000-0005-0000-0000-0000F4010000}"/>
    <cellStyle name="20% - uthevingsfarge 1 3 3 2 3 3 3" xfId="3561" xr:uid="{00000000-0005-0000-0000-0000F5010000}"/>
    <cellStyle name="20% - uthevingsfarge 1 3 3 2 3 4" xfId="3560" xr:uid="{00000000-0005-0000-0000-0000F6010000}"/>
    <cellStyle name="20% - uthevingsfarge 1 3 3 2 3 5" xfId="3559" xr:uid="{00000000-0005-0000-0000-0000F7010000}"/>
    <cellStyle name="20% - uthevingsfarge 1 3 3 2 4" xfId="3558" xr:uid="{00000000-0005-0000-0000-0000F8010000}"/>
    <cellStyle name="20% - uthevingsfarge 1 3 3 2 4 2" xfId="3557" xr:uid="{00000000-0005-0000-0000-0000F9010000}"/>
    <cellStyle name="20% - uthevingsfarge 1 3 3 2 4 3" xfId="3556" xr:uid="{00000000-0005-0000-0000-0000FA010000}"/>
    <cellStyle name="20% - uthevingsfarge 1 3 3 2 5" xfId="3555" xr:uid="{00000000-0005-0000-0000-0000FB010000}"/>
    <cellStyle name="20% - uthevingsfarge 1 3 3 2 5 2" xfId="3554" xr:uid="{00000000-0005-0000-0000-0000FC010000}"/>
    <cellStyle name="20% - uthevingsfarge 1 3 3 2 5 3" xfId="3553" xr:uid="{00000000-0005-0000-0000-0000FD010000}"/>
    <cellStyle name="20% - uthevingsfarge 1 3 3 2 6" xfId="3552" xr:uid="{00000000-0005-0000-0000-0000FE010000}"/>
    <cellStyle name="20% - uthevingsfarge 1 3 3 2 6 2" xfId="3551" xr:uid="{00000000-0005-0000-0000-0000FF010000}"/>
    <cellStyle name="20% - uthevingsfarge 1 3 3 2 7" xfId="3550" xr:uid="{00000000-0005-0000-0000-000000020000}"/>
    <cellStyle name="20% - uthevingsfarge 1 3 3 2 7 2" xfId="3549" xr:uid="{00000000-0005-0000-0000-000001020000}"/>
    <cellStyle name="20% - uthevingsfarge 1 3 3 2 8" xfId="3548" xr:uid="{00000000-0005-0000-0000-000002020000}"/>
    <cellStyle name="20% - uthevingsfarge 1 3 3 2 9" xfId="3547" xr:uid="{00000000-0005-0000-0000-000003020000}"/>
    <cellStyle name="20% - uthevingsfarge 1 3 3 2_Tabell 4.5-4.7" xfId="3578" xr:uid="{00000000-0005-0000-0000-000004020000}"/>
    <cellStyle name="20% - uthevingsfarge 1 3 3 3" xfId="51" xr:uid="{00000000-0005-0000-0000-000005020000}"/>
    <cellStyle name="20% - uthevingsfarge 1 3 3 3 2" xfId="3545" xr:uid="{00000000-0005-0000-0000-000006020000}"/>
    <cellStyle name="20% - uthevingsfarge 1 3 3 3 2 2" xfId="3544" xr:uid="{00000000-0005-0000-0000-000007020000}"/>
    <cellStyle name="20% - uthevingsfarge 1 3 3 3 2 3" xfId="3543" xr:uid="{00000000-0005-0000-0000-000008020000}"/>
    <cellStyle name="20% - uthevingsfarge 1 3 3 3 3" xfId="3542" xr:uid="{00000000-0005-0000-0000-000009020000}"/>
    <cellStyle name="20% - uthevingsfarge 1 3 3 3 3 2" xfId="3541" xr:uid="{00000000-0005-0000-0000-00000A020000}"/>
    <cellStyle name="20% - uthevingsfarge 1 3 3 3 3 3" xfId="3540" xr:uid="{00000000-0005-0000-0000-00000B020000}"/>
    <cellStyle name="20% - uthevingsfarge 1 3 3 3 4" xfId="3539" xr:uid="{00000000-0005-0000-0000-00000C020000}"/>
    <cellStyle name="20% - uthevingsfarge 1 3 3 3 5" xfId="3538" xr:uid="{00000000-0005-0000-0000-00000D020000}"/>
    <cellStyle name="20% - uthevingsfarge 1 3 3 3_Tabell 4.5-4.7" xfId="3546" xr:uid="{00000000-0005-0000-0000-00000E020000}"/>
    <cellStyle name="20% - uthevingsfarge 1 3 3 4" xfId="3537" xr:uid="{00000000-0005-0000-0000-00000F020000}"/>
    <cellStyle name="20% - uthevingsfarge 1 3 3 4 2" xfId="3536" xr:uid="{00000000-0005-0000-0000-000010020000}"/>
    <cellStyle name="20% - uthevingsfarge 1 3 3 4 2 2" xfId="3535" xr:uid="{00000000-0005-0000-0000-000011020000}"/>
    <cellStyle name="20% - uthevingsfarge 1 3 3 4 2 3" xfId="3534" xr:uid="{00000000-0005-0000-0000-000012020000}"/>
    <cellStyle name="20% - uthevingsfarge 1 3 3 4 3" xfId="3533" xr:uid="{00000000-0005-0000-0000-000013020000}"/>
    <cellStyle name="20% - uthevingsfarge 1 3 3 4 3 2" xfId="3532" xr:uid="{00000000-0005-0000-0000-000014020000}"/>
    <cellStyle name="20% - uthevingsfarge 1 3 3 4 3 3" xfId="3531" xr:uid="{00000000-0005-0000-0000-000015020000}"/>
    <cellStyle name="20% - uthevingsfarge 1 3 3 4 4" xfId="3530" xr:uid="{00000000-0005-0000-0000-000016020000}"/>
    <cellStyle name="20% - uthevingsfarge 1 3 3 4 5" xfId="3529" xr:uid="{00000000-0005-0000-0000-000017020000}"/>
    <cellStyle name="20% - uthevingsfarge 1 3 3 5" xfId="3528" xr:uid="{00000000-0005-0000-0000-000018020000}"/>
    <cellStyle name="20% - uthevingsfarge 1 3 3 5 2" xfId="3527" xr:uid="{00000000-0005-0000-0000-000019020000}"/>
    <cellStyle name="20% - uthevingsfarge 1 3 3 5 3" xfId="3526" xr:uid="{00000000-0005-0000-0000-00001A020000}"/>
    <cellStyle name="20% - uthevingsfarge 1 3 3 6" xfId="3525" xr:uid="{00000000-0005-0000-0000-00001B020000}"/>
    <cellStyle name="20% - uthevingsfarge 1 3 3 6 2" xfId="3524" xr:uid="{00000000-0005-0000-0000-00001C020000}"/>
    <cellStyle name="20% - uthevingsfarge 1 3 3 6 3" xfId="3523" xr:uid="{00000000-0005-0000-0000-00001D020000}"/>
    <cellStyle name="20% - uthevingsfarge 1 3 3 7" xfId="3522" xr:uid="{00000000-0005-0000-0000-00001E020000}"/>
    <cellStyle name="20% - uthevingsfarge 1 3 3 7 2" xfId="3521" xr:uid="{00000000-0005-0000-0000-00001F020000}"/>
    <cellStyle name="20% - uthevingsfarge 1 3 3 8" xfId="3520" xr:uid="{00000000-0005-0000-0000-000020020000}"/>
    <cellStyle name="20% - uthevingsfarge 1 3 3 8 2" xfId="3519" xr:uid="{00000000-0005-0000-0000-000021020000}"/>
    <cellStyle name="20% - uthevingsfarge 1 3 3 9" xfId="3518" xr:uid="{00000000-0005-0000-0000-000022020000}"/>
    <cellStyle name="20% - uthevingsfarge 1 3 3_Tabell 4.5-4.7" xfId="3581" xr:uid="{00000000-0005-0000-0000-000023020000}"/>
    <cellStyle name="20% - uthevingsfarge 1 3 4" xfId="52" xr:uid="{00000000-0005-0000-0000-000024020000}"/>
    <cellStyle name="20% - uthevingsfarge 1 3 4 10" xfId="3516" xr:uid="{00000000-0005-0000-0000-000025020000}"/>
    <cellStyle name="20% - uthevingsfarge 1 3 4 2" xfId="53" xr:uid="{00000000-0005-0000-0000-000026020000}"/>
    <cellStyle name="20% - uthevingsfarge 1 3 4 2 2" xfId="3515" xr:uid="{00000000-0005-0000-0000-000027020000}"/>
    <cellStyle name="20% - uthevingsfarge 1 3 4 2 2 2" xfId="3514" xr:uid="{00000000-0005-0000-0000-000028020000}"/>
    <cellStyle name="20% - uthevingsfarge 1 3 4 2 2 3" xfId="3513" xr:uid="{00000000-0005-0000-0000-000029020000}"/>
    <cellStyle name="20% - uthevingsfarge 1 3 4 2 3" xfId="3512" xr:uid="{00000000-0005-0000-0000-00002A020000}"/>
    <cellStyle name="20% - uthevingsfarge 1 3 4 2 3 2" xfId="3511" xr:uid="{00000000-0005-0000-0000-00002B020000}"/>
    <cellStyle name="20% - uthevingsfarge 1 3 4 2 3 3" xfId="3510" xr:uid="{00000000-0005-0000-0000-00002C020000}"/>
    <cellStyle name="20% - uthevingsfarge 1 3 4 2 4" xfId="3509" xr:uid="{00000000-0005-0000-0000-00002D020000}"/>
    <cellStyle name="20% - uthevingsfarge 1 3 4 2 5" xfId="3508" xr:uid="{00000000-0005-0000-0000-00002E020000}"/>
    <cellStyle name="20% - uthevingsfarge 1 3 4 2_Tabell 4.5-4.7" xfId="4023" xr:uid="{00000000-0005-0000-0000-00002F020000}"/>
    <cellStyle name="20% - uthevingsfarge 1 3 4 3" xfId="3507" xr:uid="{00000000-0005-0000-0000-000030020000}"/>
    <cellStyle name="20% - uthevingsfarge 1 3 4 3 2" xfId="3506" xr:uid="{00000000-0005-0000-0000-000031020000}"/>
    <cellStyle name="20% - uthevingsfarge 1 3 4 3 2 2" xfId="3505" xr:uid="{00000000-0005-0000-0000-000032020000}"/>
    <cellStyle name="20% - uthevingsfarge 1 3 4 3 2 3" xfId="3504" xr:uid="{00000000-0005-0000-0000-000033020000}"/>
    <cellStyle name="20% - uthevingsfarge 1 3 4 3 3" xfId="3503" xr:uid="{00000000-0005-0000-0000-000034020000}"/>
    <cellStyle name="20% - uthevingsfarge 1 3 4 3 3 2" xfId="3502" xr:uid="{00000000-0005-0000-0000-000035020000}"/>
    <cellStyle name="20% - uthevingsfarge 1 3 4 3 3 3" xfId="3501" xr:uid="{00000000-0005-0000-0000-000036020000}"/>
    <cellStyle name="20% - uthevingsfarge 1 3 4 3 4" xfId="3500" xr:uid="{00000000-0005-0000-0000-000037020000}"/>
    <cellStyle name="20% - uthevingsfarge 1 3 4 3 5" xfId="3499" xr:uid="{00000000-0005-0000-0000-000038020000}"/>
    <cellStyle name="20% - uthevingsfarge 1 3 4 4" xfId="3498" xr:uid="{00000000-0005-0000-0000-000039020000}"/>
    <cellStyle name="20% - uthevingsfarge 1 3 4 4 2" xfId="3497" xr:uid="{00000000-0005-0000-0000-00003A020000}"/>
    <cellStyle name="20% - uthevingsfarge 1 3 4 4 3" xfId="3496" xr:uid="{00000000-0005-0000-0000-00003B020000}"/>
    <cellStyle name="20% - uthevingsfarge 1 3 4 5" xfId="3495" xr:uid="{00000000-0005-0000-0000-00003C020000}"/>
    <cellStyle name="20% - uthevingsfarge 1 3 4 5 2" xfId="3494" xr:uid="{00000000-0005-0000-0000-00003D020000}"/>
    <cellStyle name="20% - uthevingsfarge 1 3 4 5 3" xfId="3493" xr:uid="{00000000-0005-0000-0000-00003E020000}"/>
    <cellStyle name="20% - uthevingsfarge 1 3 4 6" xfId="3492" xr:uid="{00000000-0005-0000-0000-00003F020000}"/>
    <cellStyle name="20% - uthevingsfarge 1 3 4 6 2" xfId="3491" xr:uid="{00000000-0005-0000-0000-000040020000}"/>
    <cellStyle name="20% - uthevingsfarge 1 3 4 7" xfId="3490" xr:uid="{00000000-0005-0000-0000-000041020000}"/>
    <cellStyle name="20% - uthevingsfarge 1 3 4 7 2" xfId="3489" xr:uid="{00000000-0005-0000-0000-000042020000}"/>
    <cellStyle name="20% - uthevingsfarge 1 3 4 8" xfId="3488" xr:uid="{00000000-0005-0000-0000-000043020000}"/>
    <cellStyle name="20% - uthevingsfarge 1 3 4 9" xfId="3487" xr:uid="{00000000-0005-0000-0000-000044020000}"/>
    <cellStyle name="20% - uthevingsfarge 1 3 4_Tabell 4.5-4.7" xfId="3517" xr:uid="{00000000-0005-0000-0000-000045020000}"/>
    <cellStyle name="20% - uthevingsfarge 1 3 5" xfId="54" xr:uid="{00000000-0005-0000-0000-000046020000}"/>
    <cellStyle name="20% - uthevingsfarge 1 3 5 2" xfId="3485" xr:uid="{00000000-0005-0000-0000-000047020000}"/>
    <cellStyle name="20% - uthevingsfarge 1 3 5 2 2" xfId="3484" xr:uid="{00000000-0005-0000-0000-000048020000}"/>
    <cellStyle name="20% - uthevingsfarge 1 3 5 2 3" xfId="3483" xr:uid="{00000000-0005-0000-0000-000049020000}"/>
    <cellStyle name="20% - uthevingsfarge 1 3 5 3" xfId="3482" xr:uid="{00000000-0005-0000-0000-00004A020000}"/>
    <cellStyle name="20% - uthevingsfarge 1 3 5 3 2" xfId="3481" xr:uid="{00000000-0005-0000-0000-00004B020000}"/>
    <cellStyle name="20% - uthevingsfarge 1 3 5 3 3" xfId="3480" xr:uid="{00000000-0005-0000-0000-00004C020000}"/>
    <cellStyle name="20% - uthevingsfarge 1 3 5 4" xfId="3479" xr:uid="{00000000-0005-0000-0000-00004D020000}"/>
    <cellStyle name="20% - uthevingsfarge 1 3 5 5" xfId="3478" xr:uid="{00000000-0005-0000-0000-00004E020000}"/>
    <cellStyle name="20% - uthevingsfarge 1 3 5_Tabell 4.5-4.7" xfId="3486" xr:uid="{00000000-0005-0000-0000-00004F020000}"/>
    <cellStyle name="20% - uthevingsfarge 1 3 6" xfId="3477" xr:uid="{00000000-0005-0000-0000-000050020000}"/>
    <cellStyle name="20% - uthevingsfarge 1 3 6 2" xfId="3476" xr:uid="{00000000-0005-0000-0000-000051020000}"/>
    <cellStyle name="20% - uthevingsfarge 1 3 6 2 2" xfId="3475" xr:uid="{00000000-0005-0000-0000-000052020000}"/>
    <cellStyle name="20% - uthevingsfarge 1 3 6 2 3" xfId="3474" xr:uid="{00000000-0005-0000-0000-000053020000}"/>
    <cellStyle name="20% - uthevingsfarge 1 3 6 3" xfId="3473" xr:uid="{00000000-0005-0000-0000-000054020000}"/>
    <cellStyle name="20% - uthevingsfarge 1 3 6 3 2" xfId="3472" xr:uid="{00000000-0005-0000-0000-000055020000}"/>
    <cellStyle name="20% - uthevingsfarge 1 3 6 3 3" xfId="3471" xr:uid="{00000000-0005-0000-0000-000056020000}"/>
    <cellStyle name="20% - uthevingsfarge 1 3 6 4" xfId="3470" xr:uid="{00000000-0005-0000-0000-000057020000}"/>
    <cellStyle name="20% - uthevingsfarge 1 3 6 5" xfId="3469" xr:uid="{00000000-0005-0000-0000-000058020000}"/>
    <cellStyle name="20% - uthevingsfarge 1 3 7" xfId="3468" xr:uid="{00000000-0005-0000-0000-000059020000}"/>
    <cellStyle name="20% - uthevingsfarge 1 3 7 2" xfId="3467" xr:uid="{00000000-0005-0000-0000-00005A020000}"/>
    <cellStyle name="20% - uthevingsfarge 1 3 7 3" xfId="3466" xr:uid="{00000000-0005-0000-0000-00005B020000}"/>
    <cellStyle name="20% - uthevingsfarge 1 3 8" xfId="3465" xr:uid="{00000000-0005-0000-0000-00005C020000}"/>
    <cellStyle name="20% - uthevingsfarge 1 3 8 2" xfId="3464" xr:uid="{00000000-0005-0000-0000-00005D020000}"/>
    <cellStyle name="20% - uthevingsfarge 1 3 8 3" xfId="3463" xr:uid="{00000000-0005-0000-0000-00005E020000}"/>
    <cellStyle name="20% - uthevingsfarge 1 3 9" xfId="3462" xr:uid="{00000000-0005-0000-0000-00005F020000}"/>
    <cellStyle name="20% - uthevingsfarge 1 3 9 2" xfId="3461" xr:uid="{00000000-0005-0000-0000-000060020000}"/>
    <cellStyle name="20% - uthevingsfarge 1 3_Tabell 4.5-4.7" xfId="3710" xr:uid="{00000000-0005-0000-0000-000061020000}"/>
    <cellStyle name="20% - uthevingsfarge 1 4" xfId="55" xr:uid="{00000000-0005-0000-0000-000062020000}"/>
    <cellStyle name="20% - uthevingsfarge 1 4 10" xfId="3459" xr:uid="{00000000-0005-0000-0000-000063020000}"/>
    <cellStyle name="20% - uthevingsfarge 1 4 10 2" xfId="3458" xr:uid="{00000000-0005-0000-0000-000064020000}"/>
    <cellStyle name="20% - uthevingsfarge 1 4 11" xfId="3457" xr:uid="{00000000-0005-0000-0000-000065020000}"/>
    <cellStyle name="20% - uthevingsfarge 1 4 12" xfId="3456" xr:uid="{00000000-0005-0000-0000-000066020000}"/>
    <cellStyle name="20% - uthevingsfarge 1 4 13" xfId="3455" xr:uid="{00000000-0005-0000-0000-000067020000}"/>
    <cellStyle name="20% - uthevingsfarge 1 4 2" xfId="56" xr:uid="{00000000-0005-0000-0000-000068020000}"/>
    <cellStyle name="20% - uthevingsfarge 1 4 2 10" xfId="3453" xr:uid="{00000000-0005-0000-0000-000069020000}"/>
    <cellStyle name="20% - uthevingsfarge 1 4 2 11" xfId="3452" xr:uid="{00000000-0005-0000-0000-00006A020000}"/>
    <cellStyle name="20% - uthevingsfarge 1 4 2 12" xfId="3451" xr:uid="{00000000-0005-0000-0000-00006B020000}"/>
    <cellStyle name="20% - uthevingsfarge 1 4 2 2" xfId="57" xr:uid="{00000000-0005-0000-0000-00006C020000}"/>
    <cellStyle name="20% - uthevingsfarge 1 4 2 2 10" xfId="3449" xr:uid="{00000000-0005-0000-0000-00006D020000}"/>
    <cellStyle name="20% - uthevingsfarge 1 4 2 2 11" xfId="3448" xr:uid="{00000000-0005-0000-0000-00006E020000}"/>
    <cellStyle name="20% - uthevingsfarge 1 4 2 2 2" xfId="58" xr:uid="{00000000-0005-0000-0000-00006F020000}"/>
    <cellStyle name="20% - uthevingsfarge 1 4 2 2 2 10" xfId="3446" xr:uid="{00000000-0005-0000-0000-000070020000}"/>
    <cellStyle name="20% - uthevingsfarge 1 4 2 2 2 2" xfId="59" xr:uid="{00000000-0005-0000-0000-000071020000}"/>
    <cellStyle name="20% - uthevingsfarge 1 4 2 2 2 2 2" xfId="3444" xr:uid="{00000000-0005-0000-0000-000072020000}"/>
    <cellStyle name="20% - uthevingsfarge 1 4 2 2 2 2 2 2" xfId="3443" xr:uid="{00000000-0005-0000-0000-000073020000}"/>
    <cellStyle name="20% - uthevingsfarge 1 4 2 2 2 2 2 3" xfId="3442" xr:uid="{00000000-0005-0000-0000-000074020000}"/>
    <cellStyle name="20% - uthevingsfarge 1 4 2 2 2 2 3" xfId="3441" xr:uid="{00000000-0005-0000-0000-000075020000}"/>
    <cellStyle name="20% - uthevingsfarge 1 4 2 2 2 2 3 2" xfId="3440" xr:uid="{00000000-0005-0000-0000-000076020000}"/>
    <cellStyle name="20% - uthevingsfarge 1 4 2 2 2 2 3 3" xfId="3439" xr:uid="{00000000-0005-0000-0000-000077020000}"/>
    <cellStyle name="20% - uthevingsfarge 1 4 2 2 2 2 4" xfId="3438" xr:uid="{00000000-0005-0000-0000-000078020000}"/>
    <cellStyle name="20% - uthevingsfarge 1 4 2 2 2 2 5" xfId="3437" xr:uid="{00000000-0005-0000-0000-000079020000}"/>
    <cellStyle name="20% - uthevingsfarge 1 4 2 2 2 2_Tabell 4.5-4.7" xfId="3445" xr:uid="{00000000-0005-0000-0000-00007A020000}"/>
    <cellStyle name="20% - uthevingsfarge 1 4 2 2 2 3" xfId="3436" xr:uid="{00000000-0005-0000-0000-00007B020000}"/>
    <cellStyle name="20% - uthevingsfarge 1 4 2 2 2 3 2" xfId="3435" xr:uid="{00000000-0005-0000-0000-00007C020000}"/>
    <cellStyle name="20% - uthevingsfarge 1 4 2 2 2 3 2 2" xfId="3434" xr:uid="{00000000-0005-0000-0000-00007D020000}"/>
    <cellStyle name="20% - uthevingsfarge 1 4 2 2 2 3 2 3" xfId="3433" xr:uid="{00000000-0005-0000-0000-00007E020000}"/>
    <cellStyle name="20% - uthevingsfarge 1 4 2 2 2 3 3" xfId="3432" xr:uid="{00000000-0005-0000-0000-00007F020000}"/>
    <cellStyle name="20% - uthevingsfarge 1 4 2 2 2 3 3 2" xfId="3431" xr:uid="{00000000-0005-0000-0000-000080020000}"/>
    <cellStyle name="20% - uthevingsfarge 1 4 2 2 2 3 3 3" xfId="3430" xr:uid="{00000000-0005-0000-0000-000081020000}"/>
    <cellStyle name="20% - uthevingsfarge 1 4 2 2 2 3 4" xfId="3429" xr:uid="{00000000-0005-0000-0000-000082020000}"/>
    <cellStyle name="20% - uthevingsfarge 1 4 2 2 2 3 5" xfId="3428" xr:uid="{00000000-0005-0000-0000-000083020000}"/>
    <cellStyle name="20% - uthevingsfarge 1 4 2 2 2 4" xfId="3427" xr:uid="{00000000-0005-0000-0000-000084020000}"/>
    <cellStyle name="20% - uthevingsfarge 1 4 2 2 2 4 2" xfId="3426" xr:uid="{00000000-0005-0000-0000-000085020000}"/>
    <cellStyle name="20% - uthevingsfarge 1 4 2 2 2 4 3" xfId="3425" xr:uid="{00000000-0005-0000-0000-000086020000}"/>
    <cellStyle name="20% - uthevingsfarge 1 4 2 2 2 5" xfId="3424" xr:uid="{00000000-0005-0000-0000-000087020000}"/>
    <cellStyle name="20% - uthevingsfarge 1 4 2 2 2 5 2" xfId="3423" xr:uid="{00000000-0005-0000-0000-000088020000}"/>
    <cellStyle name="20% - uthevingsfarge 1 4 2 2 2 5 3" xfId="3422" xr:uid="{00000000-0005-0000-0000-000089020000}"/>
    <cellStyle name="20% - uthevingsfarge 1 4 2 2 2 6" xfId="3421" xr:uid="{00000000-0005-0000-0000-00008A020000}"/>
    <cellStyle name="20% - uthevingsfarge 1 4 2 2 2 6 2" xfId="3420" xr:uid="{00000000-0005-0000-0000-00008B020000}"/>
    <cellStyle name="20% - uthevingsfarge 1 4 2 2 2 7" xfId="3419" xr:uid="{00000000-0005-0000-0000-00008C020000}"/>
    <cellStyle name="20% - uthevingsfarge 1 4 2 2 2 7 2" xfId="3418" xr:uid="{00000000-0005-0000-0000-00008D020000}"/>
    <cellStyle name="20% - uthevingsfarge 1 4 2 2 2 8" xfId="3417" xr:uid="{00000000-0005-0000-0000-00008E020000}"/>
    <cellStyle name="20% - uthevingsfarge 1 4 2 2 2 9" xfId="3416" xr:uid="{00000000-0005-0000-0000-00008F020000}"/>
    <cellStyle name="20% - uthevingsfarge 1 4 2 2 2_Tabell 4.5-4.7" xfId="3447" xr:uid="{00000000-0005-0000-0000-000090020000}"/>
    <cellStyle name="20% - uthevingsfarge 1 4 2 2 3" xfId="60" xr:uid="{00000000-0005-0000-0000-000091020000}"/>
    <cellStyle name="20% - uthevingsfarge 1 4 2 2 3 2" xfId="3414" xr:uid="{00000000-0005-0000-0000-000092020000}"/>
    <cellStyle name="20% - uthevingsfarge 1 4 2 2 3 2 2" xfId="3413" xr:uid="{00000000-0005-0000-0000-000093020000}"/>
    <cellStyle name="20% - uthevingsfarge 1 4 2 2 3 2 3" xfId="3412" xr:uid="{00000000-0005-0000-0000-000094020000}"/>
    <cellStyle name="20% - uthevingsfarge 1 4 2 2 3 3" xfId="3411" xr:uid="{00000000-0005-0000-0000-000095020000}"/>
    <cellStyle name="20% - uthevingsfarge 1 4 2 2 3 3 2" xfId="3410" xr:uid="{00000000-0005-0000-0000-000096020000}"/>
    <cellStyle name="20% - uthevingsfarge 1 4 2 2 3 3 3" xfId="3409" xr:uid="{00000000-0005-0000-0000-000097020000}"/>
    <cellStyle name="20% - uthevingsfarge 1 4 2 2 3 4" xfId="3408" xr:uid="{00000000-0005-0000-0000-000098020000}"/>
    <cellStyle name="20% - uthevingsfarge 1 4 2 2 3 5" xfId="3407" xr:uid="{00000000-0005-0000-0000-000099020000}"/>
    <cellStyle name="20% - uthevingsfarge 1 4 2 2 3_Tabell 4.5-4.7" xfId="3415" xr:uid="{00000000-0005-0000-0000-00009A020000}"/>
    <cellStyle name="20% - uthevingsfarge 1 4 2 2 4" xfId="3406" xr:uid="{00000000-0005-0000-0000-00009B020000}"/>
    <cellStyle name="20% - uthevingsfarge 1 4 2 2 4 2" xfId="3405" xr:uid="{00000000-0005-0000-0000-00009C020000}"/>
    <cellStyle name="20% - uthevingsfarge 1 4 2 2 4 2 2" xfId="3404" xr:uid="{00000000-0005-0000-0000-00009D020000}"/>
    <cellStyle name="20% - uthevingsfarge 1 4 2 2 4 2 3" xfId="3403" xr:uid="{00000000-0005-0000-0000-00009E020000}"/>
    <cellStyle name="20% - uthevingsfarge 1 4 2 2 4 3" xfId="3402" xr:uid="{00000000-0005-0000-0000-00009F020000}"/>
    <cellStyle name="20% - uthevingsfarge 1 4 2 2 4 3 2" xfId="4028" xr:uid="{00000000-0005-0000-0000-0000A0020000}"/>
    <cellStyle name="20% - uthevingsfarge 1 4 2 2 4 3 3" xfId="3401" xr:uid="{00000000-0005-0000-0000-0000A1020000}"/>
    <cellStyle name="20% - uthevingsfarge 1 4 2 2 4 4" xfId="3400" xr:uid="{00000000-0005-0000-0000-0000A2020000}"/>
    <cellStyle name="20% - uthevingsfarge 1 4 2 2 4 5" xfId="3399" xr:uid="{00000000-0005-0000-0000-0000A3020000}"/>
    <cellStyle name="20% - uthevingsfarge 1 4 2 2 5" xfId="2052" xr:uid="{00000000-0005-0000-0000-0000A4020000}"/>
    <cellStyle name="20% - uthevingsfarge 1 4 2 2 5 2" xfId="4035" xr:uid="{00000000-0005-0000-0000-0000A5020000}"/>
    <cellStyle name="20% - uthevingsfarge 1 4 2 2 5 3" xfId="4038" xr:uid="{00000000-0005-0000-0000-0000A6020000}"/>
    <cellStyle name="20% - uthevingsfarge 1 4 2 2 6" xfId="2051" xr:uid="{00000000-0005-0000-0000-0000A7020000}"/>
    <cellStyle name="20% - uthevingsfarge 1 4 2 2 6 2" xfId="3398" xr:uid="{00000000-0005-0000-0000-0000A8020000}"/>
    <cellStyle name="20% - uthevingsfarge 1 4 2 2 6 3" xfId="3397" xr:uid="{00000000-0005-0000-0000-0000A9020000}"/>
    <cellStyle name="20% - uthevingsfarge 1 4 2 2 7" xfId="3396" xr:uid="{00000000-0005-0000-0000-0000AA020000}"/>
    <cellStyle name="20% - uthevingsfarge 1 4 2 2 7 2" xfId="3395" xr:uid="{00000000-0005-0000-0000-0000AB020000}"/>
    <cellStyle name="20% - uthevingsfarge 1 4 2 2 8" xfId="3394" xr:uid="{00000000-0005-0000-0000-0000AC020000}"/>
    <cellStyle name="20% - uthevingsfarge 1 4 2 2 8 2" xfId="3393" xr:uid="{00000000-0005-0000-0000-0000AD020000}"/>
    <cellStyle name="20% - uthevingsfarge 1 4 2 2 9" xfId="3392" xr:uid="{00000000-0005-0000-0000-0000AE020000}"/>
    <cellStyle name="20% - uthevingsfarge 1 4 2 2_Tabell 4.5-4.7" xfId="3450" xr:uid="{00000000-0005-0000-0000-0000AF020000}"/>
    <cellStyle name="20% - uthevingsfarge 1 4 2 3" xfId="61" xr:uid="{00000000-0005-0000-0000-0000B0020000}"/>
    <cellStyle name="20% - uthevingsfarge 1 4 2 3 10" xfId="3390" xr:uid="{00000000-0005-0000-0000-0000B1020000}"/>
    <cellStyle name="20% - uthevingsfarge 1 4 2 3 2" xfId="62" xr:uid="{00000000-0005-0000-0000-0000B2020000}"/>
    <cellStyle name="20% - uthevingsfarge 1 4 2 3 2 2" xfId="3388" xr:uid="{00000000-0005-0000-0000-0000B3020000}"/>
    <cellStyle name="20% - uthevingsfarge 1 4 2 3 2 2 2" xfId="3387" xr:uid="{00000000-0005-0000-0000-0000B4020000}"/>
    <cellStyle name="20% - uthevingsfarge 1 4 2 3 2 2 3" xfId="2048" xr:uid="{00000000-0005-0000-0000-0000B5020000}"/>
    <cellStyle name="20% - uthevingsfarge 1 4 2 3 2 3" xfId="4045" xr:uid="{00000000-0005-0000-0000-0000B6020000}"/>
    <cellStyle name="20% - uthevingsfarge 1 4 2 3 2 3 2" xfId="4037" xr:uid="{00000000-0005-0000-0000-0000B7020000}"/>
    <cellStyle name="20% - uthevingsfarge 1 4 2 3 2 3 3" xfId="4027" xr:uid="{00000000-0005-0000-0000-0000B8020000}"/>
    <cellStyle name="20% - uthevingsfarge 1 4 2 3 2 4" xfId="3386" xr:uid="{00000000-0005-0000-0000-0000B9020000}"/>
    <cellStyle name="20% - uthevingsfarge 1 4 2 3 2 5" xfId="3385" xr:uid="{00000000-0005-0000-0000-0000BA020000}"/>
    <cellStyle name="20% - uthevingsfarge 1 4 2 3 2_Tabell 4.5-4.7" xfId="3389" xr:uid="{00000000-0005-0000-0000-0000BB020000}"/>
    <cellStyle name="20% - uthevingsfarge 1 4 2 3 3" xfId="3384" xr:uid="{00000000-0005-0000-0000-0000BC020000}"/>
    <cellStyle name="20% - uthevingsfarge 1 4 2 3 3 2" xfId="3383" xr:uid="{00000000-0005-0000-0000-0000BD020000}"/>
    <cellStyle name="20% - uthevingsfarge 1 4 2 3 3 2 2" xfId="3382" xr:uid="{00000000-0005-0000-0000-0000BE020000}"/>
    <cellStyle name="20% - uthevingsfarge 1 4 2 3 3 2 3" xfId="3381" xr:uid="{00000000-0005-0000-0000-0000BF020000}"/>
    <cellStyle name="20% - uthevingsfarge 1 4 2 3 3 3" xfId="3380" xr:uid="{00000000-0005-0000-0000-0000C0020000}"/>
    <cellStyle name="20% - uthevingsfarge 1 4 2 3 3 3 2" xfId="3379" xr:uid="{00000000-0005-0000-0000-0000C1020000}"/>
    <cellStyle name="20% - uthevingsfarge 1 4 2 3 3 3 3" xfId="3378" xr:uid="{00000000-0005-0000-0000-0000C2020000}"/>
    <cellStyle name="20% - uthevingsfarge 1 4 2 3 3 4" xfId="3377" xr:uid="{00000000-0005-0000-0000-0000C3020000}"/>
    <cellStyle name="20% - uthevingsfarge 1 4 2 3 3 5" xfId="3376" xr:uid="{00000000-0005-0000-0000-0000C4020000}"/>
    <cellStyle name="20% - uthevingsfarge 1 4 2 3 4" xfId="3375" xr:uid="{00000000-0005-0000-0000-0000C5020000}"/>
    <cellStyle name="20% - uthevingsfarge 1 4 2 3 4 2" xfId="3374" xr:uid="{00000000-0005-0000-0000-0000C6020000}"/>
    <cellStyle name="20% - uthevingsfarge 1 4 2 3 4 3" xfId="3373" xr:uid="{00000000-0005-0000-0000-0000C7020000}"/>
    <cellStyle name="20% - uthevingsfarge 1 4 2 3 5" xfId="3372" xr:uid="{00000000-0005-0000-0000-0000C8020000}"/>
    <cellStyle name="20% - uthevingsfarge 1 4 2 3 5 2" xfId="3371" xr:uid="{00000000-0005-0000-0000-0000C9020000}"/>
    <cellStyle name="20% - uthevingsfarge 1 4 2 3 5 3" xfId="3370" xr:uid="{00000000-0005-0000-0000-0000CA020000}"/>
    <cellStyle name="20% - uthevingsfarge 1 4 2 3 6" xfId="3369" xr:uid="{00000000-0005-0000-0000-0000CB020000}"/>
    <cellStyle name="20% - uthevingsfarge 1 4 2 3 6 2" xfId="3368" xr:uid="{00000000-0005-0000-0000-0000CC020000}"/>
    <cellStyle name="20% - uthevingsfarge 1 4 2 3 7" xfId="3367" xr:uid="{00000000-0005-0000-0000-0000CD020000}"/>
    <cellStyle name="20% - uthevingsfarge 1 4 2 3 7 2" xfId="3366" xr:uid="{00000000-0005-0000-0000-0000CE020000}"/>
    <cellStyle name="20% - uthevingsfarge 1 4 2 3 8" xfId="3365" xr:uid="{00000000-0005-0000-0000-0000CF020000}"/>
    <cellStyle name="20% - uthevingsfarge 1 4 2 3 9" xfId="3364" xr:uid="{00000000-0005-0000-0000-0000D0020000}"/>
    <cellStyle name="20% - uthevingsfarge 1 4 2 3_Tabell 4.5-4.7" xfId="3391" xr:uid="{00000000-0005-0000-0000-0000D1020000}"/>
    <cellStyle name="20% - uthevingsfarge 1 4 2 4" xfId="63" xr:uid="{00000000-0005-0000-0000-0000D2020000}"/>
    <cellStyle name="20% - uthevingsfarge 1 4 2 4 2" xfId="3362" xr:uid="{00000000-0005-0000-0000-0000D3020000}"/>
    <cellStyle name="20% - uthevingsfarge 1 4 2 4 2 2" xfId="3361" xr:uid="{00000000-0005-0000-0000-0000D4020000}"/>
    <cellStyle name="20% - uthevingsfarge 1 4 2 4 2 3" xfId="3360" xr:uid="{00000000-0005-0000-0000-0000D5020000}"/>
    <cellStyle name="20% - uthevingsfarge 1 4 2 4 3" xfId="3359" xr:uid="{00000000-0005-0000-0000-0000D6020000}"/>
    <cellStyle name="20% - uthevingsfarge 1 4 2 4 3 2" xfId="3358" xr:uid="{00000000-0005-0000-0000-0000D7020000}"/>
    <cellStyle name="20% - uthevingsfarge 1 4 2 4 3 3" xfId="3357" xr:uid="{00000000-0005-0000-0000-0000D8020000}"/>
    <cellStyle name="20% - uthevingsfarge 1 4 2 4 4" xfId="3356" xr:uid="{00000000-0005-0000-0000-0000D9020000}"/>
    <cellStyle name="20% - uthevingsfarge 1 4 2 4 5" xfId="3355" xr:uid="{00000000-0005-0000-0000-0000DA020000}"/>
    <cellStyle name="20% - uthevingsfarge 1 4 2 4_Tabell 4.5-4.7" xfId="3363" xr:uid="{00000000-0005-0000-0000-0000DB020000}"/>
    <cellStyle name="20% - uthevingsfarge 1 4 2 5" xfId="3354" xr:uid="{00000000-0005-0000-0000-0000DC020000}"/>
    <cellStyle name="20% - uthevingsfarge 1 4 2 5 2" xfId="3353" xr:uid="{00000000-0005-0000-0000-0000DD020000}"/>
    <cellStyle name="20% - uthevingsfarge 1 4 2 5 2 2" xfId="3352" xr:uid="{00000000-0005-0000-0000-0000DE020000}"/>
    <cellStyle name="20% - uthevingsfarge 1 4 2 5 2 3" xfId="3351" xr:uid="{00000000-0005-0000-0000-0000DF020000}"/>
    <cellStyle name="20% - uthevingsfarge 1 4 2 5 3" xfId="3350" xr:uid="{00000000-0005-0000-0000-0000E0020000}"/>
    <cellStyle name="20% - uthevingsfarge 1 4 2 5 3 2" xfId="3349" xr:uid="{00000000-0005-0000-0000-0000E1020000}"/>
    <cellStyle name="20% - uthevingsfarge 1 4 2 5 3 3" xfId="3348" xr:uid="{00000000-0005-0000-0000-0000E2020000}"/>
    <cellStyle name="20% - uthevingsfarge 1 4 2 5 4" xfId="3347" xr:uid="{00000000-0005-0000-0000-0000E3020000}"/>
    <cellStyle name="20% - uthevingsfarge 1 4 2 5 5" xfId="3346" xr:uid="{00000000-0005-0000-0000-0000E4020000}"/>
    <cellStyle name="20% - uthevingsfarge 1 4 2 6" xfId="3345" xr:uid="{00000000-0005-0000-0000-0000E5020000}"/>
    <cellStyle name="20% - uthevingsfarge 1 4 2 6 2" xfId="3344" xr:uid="{00000000-0005-0000-0000-0000E6020000}"/>
    <cellStyle name="20% - uthevingsfarge 1 4 2 6 3" xfId="3343" xr:uid="{00000000-0005-0000-0000-0000E7020000}"/>
    <cellStyle name="20% - uthevingsfarge 1 4 2 7" xfId="3342" xr:uid="{00000000-0005-0000-0000-0000E8020000}"/>
    <cellStyle name="20% - uthevingsfarge 1 4 2 7 2" xfId="3341" xr:uid="{00000000-0005-0000-0000-0000E9020000}"/>
    <cellStyle name="20% - uthevingsfarge 1 4 2 7 3" xfId="3340" xr:uid="{00000000-0005-0000-0000-0000EA020000}"/>
    <cellStyle name="20% - uthevingsfarge 1 4 2 8" xfId="3339" xr:uid="{00000000-0005-0000-0000-0000EB020000}"/>
    <cellStyle name="20% - uthevingsfarge 1 4 2 8 2" xfId="3338" xr:uid="{00000000-0005-0000-0000-0000EC020000}"/>
    <cellStyle name="20% - uthevingsfarge 1 4 2 9" xfId="3337" xr:uid="{00000000-0005-0000-0000-0000ED020000}"/>
    <cellStyle name="20% - uthevingsfarge 1 4 2 9 2" xfId="3336" xr:uid="{00000000-0005-0000-0000-0000EE020000}"/>
    <cellStyle name="20% - uthevingsfarge 1 4 2_Tabell 4.5-4.7" xfId="3454" xr:uid="{00000000-0005-0000-0000-0000EF020000}"/>
    <cellStyle name="20% - uthevingsfarge 1 4 3" xfId="64" xr:uid="{00000000-0005-0000-0000-0000F0020000}"/>
    <cellStyle name="20% - uthevingsfarge 1 4 3 10" xfId="3334" xr:uid="{00000000-0005-0000-0000-0000F1020000}"/>
    <cellStyle name="20% - uthevingsfarge 1 4 3 11" xfId="3333" xr:uid="{00000000-0005-0000-0000-0000F2020000}"/>
    <cellStyle name="20% - uthevingsfarge 1 4 3 2" xfId="65" xr:uid="{00000000-0005-0000-0000-0000F3020000}"/>
    <cellStyle name="20% - uthevingsfarge 1 4 3 2 10" xfId="3331" xr:uid="{00000000-0005-0000-0000-0000F4020000}"/>
    <cellStyle name="20% - uthevingsfarge 1 4 3 2 2" xfId="66" xr:uid="{00000000-0005-0000-0000-0000F5020000}"/>
    <cellStyle name="20% - uthevingsfarge 1 4 3 2 2 2" xfId="3329" xr:uid="{00000000-0005-0000-0000-0000F6020000}"/>
    <cellStyle name="20% - uthevingsfarge 1 4 3 2 2 2 2" xfId="3328" xr:uid="{00000000-0005-0000-0000-0000F7020000}"/>
    <cellStyle name="20% - uthevingsfarge 1 4 3 2 2 2 3" xfId="3327" xr:uid="{00000000-0005-0000-0000-0000F8020000}"/>
    <cellStyle name="20% - uthevingsfarge 1 4 3 2 2 3" xfId="3326" xr:uid="{00000000-0005-0000-0000-0000F9020000}"/>
    <cellStyle name="20% - uthevingsfarge 1 4 3 2 2 3 2" xfId="3325" xr:uid="{00000000-0005-0000-0000-0000FA020000}"/>
    <cellStyle name="20% - uthevingsfarge 1 4 3 2 2 3 3" xfId="3324" xr:uid="{00000000-0005-0000-0000-0000FB020000}"/>
    <cellStyle name="20% - uthevingsfarge 1 4 3 2 2 4" xfId="3323" xr:uid="{00000000-0005-0000-0000-0000FC020000}"/>
    <cellStyle name="20% - uthevingsfarge 1 4 3 2 2 5" xfId="3322" xr:uid="{00000000-0005-0000-0000-0000FD020000}"/>
    <cellStyle name="20% - uthevingsfarge 1 4 3 2 2_Tabell 4.5-4.7" xfId="3330" xr:uid="{00000000-0005-0000-0000-0000FE020000}"/>
    <cellStyle name="20% - uthevingsfarge 1 4 3 2 3" xfId="3321" xr:uid="{00000000-0005-0000-0000-0000FF020000}"/>
    <cellStyle name="20% - uthevingsfarge 1 4 3 2 3 2" xfId="3320" xr:uid="{00000000-0005-0000-0000-000000030000}"/>
    <cellStyle name="20% - uthevingsfarge 1 4 3 2 3 2 2" xfId="3319" xr:uid="{00000000-0005-0000-0000-000001030000}"/>
    <cellStyle name="20% - uthevingsfarge 1 4 3 2 3 2 3" xfId="3318" xr:uid="{00000000-0005-0000-0000-000002030000}"/>
    <cellStyle name="20% - uthevingsfarge 1 4 3 2 3 3" xfId="3317" xr:uid="{00000000-0005-0000-0000-000003030000}"/>
    <cellStyle name="20% - uthevingsfarge 1 4 3 2 3 3 2" xfId="3316" xr:uid="{00000000-0005-0000-0000-000004030000}"/>
    <cellStyle name="20% - uthevingsfarge 1 4 3 2 3 3 3" xfId="3315" xr:uid="{00000000-0005-0000-0000-000005030000}"/>
    <cellStyle name="20% - uthevingsfarge 1 4 3 2 3 4" xfId="3314" xr:uid="{00000000-0005-0000-0000-000006030000}"/>
    <cellStyle name="20% - uthevingsfarge 1 4 3 2 3 5" xfId="3313" xr:uid="{00000000-0005-0000-0000-000007030000}"/>
    <cellStyle name="20% - uthevingsfarge 1 4 3 2 4" xfId="3312" xr:uid="{00000000-0005-0000-0000-000008030000}"/>
    <cellStyle name="20% - uthevingsfarge 1 4 3 2 4 2" xfId="3311" xr:uid="{00000000-0005-0000-0000-000009030000}"/>
    <cellStyle name="20% - uthevingsfarge 1 4 3 2 4 3" xfId="3310" xr:uid="{00000000-0005-0000-0000-00000A030000}"/>
    <cellStyle name="20% - uthevingsfarge 1 4 3 2 5" xfId="3309" xr:uid="{00000000-0005-0000-0000-00000B030000}"/>
    <cellStyle name="20% - uthevingsfarge 1 4 3 2 5 2" xfId="3308" xr:uid="{00000000-0005-0000-0000-00000C030000}"/>
    <cellStyle name="20% - uthevingsfarge 1 4 3 2 5 3" xfId="3307" xr:uid="{00000000-0005-0000-0000-00000D030000}"/>
    <cellStyle name="20% - uthevingsfarge 1 4 3 2 6" xfId="3306" xr:uid="{00000000-0005-0000-0000-00000E030000}"/>
    <cellStyle name="20% - uthevingsfarge 1 4 3 2 6 2" xfId="3305" xr:uid="{00000000-0005-0000-0000-00000F030000}"/>
    <cellStyle name="20% - uthevingsfarge 1 4 3 2 7" xfId="3304" xr:uid="{00000000-0005-0000-0000-000010030000}"/>
    <cellStyle name="20% - uthevingsfarge 1 4 3 2 7 2" xfId="3303" xr:uid="{00000000-0005-0000-0000-000011030000}"/>
    <cellStyle name="20% - uthevingsfarge 1 4 3 2 8" xfId="3302" xr:uid="{00000000-0005-0000-0000-000012030000}"/>
    <cellStyle name="20% - uthevingsfarge 1 4 3 2 9" xfId="3301" xr:uid="{00000000-0005-0000-0000-000013030000}"/>
    <cellStyle name="20% - uthevingsfarge 1 4 3 2_Tabell 4.5-4.7" xfId="3332" xr:uid="{00000000-0005-0000-0000-000014030000}"/>
    <cellStyle name="20% - uthevingsfarge 1 4 3 3" xfId="67" xr:uid="{00000000-0005-0000-0000-000015030000}"/>
    <cellStyle name="20% - uthevingsfarge 1 4 3 3 2" xfId="3299" xr:uid="{00000000-0005-0000-0000-000016030000}"/>
    <cellStyle name="20% - uthevingsfarge 1 4 3 3 2 2" xfId="3298" xr:uid="{00000000-0005-0000-0000-000017030000}"/>
    <cellStyle name="20% - uthevingsfarge 1 4 3 3 2 3" xfId="3297" xr:uid="{00000000-0005-0000-0000-000018030000}"/>
    <cellStyle name="20% - uthevingsfarge 1 4 3 3 3" xfId="3296" xr:uid="{00000000-0005-0000-0000-000019030000}"/>
    <cellStyle name="20% - uthevingsfarge 1 4 3 3 3 2" xfId="3295" xr:uid="{00000000-0005-0000-0000-00001A030000}"/>
    <cellStyle name="20% - uthevingsfarge 1 4 3 3 3 3" xfId="3294" xr:uid="{00000000-0005-0000-0000-00001B030000}"/>
    <cellStyle name="20% - uthevingsfarge 1 4 3 3 4" xfId="4032" xr:uid="{00000000-0005-0000-0000-00001C030000}"/>
    <cellStyle name="20% - uthevingsfarge 1 4 3 3 5" xfId="3293" xr:uid="{00000000-0005-0000-0000-00001D030000}"/>
    <cellStyle name="20% - uthevingsfarge 1 4 3 3_Tabell 4.5-4.7" xfId="3300" xr:uid="{00000000-0005-0000-0000-00001E030000}"/>
    <cellStyle name="20% - uthevingsfarge 1 4 3 4" xfId="3292" xr:uid="{00000000-0005-0000-0000-00001F030000}"/>
    <cellStyle name="20% - uthevingsfarge 1 4 3 4 2" xfId="3291" xr:uid="{00000000-0005-0000-0000-000020030000}"/>
    <cellStyle name="20% - uthevingsfarge 1 4 3 4 2 2" xfId="2059" xr:uid="{00000000-0005-0000-0000-000021030000}"/>
    <cellStyle name="20% - uthevingsfarge 1 4 3 4 2 3" xfId="4050" xr:uid="{00000000-0005-0000-0000-000022030000}"/>
    <cellStyle name="20% - uthevingsfarge 1 4 3 4 3" xfId="4053" xr:uid="{00000000-0005-0000-0000-000023030000}"/>
    <cellStyle name="20% - uthevingsfarge 1 4 3 4 3 2" xfId="3290" xr:uid="{00000000-0005-0000-0000-000024030000}"/>
    <cellStyle name="20% - uthevingsfarge 1 4 3 4 3 3" xfId="3289" xr:uid="{00000000-0005-0000-0000-000025030000}"/>
    <cellStyle name="20% - uthevingsfarge 1 4 3 4 4" xfId="2047" xr:uid="{00000000-0005-0000-0000-000026030000}"/>
    <cellStyle name="20% - uthevingsfarge 1 4 3 4 5" xfId="4054" xr:uid="{00000000-0005-0000-0000-000027030000}"/>
    <cellStyle name="20% - uthevingsfarge 1 4 3 5" xfId="4019" xr:uid="{00000000-0005-0000-0000-000028030000}"/>
    <cellStyle name="20% - uthevingsfarge 1 4 3 5 2" xfId="4021" xr:uid="{00000000-0005-0000-0000-000029030000}"/>
    <cellStyle name="20% - uthevingsfarge 1 4 3 5 3" xfId="4017" xr:uid="{00000000-0005-0000-0000-00002A030000}"/>
    <cellStyle name="20% - uthevingsfarge 1 4 3 6" xfId="2060" xr:uid="{00000000-0005-0000-0000-00002B030000}"/>
    <cellStyle name="20% - uthevingsfarge 1 4 3 6 2" xfId="2058" xr:uid="{00000000-0005-0000-0000-00002C030000}"/>
    <cellStyle name="20% - uthevingsfarge 1 4 3 6 3" xfId="3288" xr:uid="{00000000-0005-0000-0000-00002D030000}"/>
    <cellStyle name="20% - uthevingsfarge 1 4 3 7" xfId="2061" xr:uid="{00000000-0005-0000-0000-00002E030000}"/>
    <cellStyle name="20% - uthevingsfarge 1 4 3 7 2" xfId="3287" xr:uid="{00000000-0005-0000-0000-00002F030000}"/>
    <cellStyle name="20% - uthevingsfarge 1 4 3 8" xfId="2045" xr:uid="{00000000-0005-0000-0000-000030030000}"/>
    <cellStyle name="20% - uthevingsfarge 1 4 3 8 2" xfId="3286" xr:uid="{00000000-0005-0000-0000-000031030000}"/>
    <cellStyle name="20% - uthevingsfarge 1 4 3 9" xfId="3285" xr:uid="{00000000-0005-0000-0000-000032030000}"/>
    <cellStyle name="20% - uthevingsfarge 1 4 3_Tabell 4.5-4.7" xfId="3335" xr:uid="{00000000-0005-0000-0000-000033030000}"/>
    <cellStyle name="20% - uthevingsfarge 1 4 4" xfId="68" xr:uid="{00000000-0005-0000-0000-000034030000}"/>
    <cellStyle name="20% - uthevingsfarge 1 4 4 10" xfId="3283" xr:uid="{00000000-0005-0000-0000-000035030000}"/>
    <cellStyle name="20% - uthevingsfarge 1 4 4 2" xfId="69" xr:uid="{00000000-0005-0000-0000-000036030000}"/>
    <cellStyle name="20% - uthevingsfarge 1 4 4 2 2" xfId="3281" xr:uid="{00000000-0005-0000-0000-000037030000}"/>
    <cellStyle name="20% - uthevingsfarge 1 4 4 2 2 2" xfId="3280" xr:uid="{00000000-0005-0000-0000-000038030000}"/>
    <cellStyle name="20% - uthevingsfarge 1 4 4 2 2 3" xfId="3279" xr:uid="{00000000-0005-0000-0000-000039030000}"/>
    <cellStyle name="20% - uthevingsfarge 1 4 4 2 3" xfId="3278" xr:uid="{00000000-0005-0000-0000-00003A030000}"/>
    <cellStyle name="20% - uthevingsfarge 1 4 4 2 3 2" xfId="3277" xr:uid="{00000000-0005-0000-0000-00003B030000}"/>
    <cellStyle name="20% - uthevingsfarge 1 4 4 2 3 3" xfId="3276" xr:uid="{00000000-0005-0000-0000-00003C030000}"/>
    <cellStyle name="20% - uthevingsfarge 1 4 4 2 4" xfId="3275" xr:uid="{00000000-0005-0000-0000-00003D030000}"/>
    <cellStyle name="20% - uthevingsfarge 1 4 4 2 5" xfId="3274" xr:uid="{00000000-0005-0000-0000-00003E030000}"/>
    <cellStyle name="20% - uthevingsfarge 1 4 4 2_Tabell 4.5-4.7" xfId="3282" xr:uid="{00000000-0005-0000-0000-00003F030000}"/>
    <cellStyle name="20% - uthevingsfarge 1 4 4 3" xfId="3273" xr:uid="{00000000-0005-0000-0000-000040030000}"/>
    <cellStyle name="20% - uthevingsfarge 1 4 4 3 2" xfId="3272" xr:uid="{00000000-0005-0000-0000-000041030000}"/>
    <cellStyle name="20% - uthevingsfarge 1 4 4 3 2 2" xfId="3271" xr:uid="{00000000-0005-0000-0000-000042030000}"/>
    <cellStyle name="20% - uthevingsfarge 1 4 4 3 2 3" xfId="3270" xr:uid="{00000000-0005-0000-0000-000043030000}"/>
    <cellStyle name="20% - uthevingsfarge 1 4 4 3 3" xfId="3269" xr:uid="{00000000-0005-0000-0000-000044030000}"/>
    <cellStyle name="20% - uthevingsfarge 1 4 4 3 3 2" xfId="3268" xr:uid="{00000000-0005-0000-0000-000045030000}"/>
    <cellStyle name="20% - uthevingsfarge 1 4 4 3 3 3" xfId="3267" xr:uid="{00000000-0005-0000-0000-000046030000}"/>
    <cellStyle name="20% - uthevingsfarge 1 4 4 3 4" xfId="3266" xr:uid="{00000000-0005-0000-0000-000047030000}"/>
    <cellStyle name="20% - uthevingsfarge 1 4 4 3 5" xfId="3265" xr:uid="{00000000-0005-0000-0000-000048030000}"/>
    <cellStyle name="20% - uthevingsfarge 1 4 4 4" xfId="3264" xr:uid="{00000000-0005-0000-0000-000049030000}"/>
    <cellStyle name="20% - uthevingsfarge 1 4 4 4 2" xfId="3263" xr:uid="{00000000-0005-0000-0000-00004A030000}"/>
    <cellStyle name="20% - uthevingsfarge 1 4 4 4 3" xfId="3262" xr:uid="{00000000-0005-0000-0000-00004B030000}"/>
    <cellStyle name="20% - uthevingsfarge 1 4 4 5" xfId="3261" xr:uid="{00000000-0005-0000-0000-00004C030000}"/>
    <cellStyle name="20% - uthevingsfarge 1 4 4 5 2" xfId="3260" xr:uid="{00000000-0005-0000-0000-00004D030000}"/>
    <cellStyle name="20% - uthevingsfarge 1 4 4 5 3" xfId="3259" xr:uid="{00000000-0005-0000-0000-00004E030000}"/>
    <cellStyle name="20% - uthevingsfarge 1 4 4 6" xfId="3258" xr:uid="{00000000-0005-0000-0000-00004F030000}"/>
    <cellStyle name="20% - uthevingsfarge 1 4 4 6 2" xfId="3257" xr:uid="{00000000-0005-0000-0000-000050030000}"/>
    <cellStyle name="20% - uthevingsfarge 1 4 4 7" xfId="3256" xr:uid="{00000000-0005-0000-0000-000051030000}"/>
    <cellStyle name="20% - uthevingsfarge 1 4 4 7 2" xfId="3255" xr:uid="{00000000-0005-0000-0000-000052030000}"/>
    <cellStyle name="20% - uthevingsfarge 1 4 4 8" xfId="3254" xr:uid="{00000000-0005-0000-0000-000053030000}"/>
    <cellStyle name="20% - uthevingsfarge 1 4 4 9" xfId="3253" xr:uid="{00000000-0005-0000-0000-000054030000}"/>
    <cellStyle name="20% - uthevingsfarge 1 4 4_Tabell 4.5-4.7" xfId="3284" xr:uid="{00000000-0005-0000-0000-000055030000}"/>
    <cellStyle name="20% - uthevingsfarge 1 4 5" xfId="70" xr:uid="{00000000-0005-0000-0000-000056030000}"/>
    <cellStyle name="20% - uthevingsfarge 1 4 5 2" xfId="3251" xr:uid="{00000000-0005-0000-0000-000057030000}"/>
    <cellStyle name="20% - uthevingsfarge 1 4 5 2 2" xfId="3250" xr:uid="{00000000-0005-0000-0000-000058030000}"/>
    <cellStyle name="20% - uthevingsfarge 1 4 5 2 3" xfId="3249" xr:uid="{00000000-0005-0000-0000-000059030000}"/>
    <cellStyle name="20% - uthevingsfarge 1 4 5 3" xfId="3248" xr:uid="{00000000-0005-0000-0000-00005A030000}"/>
    <cellStyle name="20% - uthevingsfarge 1 4 5 3 2" xfId="3247" xr:uid="{00000000-0005-0000-0000-00005B030000}"/>
    <cellStyle name="20% - uthevingsfarge 1 4 5 3 3" xfId="3246" xr:uid="{00000000-0005-0000-0000-00005C030000}"/>
    <cellStyle name="20% - uthevingsfarge 1 4 5 4" xfId="3245" xr:uid="{00000000-0005-0000-0000-00005D030000}"/>
    <cellStyle name="20% - uthevingsfarge 1 4 5 5" xfId="3244" xr:uid="{00000000-0005-0000-0000-00005E030000}"/>
    <cellStyle name="20% - uthevingsfarge 1 4 5_Tabell 4.5-4.7" xfId="3252" xr:uid="{00000000-0005-0000-0000-00005F030000}"/>
    <cellStyle name="20% - uthevingsfarge 1 4 6" xfId="3243" xr:uid="{00000000-0005-0000-0000-000060030000}"/>
    <cellStyle name="20% - uthevingsfarge 1 4 6 2" xfId="3242" xr:uid="{00000000-0005-0000-0000-000061030000}"/>
    <cellStyle name="20% - uthevingsfarge 1 4 6 2 2" xfId="3241" xr:uid="{00000000-0005-0000-0000-000062030000}"/>
    <cellStyle name="20% - uthevingsfarge 1 4 6 2 3" xfId="3240" xr:uid="{00000000-0005-0000-0000-000063030000}"/>
    <cellStyle name="20% - uthevingsfarge 1 4 6 3" xfId="3239" xr:uid="{00000000-0005-0000-0000-000064030000}"/>
    <cellStyle name="20% - uthevingsfarge 1 4 6 3 2" xfId="3238" xr:uid="{00000000-0005-0000-0000-000065030000}"/>
    <cellStyle name="20% - uthevingsfarge 1 4 6 3 3" xfId="3237" xr:uid="{00000000-0005-0000-0000-000066030000}"/>
    <cellStyle name="20% - uthevingsfarge 1 4 6 4" xfId="3236" xr:uid="{00000000-0005-0000-0000-000067030000}"/>
    <cellStyle name="20% - uthevingsfarge 1 4 6 5" xfId="3235" xr:uid="{00000000-0005-0000-0000-000068030000}"/>
    <cellStyle name="20% - uthevingsfarge 1 4 7" xfId="3234" xr:uid="{00000000-0005-0000-0000-000069030000}"/>
    <cellStyle name="20% - uthevingsfarge 1 4 7 2" xfId="3233" xr:uid="{00000000-0005-0000-0000-00006A030000}"/>
    <cellStyle name="20% - uthevingsfarge 1 4 7 3" xfId="3232" xr:uid="{00000000-0005-0000-0000-00006B030000}"/>
    <cellStyle name="20% - uthevingsfarge 1 4 8" xfId="3231" xr:uid="{00000000-0005-0000-0000-00006C030000}"/>
    <cellStyle name="20% - uthevingsfarge 1 4 8 2" xfId="3230" xr:uid="{00000000-0005-0000-0000-00006D030000}"/>
    <cellStyle name="20% - uthevingsfarge 1 4 8 3" xfId="3229" xr:uid="{00000000-0005-0000-0000-00006E030000}"/>
    <cellStyle name="20% - uthevingsfarge 1 4 9" xfId="3228" xr:uid="{00000000-0005-0000-0000-00006F030000}"/>
    <cellStyle name="20% - uthevingsfarge 1 4 9 2" xfId="3227" xr:uid="{00000000-0005-0000-0000-000070030000}"/>
    <cellStyle name="20% - uthevingsfarge 1 4_Tabell 4.5-4.7" xfId="3460" xr:uid="{00000000-0005-0000-0000-000071030000}"/>
    <cellStyle name="20% - uthevingsfarge 1 5" xfId="71" xr:uid="{00000000-0005-0000-0000-000072030000}"/>
    <cellStyle name="20% - uthevingsfarge 1 5 10" xfId="3225" xr:uid="{00000000-0005-0000-0000-000073030000}"/>
    <cellStyle name="20% - uthevingsfarge 1 5 10 2" xfId="3224" xr:uid="{00000000-0005-0000-0000-000074030000}"/>
    <cellStyle name="20% - uthevingsfarge 1 5 11" xfId="3223" xr:uid="{00000000-0005-0000-0000-000075030000}"/>
    <cellStyle name="20% - uthevingsfarge 1 5 12" xfId="3222" xr:uid="{00000000-0005-0000-0000-000076030000}"/>
    <cellStyle name="20% - uthevingsfarge 1 5 13" xfId="3221" xr:uid="{00000000-0005-0000-0000-000077030000}"/>
    <cellStyle name="20% - uthevingsfarge 1 5 2" xfId="72" xr:uid="{00000000-0005-0000-0000-000078030000}"/>
    <cellStyle name="20% - uthevingsfarge 1 5 2 10" xfId="3219" xr:uid="{00000000-0005-0000-0000-000079030000}"/>
    <cellStyle name="20% - uthevingsfarge 1 5 2 11" xfId="3218" xr:uid="{00000000-0005-0000-0000-00007A030000}"/>
    <cellStyle name="20% - uthevingsfarge 1 5 2 12" xfId="3217" xr:uid="{00000000-0005-0000-0000-00007B030000}"/>
    <cellStyle name="20% - uthevingsfarge 1 5 2 2" xfId="73" xr:uid="{00000000-0005-0000-0000-00007C030000}"/>
    <cellStyle name="20% - uthevingsfarge 1 5 2 2 10" xfId="3215" xr:uid="{00000000-0005-0000-0000-00007D030000}"/>
    <cellStyle name="20% - uthevingsfarge 1 5 2 2 11" xfId="3214" xr:uid="{00000000-0005-0000-0000-00007E030000}"/>
    <cellStyle name="20% - uthevingsfarge 1 5 2 2 2" xfId="74" xr:uid="{00000000-0005-0000-0000-00007F030000}"/>
    <cellStyle name="20% - uthevingsfarge 1 5 2 2 2 10" xfId="3212" xr:uid="{00000000-0005-0000-0000-000080030000}"/>
    <cellStyle name="20% - uthevingsfarge 1 5 2 2 2 2" xfId="75" xr:uid="{00000000-0005-0000-0000-000081030000}"/>
    <cellStyle name="20% - uthevingsfarge 1 5 2 2 2 2 2" xfId="3210" xr:uid="{00000000-0005-0000-0000-000082030000}"/>
    <cellStyle name="20% - uthevingsfarge 1 5 2 2 2 2 2 2" xfId="3209" xr:uid="{00000000-0005-0000-0000-000083030000}"/>
    <cellStyle name="20% - uthevingsfarge 1 5 2 2 2 2 2 3" xfId="3208" xr:uid="{00000000-0005-0000-0000-000084030000}"/>
    <cellStyle name="20% - uthevingsfarge 1 5 2 2 2 2 3" xfId="3207" xr:uid="{00000000-0005-0000-0000-000085030000}"/>
    <cellStyle name="20% - uthevingsfarge 1 5 2 2 2 2 3 2" xfId="3206" xr:uid="{00000000-0005-0000-0000-000086030000}"/>
    <cellStyle name="20% - uthevingsfarge 1 5 2 2 2 2 3 3" xfId="3205" xr:uid="{00000000-0005-0000-0000-000087030000}"/>
    <cellStyle name="20% - uthevingsfarge 1 5 2 2 2 2 4" xfId="3204" xr:uid="{00000000-0005-0000-0000-000088030000}"/>
    <cellStyle name="20% - uthevingsfarge 1 5 2 2 2 2 5" xfId="3203" xr:uid="{00000000-0005-0000-0000-000089030000}"/>
    <cellStyle name="20% - uthevingsfarge 1 5 2 2 2 2_Tabell 4.5-4.7" xfId="3211" xr:uid="{00000000-0005-0000-0000-00008A030000}"/>
    <cellStyle name="20% - uthevingsfarge 1 5 2 2 2 3" xfId="3202" xr:uid="{00000000-0005-0000-0000-00008B030000}"/>
    <cellStyle name="20% - uthevingsfarge 1 5 2 2 2 3 2" xfId="3201" xr:uid="{00000000-0005-0000-0000-00008C030000}"/>
    <cellStyle name="20% - uthevingsfarge 1 5 2 2 2 3 2 2" xfId="3200" xr:uid="{00000000-0005-0000-0000-00008D030000}"/>
    <cellStyle name="20% - uthevingsfarge 1 5 2 2 2 3 2 3" xfId="3199" xr:uid="{00000000-0005-0000-0000-00008E030000}"/>
    <cellStyle name="20% - uthevingsfarge 1 5 2 2 2 3 3" xfId="3198" xr:uid="{00000000-0005-0000-0000-00008F030000}"/>
    <cellStyle name="20% - uthevingsfarge 1 5 2 2 2 3 3 2" xfId="3197" xr:uid="{00000000-0005-0000-0000-000090030000}"/>
    <cellStyle name="20% - uthevingsfarge 1 5 2 2 2 3 3 3" xfId="3196" xr:uid="{00000000-0005-0000-0000-000091030000}"/>
    <cellStyle name="20% - uthevingsfarge 1 5 2 2 2 3 4" xfId="3195" xr:uid="{00000000-0005-0000-0000-000092030000}"/>
    <cellStyle name="20% - uthevingsfarge 1 5 2 2 2 3 5" xfId="3194" xr:uid="{00000000-0005-0000-0000-000093030000}"/>
    <cellStyle name="20% - uthevingsfarge 1 5 2 2 2 4" xfId="3193" xr:uid="{00000000-0005-0000-0000-000094030000}"/>
    <cellStyle name="20% - uthevingsfarge 1 5 2 2 2 4 2" xfId="3192" xr:uid="{00000000-0005-0000-0000-000095030000}"/>
    <cellStyle name="20% - uthevingsfarge 1 5 2 2 2 4 3" xfId="3191" xr:uid="{00000000-0005-0000-0000-000096030000}"/>
    <cellStyle name="20% - uthevingsfarge 1 5 2 2 2 5" xfId="4020" xr:uid="{00000000-0005-0000-0000-000097030000}"/>
    <cellStyle name="20% - uthevingsfarge 1 5 2 2 2 5 2" xfId="4016" xr:uid="{00000000-0005-0000-0000-000098030000}"/>
    <cellStyle name="20% - uthevingsfarge 1 5 2 2 2 5 3" xfId="3190" xr:uid="{00000000-0005-0000-0000-000099030000}"/>
    <cellStyle name="20% - uthevingsfarge 1 5 2 2 2 6" xfId="3189" xr:uid="{00000000-0005-0000-0000-00009A030000}"/>
    <cellStyle name="20% - uthevingsfarge 1 5 2 2 2 6 2" xfId="3188" xr:uid="{00000000-0005-0000-0000-00009B030000}"/>
    <cellStyle name="20% - uthevingsfarge 1 5 2 2 2 7" xfId="3187" xr:uid="{00000000-0005-0000-0000-00009C030000}"/>
    <cellStyle name="20% - uthevingsfarge 1 5 2 2 2 7 2" xfId="3186" xr:uid="{00000000-0005-0000-0000-00009D030000}"/>
    <cellStyle name="20% - uthevingsfarge 1 5 2 2 2 8" xfId="3185" xr:uid="{00000000-0005-0000-0000-00009E030000}"/>
    <cellStyle name="20% - uthevingsfarge 1 5 2 2 2 9" xfId="3184" xr:uid="{00000000-0005-0000-0000-00009F030000}"/>
    <cellStyle name="20% - uthevingsfarge 1 5 2 2 2_Tabell 4.5-4.7" xfId="3213" xr:uid="{00000000-0005-0000-0000-0000A0030000}"/>
    <cellStyle name="20% - uthevingsfarge 1 5 2 2 3" xfId="76" xr:uid="{00000000-0005-0000-0000-0000A1030000}"/>
    <cellStyle name="20% - uthevingsfarge 1 5 2 2 3 2" xfId="3182" xr:uid="{00000000-0005-0000-0000-0000A2030000}"/>
    <cellStyle name="20% - uthevingsfarge 1 5 2 2 3 2 2" xfId="3181" xr:uid="{00000000-0005-0000-0000-0000A3030000}"/>
    <cellStyle name="20% - uthevingsfarge 1 5 2 2 3 2 3" xfId="3180" xr:uid="{00000000-0005-0000-0000-0000A4030000}"/>
    <cellStyle name="20% - uthevingsfarge 1 5 2 2 3 3" xfId="3179" xr:uid="{00000000-0005-0000-0000-0000A5030000}"/>
    <cellStyle name="20% - uthevingsfarge 1 5 2 2 3 3 2" xfId="3178" xr:uid="{00000000-0005-0000-0000-0000A6030000}"/>
    <cellStyle name="20% - uthevingsfarge 1 5 2 2 3 3 3" xfId="3177" xr:uid="{00000000-0005-0000-0000-0000A7030000}"/>
    <cellStyle name="20% - uthevingsfarge 1 5 2 2 3 4" xfId="3176" xr:uid="{00000000-0005-0000-0000-0000A8030000}"/>
    <cellStyle name="20% - uthevingsfarge 1 5 2 2 3 5" xfId="3175" xr:uid="{00000000-0005-0000-0000-0000A9030000}"/>
    <cellStyle name="20% - uthevingsfarge 1 5 2 2 3_Tabell 4.5-4.7" xfId="3183" xr:uid="{00000000-0005-0000-0000-0000AA030000}"/>
    <cellStyle name="20% - uthevingsfarge 1 5 2 2 4" xfId="3174" xr:uid="{00000000-0005-0000-0000-0000AB030000}"/>
    <cellStyle name="20% - uthevingsfarge 1 5 2 2 4 2" xfId="3173" xr:uid="{00000000-0005-0000-0000-0000AC030000}"/>
    <cellStyle name="20% - uthevingsfarge 1 5 2 2 4 2 2" xfId="3172" xr:uid="{00000000-0005-0000-0000-0000AD030000}"/>
    <cellStyle name="20% - uthevingsfarge 1 5 2 2 4 2 3" xfId="3171" xr:uid="{00000000-0005-0000-0000-0000AE030000}"/>
    <cellStyle name="20% - uthevingsfarge 1 5 2 2 4 3" xfId="3170" xr:uid="{00000000-0005-0000-0000-0000AF030000}"/>
    <cellStyle name="20% - uthevingsfarge 1 5 2 2 4 3 2" xfId="3169" xr:uid="{00000000-0005-0000-0000-0000B0030000}"/>
    <cellStyle name="20% - uthevingsfarge 1 5 2 2 4 3 3" xfId="3168" xr:uid="{00000000-0005-0000-0000-0000B1030000}"/>
    <cellStyle name="20% - uthevingsfarge 1 5 2 2 4 4" xfId="3167" xr:uid="{00000000-0005-0000-0000-0000B2030000}"/>
    <cellStyle name="20% - uthevingsfarge 1 5 2 2 4 5" xfId="3166" xr:uid="{00000000-0005-0000-0000-0000B3030000}"/>
    <cellStyle name="20% - uthevingsfarge 1 5 2 2 5" xfId="3165" xr:uid="{00000000-0005-0000-0000-0000B4030000}"/>
    <cellStyle name="20% - uthevingsfarge 1 5 2 2 5 2" xfId="3164" xr:uid="{00000000-0005-0000-0000-0000B5030000}"/>
    <cellStyle name="20% - uthevingsfarge 1 5 2 2 5 3" xfId="3163" xr:uid="{00000000-0005-0000-0000-0000B6030000}"/>
    <cellStyle name="20% - uthevingsfarge 1 5 2 2 6" xfId="3162" xr:uid="{00000000-0005-0000-0000-0000B7030000}"/>
    <cellStyle name="20% - uthevingsfarge 1 5 2 2 6 2" xfId="3161" xr:uid="{00000000-0005-0000-0000-0000B8030000}"/>
    <cellStyle name="20% - uthevingsfarge 1 5 2 2 6 3" xfId="3160" xr:uid="{00000000-0005-0000-0000-0000B9030000}"/>
    <cellStyle name="20% - uthevingsfarge 1 5 2 2 7" xfId="3159" xr:uid="{00000000-0005-0000-0000-0000BA030000}"/>
    <cellStyle name="20% - uthevingsfarge 1 5 2 2 7 2" xfId="3158" xr:uid="{00000000-0005-0000-0000-0000BB030000}"/>
    <cellStyle name="20% - uthevingsfarge 1 5 2 2 8" xfId="3157" xr:uid="{00000000-0005-0000-0000-0000BC030000}"/>
    <cellStyle name="20% - uthevingsfarge 1 5 2 2 8 2" xfId="3156" xr:uid="{00000000-0005-0000-0000-0000BD030000}"/>
    <cellStyle name="20% - uthevingsfarge 1 5 2 2 9" xfId="3155" xr:uid="{00000000-0005-0000-0000-0000BE030000}"/>
    <cellStyle name="20% - uthevingsfarge 1 5 2 2_Tabell 4.5-4.7" xfId="3216" xr:uid="{00000000-0005-0000-0000-0000BF030000}"/>
    <cellStyle name="20% - uthevingsfarge 1 5 2 3" xfId="77" xr:uid="{00000000-0005-0000-0000-0000C0030000}"/>
    <cellStyle name="20% - uthevingsfarge 1 5 2 3 10" xfId="3153" xr:uid="{00000000-0005-0000-0000-0000C1030000}"/>
    <cellStyle name="20% - uthevingsfarge 1 5 2 3 2" xfId="78" xr:uid="{00000000-0005-0000-0000-0000C2030000}"/>
    <cellStyle name="20% - uthevingsfarge 1 5 2 3 2 2" xfId="3151" xr:uid="{00000000-0005-0000-0000-0000C3030000}"/>
    <cellStyle name="20% - uthevingsfarge 1 5 2 3 2 2 2" xfId="3150" xr:uid="{00000000-0005-0000-0000-0000C4030000}"/>
    <cellStyle name="20% - uthevingsfarge 1 5 2 3 2 2 3" xfId="3149" xr:uid="{00000000-0005-0000-0000-0000C5030000}"/>
    <cellStyle name="20% - uthevingsfarge 1 5 2 3 2 3" xfId="3148" xr:uid="{00000000-0005-0000-0000-0000C6030000}"/>
    <cellStyle name="20% - uthevingsfarge 1 5 2 3 2 3 2" xfId="3147" xr:uid="{00000000-0005-0000-0000-0000C7030000}"/>
    <cellStyle name="20% - uthevingsfarge 1 5 2 3 2 3 3" xfId="3146" xr:uid="{00000000-0005-0000-0000-0000C8030000}"/>
    <cellStyle name="20% - uthevingsfarge 1 5 2 3 2 4" xfId="3145" xr:uid="{00000000-0005-0000-0000-0000C9030000}"/>
    <cellStyle name="20% - uthevingsfarge 1 5 2 3 2 5" xfId="3144" xr:uid="{00000000-0005-0000-0000-0000CA030000}"/>
    <cellStyle name="20% - uthevingsfarge 1 5 2 3 2_Tabell 4.5-4.7" xfId="3152" xr:uid="{00000000-0005-0000-0000-0000CB030000}"/>
    <cellStyle name="20% - uthevingsfarge 1 5 2 3 3" xfId="3143" xr:uid="{00000000-0005-0000-0000-0000CC030000}"/>
    <cellStyle name="20% - uthevingsfarge 1 5 2 3 3 2" xfId="3142" xr:uid="{00000000-0005-0000-0000-0000CD030000}"/>
    <cellStyle name="20% - uthevingsfarge 1 5 2 3 3 2 2" xfId="3141" xr:uid="{00000000-0005-0000-0000-0000CE030000}"/>
    <cellStyle name="20% - uthevingsfarge 1 5 2 3 3 2 3" xfId="3140" xr:uid="{00000000-0005-0000-0000-0000CF030000}"/>
    <cellStyle name="20% - uthevingsfarge 1 5 2 3 3 3" xfId="3139" xr:uid="{00000000-0005-0000-0000-0000D0030000}"/>
    <cellStyle name="20% - uthevingsfarge 1 5 2 3 3 3 2" xfId="3138" xr:uid="{00000000-0005-0000-0000-0000D1030000}"/>
    <cellStyle name="20% - uthevingsfarge 1 5 2 3 3 3 3" xfId="3137" xr:uid="{00000000-0005-0000-0000-0000D2030000}"/>
    <cellStyle name="20% - uthevingsfarge 1 5 2 3 3 4" xfId="3136" xr:uid="{00000000-0005-0000-0000-0000D3030000}"/>
    <cellStyle name="20% - uthevingsfarge 1 5 2 3 3 5" xfId="3135" xr:uid="{00000000-0005-0000-0000-0000D4030000}"/>
    <cellStyle name="20% - uthevingsfarge 1 5 2 3 4" xfId="3134" xr:uid="{00000000-0005-0000-0000-0000D5030000}"/>
    <cellStyle name="20% - uthevingsfarge 1 5 2 3 4 2" xfId="3133" xr:uid="{00000000-0005-0000-0000-0000D6030000}"/>
    <cellStyle name="20% - uthevingsfarge 1 5 2 3 4 3" xfId="3132" xr:uid="{00000000-0005-0000-0000-0000D7030000}"/>
    <cellStyle name="20% - uthevingsfarge 1 5 2 3 5" xfId="3131" xr:uid="{00000000-0005-0000-0000-0000D8030000}"/>
    <cellStyle name="20% - uthevingsfarge 1 5 2 3 5 2" xfId="3130" xr:uid="{00000000-0005-0000-0000-0000D9030000}"/>
    <cellStyle name="20% - uthevingsfarge 1 5 2 3 5 3" xfId="3129" xr:uid="{00000000-0005-0000-0000-0000DA030000}"/>
    <cellStyle name="20% - uthevingsfarge 1 5 2 3 6" xfId="3128" xr:uid="{00000000-0005-0000-0000-0000DB030000}"/>
    <cellStyle name="20% - uthevingsfarge 1 5 2 3 6 2" xfId="3127" xr:uid="{00000000-0005-0000-0000-0000DC030000}"/>
    <cellStyle name="20% - uthevingsfarge 1 5 2 3 7" xfId="3126" xr:uid="{00000000-0005-0000-0000-0000DD030000}"/>
    <cellStyle name="20% - uthevingsfarge 1 5 2 3 7 2" xfId="3125" xr:uid="{00000000-0005-0000-0000-0000DE030000}"/>
    <cellStyle name="20% - uthevingsfarge 1 5 2 3 8" xfId="3124" xr:uid="{00000000-0005-0000-0000-0000DF030000}"/>
    <cellStyle name="20% - uthevingsfarge 1 5 2 3 9" xfId="3123" xr:uid="{00000000-0005-0000-0000-0000E0030000}"/>
    <cellStyle name="20% - uthevingsfarge 1 5 2 3_Tabell 4.5-4.7" xfId="3154" xr:uid="{00000000-0005-0000-0000-0000E1030000}"/>
    <cellStyle name="20% - uthevingsfarge 1 5 2 4" xfId="79" xr:uid="{00000000-0005-0000-0000-0000E2030000}"/>
    <cellStyle name="20% - uthevingsfarge 1 5 2 4 2" xfId="3121" xr:uid="{00000000-0005-0000-0000-0000E3030000}"/>
    <cellStyle name="20% - uthevingsfarge 1 5 2 4 2 2" xfId="3120" xr:uid="{00000000-0005-0000-0000-0000E4030000}"/>
    <cellStyle name="20% - uthevingsfarge 1 5 2 4 2 3" xfId="3119" xr:uid="{00000000-0005-0000-0000-0000E5030000}"/>
    <cellStyle name="20% - uthevingsfarge 1 5 2 4 3" xfId="3118" xr:uid="{00000000-0005-0000-0000-0000E6030000}"/>
    <cellStyle name="20% - uthevingsfarge 1 5 2 4 3 2" xfId="3117" xr:uid="{00000000-0005-0000-0000-0000E7030000}"/>
    <cellStyle name="20% - uthevingsfarge 1 5 2 4 3 3" xfId="3116" xr:uid="{00000000-0005-0000-0000-0000E8030000}"/>
    <cellStyle name="20% - uthevingsfarge 1 5 2 4 4" xfId="3115" xr:uid="{00000000-0005-0000-0000-0000E9030000}"/>
    <cellStyle name="20% - uthevingsfarge 1 5 2 4 5" xfId="3114" xr:uid="{00000000-0005-0000-0000-0000EA030000}"/>
    <cellStyle name="20% - uthevingsfarge 1 5 2 4_Tabell 4.5-4.7" xfId="3122" xr:uid="{00000000-0005-0000-0000-0000EB030000}"/>
    <cellStyle name="20% - uthevingsfarge 1 5 2 5" xfId="3113" xr:uid="{00000000-0005-0000-0000-0000EC030000}"/>
    <cellStyle name="20% - uthevingsfarge 1 5 2 5 2" xfId="3112" xr:uid="{00000000-0005-0000-0000-0000ED030000}"/>
    <cellStyle name="20% - uthevingsfarge 1 5 2 5 2 2" xfId="3111" xr:uid="{00000000-0005-0000-0000-0000EE030000}"/>
    <cellStyle name="20% - uthevingsfarge 1 5 2 5 2 3" xfId="3110" xr:uid="{00000000-0005-0000-0000-0000EF030000}"/>
    <cellStyle name="20% - uthevingsfarge 1 5 2 5 3" xfId="3109" xr:uid="{00000000-0005-0000-0000-0000F0030000}"/>
    <cellStyle name="20% - uthevingsfarge 1 5 2 5 3 2" xfId="3108" xr:uid="{00000000-0005-0000-0000-0000F1030000}"/>
    <cellStyle name="20% - uthevingsfarge 1 5 2 5 3 3" xfId="3107" xr:uid="{00000000-0005-0000-0000-0000F2030000}"/>
    <cellStyle name="20% - uthevingsfarge 1 5 2 5 4" xfId="3106" xr:uid="{00000000-0005-0000-0000-0000F3030000}"/>
    <cellStyle name="20% - uthevingsfarge 1 5 2 5 5" xfId="3105" xr:uid="{00000000-0005-0000-0000-0000F4030000}"/>
    <cellStyle name="20% - uthevingsfarge 1 5 2 6" xfId="3104" xr:uid="{00000000-0005-0000-0000-0000F5030000}"/>
    <cellStyle name="20% - uthevingsfarge 1 5 2 6 2" xfId="3103" xr:uid="{00000000-0005-0000-0000-0000F6030000}"/>
    <cellStyle name="20% - uthevingsfarge 1 5 2 6 3" xfId="3102" xr:uid="{00000000-0005-0000-0000-0000F7030000}"/>
    <cellStyle name="20% - uthevingsfarge 1 5 2 7" xfId="3101" xr:uid="{00000000-0005-0000-0000-0000F8030000}"/>
    <cellStyle name="20% - uthevingsfarge 1 5 2 7 2" xfId="3100" xr:uid="{00000000-0005-0000-0000-0000F9030000}"/>
    <cellStyle name="20% - uthevingsfarge 1 5 2 7 3" xfId="3099" xr:uid="{00000000-0005-0000-0000-0000FA030000}"/>
    <cellStyle name="20% - uthevingsfarge 1 5 2 8" xfId="3098" xr:uid="{00000000-0005-0000-0000-0000FB030000}"/>
    <cellStyle name="20% - uthevingsfarge 1 5 2 8 2" xfId="3097" xr:uid="{00000000-0005-0000-0000-0000FC030000}"/>
    <cellStyle name="20% - uthevingsfarge 1 5 2 9" xfId="3096" xr:uid="{00000000-0005-0000-0000-0000FD030000}"/>
    <cellStyle name="20% - uthevingsfarge 1 5 2 9 2" xfId="4034" xr:uid="{00000000-0005-0000-0000-0000FE030000}"/>
    <cellStyle name="20% - uthevingsfarge 1 5 2_Tabell 4.5-4.7" xfId="3220" xr:uid="{00000000-0005-0000-0000-0000FF030000}"/>
    <cellStyle name="20% - uthevingsfarge 1 5 3" xfId="80" xr:uid="{00000000-0005-0000-0000-000000040000}"/>
    <cellStyle name="20% - uthevingsfarge 1 5 3 10" xfId="4026" xr:uid="{00000000-0005-0000-0000-000001040000}"/>
    <cellStyle name="20% - uthevingsfarge 1 5 3 11" xfId="3095" xr:uid="{00000000-0005-0000-0000-000002040000}"/>
    <cellStyle name="20% - uthevingsfarge 1 5 3 2" xfId="81" xr:uid="{00000000-0005-0000-0000-000003040000}"/>
    <cellStyle name="20% - uthevingsfarge 1 5 3 2 10" xfId="3093" xr:uid="{00000000-0005-0000-0000-000004040000}"/>
    <cellStyle name="20% - uthevingsfarge 1 5 3 2 2" xfId="82" xr:uid="{00000000-0005-0000-0000-000005040000}"/>
    <cellStyle name="20% - uthevingsfarge 1 5 3 2 2 2" xfId="3091" xr:uid="{00000000-0005-0000-0000-000006040000}"/>
    <cellStyle name="20% - uthevingsfarge 1 5 3 2 2 2 2" xfId="3090" xr:uid="{00000000-0005-0000-0000-000007040000}"/>
    <cellStyle name="20% - uthevingsfarge 1 5 3 2 2 2 3" xfId="3089" xr:uid="{00000000-0005-0000-0000-000008040000}"/>
    <cellStyle name="20% - uthevingsfarge 1 5 3 2 2 3" xfId="3088" xr:uid="{00000000-0005-0000-0000-000009040000}"/>
    <cellStyle name="20% - uthevingsfarge 1 5 3 2 2 3 2" xfId="3087" xr:uid="{00000000-0005-0000-0000-00000A040000}"/>
    <cellStyle name="20% - uthevingsfarge 1 5 3 2 2 3 3" xfId="4046" xr:uid="{00000000-0005-0000-0000-00000B040000}"/>
    <cellStyle name="20% - uthevingsfarge 1 5 3 2 2 4" xfId="4043" xr:uid="{00000000-0005-0000-0000-00000C040000}"/>
    <cellStyle name="20% - uthevingsfarge 1 5 3 2 2 5" xfId="4024" xr:uid="{00000000-0005-0000-0000-00000D040000}"/>
    <cellStyle name="20% - uthevingsfarge 1 5 3 2 2_Tabell 4.5-4.7" xfId="3092" xr:uid="{00000000-0005-0000-0000-00000E040000}"/>
    <cellStyle name="20% - uthevingsfarge 1 5 3 2 3" xfId="3086" xr:uid="{00000000-0005-0000-0000-00000F040000}"/>
    <cellStyle name="20% - uthevingsfarge 1 5 3 2 3 2" xfId="3085" xr:uid="{00000000-0005-0000-0000-000010040000}"/>
    <cellStyle name="20% - uthevingsfarge 1 5 3 2 3 2 2" xfId="4025" xr:uid="{00000000-0005-0000-0000-000011040000}"/>
    <cellStyle name="20% - uthevingsfarge 1 5 3 2 3 2 3" xfId="3084" xr:uid="{00000000-0005-0000-0000-000012040000}"/>
    <cellStyle name="20% - uthevingsfarge 1 5 3 2 3 3" xfId="2062" xr:uid="{00000000-0005-0000-0000-000013040000}"/>
    <cellStyle name="20% - uthevingsfarge 1 5 3 2 3 3 2" xfId="4051" xr:uid="{00000000-0005-0000-0000-000014040000}"/>
    <cellStyle name="20% - uthevingsfarge 1 5 3 2 3 3 3" xfId="4039" xr:uid="{00000000-0005-0000-0000-000015040000}"/>
    <cellStyle name="20% - uthevingsfarge 1 5 3 2 3 4" xfId="3083" xr:uid="{00000000-0005-0000-0000-000016040000}"/>
    <cellStyle name="20% - uthevingsfarge 1 5 3 2 3 5" xfId="3082" xr:uid="{00000000-0005-0000-0000-000017040000}"/>
    <cellStyle name="20% - uthevingsfarge 1 5 3 2 4" xfId="3081" xr:uid="{00000000-0005-0000-0000-000018040000}"/>
    <cellStyle name="20% - uthevingsfarge 1 5 3 2 4 2" xfId="3080" xr:uid="{00000000-0005-0000-0000-000019040000}"/>
    <cellStyle name="20% - uthevingsfarge 1 5 3 2 4 3" xfId="3079" xr:uid="{00000000-0005-0000-0000-00001A040000}"/>
    <cellStyle name="20% - uthevingsfarge 1 5 3 2 5" xfId="3078" xr:uid="{00000000-0005-0000-0000-00001B040000}"/>
    <cellStyle name="20% - uthevingsfarge 1 5 3 2 5 2" xfId="3077" xr:uid="{00000000-0005-0000-0000-00001C040000}"/>
    <cellStyle name="20% - uthevingsfarge 1 5 3 2 5 3" xfId="3076" xr:uid="{00000000-0005-0000-0000-00001D040000}"/>
    <cellStyle name="20% - uthevingsfarge 1 5 3 2 6" xfId="3075" xr:uid="{00000000-0005-0000-0000-00001E040000}"/>
    <cellStyle name="20% - uthevingsfarge 1 5 3 2 6 2" xfId="3074" xr:uid="{00000000-0005-0000-0000-00001F040000}"/>
    <cellStyle name="20% - uthevingsfarge 1 5 3 2 7" xfId="3073" xr:uid="{00000000-0005-0000-0000-000020040000}"/>
    <cellStyle name="20% - uthevingsfarge 1 5 3 2 7 2" xfId="3072" xr:uid="{00000000-0005-0000-0000-000021040000}"/>
    <cellStyle name="20% - uthevingsfarge 1 5 3 2 8" xfId="3071" xr:uid="{00000000-0005-0000-0000-000022040000}"/>
    <cellStyle name="20% - uthevingsfarge 1 5 3 2 9" xfId="3070" xr:uid="{00000000-0005-0000-0000-000023040000}"/>
    <cellStyle name="20% - uthevingsfarge 1 5 3 2_Tabell 4.5-4.7" xfId="3094" xr:uid="{00000000-0005-0000-0000-000024040000}"/>
    <cellStyle name="20% - uthevingsfarge 1 5 3 3" xfId="83" xr:uid="{00000000-0005-0000-0000-000025040000}"/>
    <cellStyle name="20% - uthevingsfarge 1 5 3 3 2" xfId="3068" xr:uid="{00000000-0005-0000-0000-000026040000}"/>
    <cellStyle name="20% - uthevingsfarge 1 5 3 3 2 2" xfId="3067" xr:uid="{00000000-0005-0000-0000-000027040000}"/>
    <cellStyle name="20% - uthevingsfarge 1 5 3 3 2 3" xfId="3066" xr:uid="{00000000-0005-0000-0000-000028040000}"/>
    <cellStyle name="20% - uthevingsfarge 1 5 3 3 3" xfId="3065" xr:uid="{00000000-0005-0000-0000-000029040000}"/>
    <cellStyle name="20% - uthevingsfarge 1 5 3 3 3 2" xfId="3064" xr:uid="{00000000-0005-0000-0000-00002A040000}"/>
    <cellStyle name="20% - uthevingsfarge 1 5 3 3 3 3" xfId="3063" xr:uid="{00000000-0005-0000-0000-00002B040000}"/>
    <cellStyle name="20% - uthevingsfarge 1 5 3 3 4" xfId="3062" xr:uid="{00000000-0005-0000-0000-00002C040000}"/>
    <cellStyle name="20% - uthevingsfarge 1 5 3 3 5" xfId="3061" xr:uid="{00000000-0005-0000-0000-00002D040000}"/>
    <cellStyle name="20% - uthevingsfarge 1 5 3 3_Tabell 4.5-4.7" xfId="3069" xr:uid="{00000000-0005-0000-0000-00002E040000}"/>
    <cellStyle name="20% - uthevingsfarge 1 5 3 4" xfId="3060" xr:uid="{00000000-0005-0000-0000-00002F040000}"/>
    <cellStyle name="20% - uthevingsfarge 1 5 3 4 2" xfId="3059" xr:uid="{00000000-0005-0000-0000-000030040000}"/>
    <cellStyle name="20% - uthevingsfarge 1 5 3 4 2 2" xfId="3058" xr:uid="{00000000-0005-0000-0000-000031040000}"/>
    <cellStyle name="20% - uthevingsfarge 1 5 3 4 2 3" xfId="3057" xr:uid="{00000000-0005-0000-0000-000032040000}"/>
    <cellStyle name="20% - uthevingsfarge 1 5 3 4 3" xfId="3056" xr:uid="{00000000-0005-0000-0000-000033040000}"/>
    <cellStyle name="20% - uthevingsfarge 1 5 3 4 3 2" xfId="3055" xr:uid="{00000000-0005-0000-0000-000034040000}"/>
    <cellStyle name="20% - uthevingsfarge 1 5 3 4 3 3" xfId="3054" xr:uid="{00000000-0005-0000-0000-000035040000}"/>
    <cellStyle name="20% - uthevingsfarge 1 5 3 4 4" xfId="3053" xr:uid="{00000000-0005-0000-0000-000036040000}"/>
    <cellStyle name="20% - uthevingsfarge 1 5 3 4 5" xfId="3052" xr:uid="{00000000-0005-0000-0000-000037040000}"/>
    <cellStyle name="20% - uthevingsfarge 1 5 3 5" xfId="3051" xr:uid="{00000000-0005-0000-0000-000038040000}"/>
    <cellStyle name="20% - uthevingsfarge 1 5 3 5 2" xfId="3050" xr:uid="{00000000-0005-0000-0000-000039040000}"/>
    <cellStyle name="20% - uthevingsfarge 1 5 3 5 3" xfId="3049" xr:uid="{00000000-0005-0000-0000-00003A040000}"/>
    <cellStyle name="20% - uthevingsfarge 1 5 3 6" xfId="3048" xr:uid="{00000000-0005-0000-0000-00003B040000}"/>
    <cellStyle name="20% - uthevingsfarge 1 5 3 6 2" xfId="3047" xr:uid="{00000000-0005-0000-0000-00003C040000}"/>
    <cellStyle name="20% - uthevingsfarge 1 5 3 6 3" xfId="3046" xr:uid="{00000000-0005-0000-0000-00003D040000}"/>
    <cellStyle name="20% - uthevingsfarge 1 5 3 7" xfId="3045" xr:uid="{00000000-0005-0000-0000-00003E040000}"/>
    <cellStyle name="20% - uthevingsfarge 1 5 3 7 2" xfId="3044" xr:uid="{00000000-0005-0000-0000-00003F040000}"/>
    <cellStyle name="20% - uthevingsfarge 1 5 3 8" xfId="3043" xr:uid="{00000000-0005-0000-0000-000040040000}"/>
    <cellStyle name="20% - uthevingsfarge 1 5 3 8 2" xfId="3042" xr:uid="{00000000-0005-0000-0000-000041040000}"/>
    <cellStyle name="20% - uthevingsfarge 1 5 3 9" xfId="3041" xr:uid="{00000000-0005-0000-0000-000042040000}"/>
    <cellStyle name="20% - uthevingsfarge 1 5 3_Tabell 4.5-4.7" xfId="4044" xr:uid="{00000000-0005-0000-0000-000043040000}"/>
    <cellStyle name="20% - uthevingsfarge 1 5 4" xfId="84" xr:uid="{00000000-0005-0000-0000-000044040000}"/>
    <cellStyle name="20% - uthevingsfarge 1 5 4 10" xfId="3039" xr:uid="{00000000-0005-0000-0000-000045040000}"/>
    <cellStyle name="20% - uthevingsfarge 1 5 4 2" xfId="85" xr:uid="{00000000-0005-0000-0000-000046040000}"/>
    <cellStyle name="20% - uthevingsfarge 1 5 4 2 2" xfId="3037" xr:uid="{00000000-0005-0000-0000-000047040000}"/>
    <cellStyle name="20% - uthevingsfarge 1 5 4 2 2 2" xfId="3036" xr:uid="{00000000-0005-0000-0000-000048040000}"/>
    <cellStyle name="20% - uthevingsfarge 1 5 4 2 2 3" xfId="3035" xr:uid="{00000000-0005-0000-0000-000049040000}"/>
    <cellStyle name="20% - uthevingsfarge 1 5 4 2 3" xfId="3034" xr:uid="{00000000-0005-0000-0000-00004A040000}"/>
    <cellStyle name="20% - uthevingsfarge 1 5 4 2 3 2" xfId="3033" xr:uid="{00000000-0005-0000-0000-00004B040000}"/>
    <cellStyle name="20% - uthevingsfarge 1 5 4 2 3 3" xfId="3032" xr:uid="{00000000-0005-0000-0000-00004C040000}"/>
    <cellStyle name="20% - uthevingsfarge 1 5 4 2 4" xfId="3031" xr:uid="{00000000-0005-0000-0000-00004D040000}"/>
    <cellStyle name="20% - uthevingsfarge 1 5 4 2 5" xfId="3030" xr:uid="{00000000-0005-0000-0000-00004E040000}"/>
    <cellStyle name="20% - uthevingsfarge 1 5 4 2_Tabell 4.5-4.7" xfId="3038" xr:uid="{00000000-0005-0000-0000-00004F040000}"/>
    <cellStyle name="20% - uthevingsfarge 1 5 4 3" xfId="3029" xr:uid="{00000000-0005-0000-0000-000050040000}"/>
    <cellStyle name="20% - uthevingsfarge 1 5 4 3 2" xfId="3028" xr:uid="{00000000-0005-0000-0000-000051040000}"/>
    <cellStyle name="20% - uthevingsfarge 1 5 4 3 2 2" xfId="3027" xr:uid="{00000000-0005-0000-0000-000052040000}"/>
    <cellStyle name="20% - uthevingsfarge 1 5 4 3 2 3" xfId="3026" xr:uid="{00000000-0005-0000-0000-000053040000}"/>
    <cellStyle name="20% - uthevingsfarge 1 5 4 3 3" xfId="3025" xr:uid="{00000000-0005-0000-0000-000054040000}"/>
    <cellStyle name="20% - uthevingsfarge 1 5 4 3 3 2" xfId="3024" xr:uid="{00000000-0005-0000-0000-000055040000}"/>
    <cellStyle name="20% - uthevingsfarge 1 5 4 3 3 3" xfId="3023" xr:uid="{00000000-0005-0000-0000-000056040000}"/>
    <cellStyle name="20% - uthevingsfarge 1 5 4 3 4" xfId="3022" xr:uid="{00000000-0005-0000-0000-000057040000}"/>
    <cellStyle name="20% - uthevingsfarge 1 5 4 3 5" xfId="3021" xr:uid="{00000000-0005-0000-0000-000058040000}"/>
    <cellStyle name="20% - uthevingsfarge 1 5 4 4" xfId="3020" xr:uid="{00000000-0005-0000-0000-000059040000}"/>
    <cellStyle name="20% - uthevingsfarge 1 5 4 4 2" xfId="3019" xr:uid="{00000000-0005-0000-0000-00005A040000}"/>
    <cellStyle name="20% - uthevingsfarge 1 5 4 4 3" xfId="3018" xr:uid="{00000000-0005-0000-0000-00005B040000}"/>
    <cellStyle name="20% - uthevingsfarge 1 5 4 5" xfId="3017" xr:uid="{00000000-0005-0000-0000-00005C040000}"/>
    <cellStyle name="20% - uthevingsfarge 1 5 4 5 2" xfId="3016" xr:uid="{00000000-0005-0000-0000-00005D040000}"/>
    <cellStyle name="20% - uthevingsfarge 1 5 4 5 3" xfId="3015" xr:uid="{00000000-0005-0000-0000-00005E040000}"/>
    <cellStyle name="20% - uthevingsfarge 1 5 4 6" xfId="3014" xr:uid="{00000000-0005-0000-0000-00005F040000}"/>
    <cellStyle name="20% - uthevingsfarge 1 5 4 6 2" xfId="3013" xr:uid="{00000000-0005-0000-0000-000060040000}"/>
    <cellStyle name="20% - uthevingsfarge 1 5 4 7" xfId="3012" xr:uid="{00000000-0005-0000-0000-000061040000}"/>
    <cellStyle name="20% - uthevingsfarge 1 5 4 7 2" xfId="3011" xr:uid="{00000000-0005-0000-0000-000062040000}"/>
    <cellStyle name="20% - uthevingsfarge 1 5 4 8" xfId="3010" xr:uid="{00000000-0005-0000-0000-000063040000}"/>
    <cellStyle name="20% - uthevingsfarge 1 5 4 9" xfId="3009" xr:uid="{00000000-0005-0000-0000-000064040000}"/>
    <cellStyle name="20% - uthevingsfarge 1 5 4_Tabell 4.5-4.7" xfId="3040" xr:uid="{00000000-0005-0000-0000-000065040000}"/>
    <cellStyle name="20% - uthevingsfarge 1 5 5" xfId="86" xr:uid="{00000000-0005-0000-0000-000066040000}"/>
    <cellStyle name="20% - uthevingsfarge 1 5 5 2" xfId="3007" xr:uid="{00000000-0005-0000-0000-000067040000}"/>
    <cellStyle name="20% - uthevingsfarge 1 5 5 2 2" xfId="3006" xr:uid="{00000000-0005-0000-0000-000068040000}"/>
    <cellStyle name="20% - uthevingsfarge 1 5 5 2 3" xfId="3005" xr:uid="{00000000-0005-0000-0000-000069040000}"/>
    <cellStyle name="20% - uthevingsfarge 1 5 5 3" xfId="3004" xr:uid="{00000000-0005-0000-0000-00006A040000}"/>
    <cellStyle name="20% - uthevingsfarge 1 5 5 3 2" xfId="3003" xr:uid="{00000000-0005-0000-0000-00006B040000}"/>
    <cellStyle name="20% - uthevingsfarge 1 5 5 3 3" xfId="3002" xr:uid="{00000000-0005-0000-0000-00006C040000}"/>
    <cellStyle name="20% - uthevingsfarge 1 5 5 4" xfId="3001" xr:uid="{00000000-0005-0000-0000-00006D040000}"/>
    <cellStyle name="20% - uthevingsfarge 1 5 5 5" xfId="3000" xr:uid="{00000000-0005-0000-0000-00006E040000}"/>
    <cellStyle name="20% - uthevingsfarge 1 5 5_Tabell 4.5-4.7" xfId="3008" xr:uid="{00000000-0005-0000-0000-00006F040000}"/>
    <cellStyle name="20% - uthevingsfarge 1 5 6" xfId="2999" xr:uid="{00000000-0005-0000-0000-000070040000}"/>
    <cellStyle name="20% - uthevingsfarge 1 5 6 2" xfId="2998" xr:uid="{00000000-0005-0000-0000-000071040000}"/>
    <cellStyle name="20% - uthevingsfarge 1 5 6 2 2" xfId="2997" xr:uid="{00000000-0005-0000-0000-000072040000}"/>
    <cellStyle name="20% - uthevingsfarge 1 5 6 2 3" xfId="2996" xr:uid="{00000000-0005-0000-0000-000073040000}"/>
    <cellStyle name="20% - uthevingsfarge 1 5 6 3" xfId="2995" xr:uid="{00000000-0005-0000-0000-000074040000}"/>
    <cellStyle name="20% - uthevingsfarge 1 5 6 3 2" xfId="2994" xr:uid="{00000000-0005-0000-0000-000075040000}"/>
    <cellStyle name="20% - uthevingsfarge 1 5 6 3 3" xfId="2993" xr:uid="{00000000-0005-0000-0000-000076040000}"/>
    <cellStyle name="20% - uthevingsfarge 1 5 6 4" xfId="2992" xr:uid="{00000000-0005-0000-0000-000077040000}"/>
    <cellStyle name="20% - uthevingsfarge 1 5 6 5" xfId="2991" xr:uid="{00000000-0005-0000-0000-000078040000}"/>
    <cellStyle name="20% - uthevingsfarge 1 5 7" xfId="2990" xr:uid="{00000000-0005-0000-0000-000079040000}"/>
    <cellStyle name="20% - uthevingsfarge 1 5 7 2" xfId="2989" xr:uid="{00000000-0005-0000-0000-00007A040000}"/>
    <cellStyle name="20% - uthevingsfarge 1 5 7 3" xfId="2988" xr:uid="{00000000-0005-0000-0000-00007B040000}"/>
    <cellStyle name="20% - uthevingsfarge 1 5 8" xfId="2987" xr:uid="{00000000-0005-0000-0000-00007C040000}"/>
    <cellStyle name="20% - uthevingsfarge 1 5 8 2" xfId="2986" xr:uid="{00000000-0005-0000-0000-00007D040000}"/>
    <cellStyle name="20% - uthevingsfarge 1 5 8 3" xfId="2985" xr:uid="{00000000-0005-0000-0000-00007E040000}"/>
    <cellStyle name="20% - uthevingsfarge 1 5 9" xfId="2984" xr:uid="{00000000-0005-0000-0000-00007F040000}"/>
    <cellStyle name="20% - uthevingsfarge 1 5 9 2" xfId="2983" xr:uid="{00000000-0005-0000-0000-000080040000}"/>
    <cellStyle name="20% - uthevingsfarge 1 5_Tabell 4.5-4.7" xfId="3226" xr:uid="{00000000-0005-0000-0000-000081040000}"/>
    <cellStyle name="20% - uthevingsfarge 1 6" xfId="87" xr:uid="{00000000-0005-0000-0000-000082040000}"/>
    <cellStyle name="20% - uthevingsfarge 1 6 10" xfId="2981" xr:uid="{00000000-0005-0000-0000-000083040000}"/>
    <cellStyle name="20% - uthevingsfarge 1 6 11" xfId="2980" xr:uid="{00000000-0005-0000-0000-000084040000}"/>
    <cellStyle name="20% - uthevingsfarge 1 6 12" xfId="2979" xr:uid="{00000000-0005-0000-0000-000085040000}"/>
    <cellStyle name="20% - uthevingsfarge 1 6 2" xfId="88" xr:uid="{00000000-0005-0000-0000-000086040000}"/>
    <cellStyle name="20% - uthevingsfarge 1 6 2 10" xfId="2977" xr:uid="{00000000-0005-0000-0000-000087040000}"/>
    <cellStyle name="20% - uthevingsfarge 1 6 2 11" xfId="2976" xr:uid="{00000000-0005-0000-0000-000088040000}"/>
    <cellStyle name="20% - uthevingsfarge 1 6 2 2" xfId="89" xr:uid="{00000000-0005-0000-0000-000089040000}"/>
    <cellStyle name="20% - uthevingsfarge 1 6 2 2 10" xfId="2974" xr:uid="{00000000-0005-0000-0000-00008A040000}"/>
    <cellStyle name="20% - uthevingsfarge 1 6 2 2 2" xfId="90" xr:uid="{00000000-0005-0000-0000-00008B040000}"/>
    <cellStyle name="20% - uthevingsfarge 1 6 2 2 2 2" xfId="2972" xr:uid="{00000000-0005-0000-0000-00008C040000}"/>
    <cellStyle name="20% - uthevingsfarge 1 6 2 2 2 2 2" xfId="2971" xr:uid="{00000000-0005-0000-0000-00008D040000}"/>
    <cellStyle name="20% - uthevingsfarge 1 6 2 2 2 2 3" xfId="2970" xr:uid="{00000000-0005-0000-0000-00008E040000}"/>
    <cellStyle name="20% - uthevingsfarge 1 6 2 2 2 3" xfId="2969" xr:uid="{00000000-0005-0000-0000-00008F040000}"/>
    <cellStyle name="20% - uthevingsfarge 1 6 2 2 2 3 2" xfId="2968" xr:uid="{00000000-0005-0000-0000-000090040000}"/>
    <cellStyle name="20% - uthevingsfarge 1 6 2 2 2 3 3" xfId="2967" xr:uid="{00000000-0005-0000-0000-000091040000}"/>
    <cellStyle name="20% - uthevingsfarge 1 6 2 2 2 4" xfId="2966" xr:uid="{00000000-0005-0000-0000-000092040000}"/>
    <cellStyle name="20% - uthevingsfarge 1 6 2 2 2 5" xfId="2965" xr:uid="{00000000-0005-0000-0000-000093040000}"/>
    <cellStyle name="20% - uthevingsfarge 1 6 2 2 2_Tabell 4.5-4.7" xfId="2973" xr:uid="{00000000-0005-0000-0000-000094040000}"/>
    <cellStyle name="20% - uthevingsfarge 1 6 2 2 3" xfId="2964" xr:uid="{00000000-0005-0000-0000-000095040000}"/>
    <cellStyle name="20% - uthevingsfarge 1 6 2 2 3 2" xfId="2963" xr:uid="{00000000-0005-0000-0000-000096040000}"/>
    <cellStyle name="20% - uthevingsfarge 1 6 2 2 3 2 2" xfId="2962" xr:uid="{00000000-0005-0000-0000-000097040000}"/>
    <cellStyle name="20% - uthevingsfarge 1 6 2 2 3 2 3" xfId="2961" xr:uid="{00000000-0005-0000-0000-000098040000}"/>
    <cellStyle name="20% - uthevingsfarge 1 6 2 2 3 3" xfId="2960" xr:uid="{00000000-0005-0000-0000-000099040000}"/>
    <cellStyle name="20% - uthevingsfarge 1 6 2 2 3 3 2" xfId="2959" xr:uid="{00000000-0005-0000-0000-00009A040000}"/>
    <cellStyle name="20% - uthevingsfarge 1 6 2 2 3 3 3" xfId="2958" xr:uid="{00000000-0005-0000-0000-00009B040000}"/>
    <cellStyle name="20% - uthevingsfarge 1 6 2 2 3 4" xfId="2957" xr:uid="{00000000-0005-0000-0000-00009C040000}"/>
    <cellStyle name="20% - uthevingsfarge 1 6 2 2 3 5" xfId="2956" xr:uid="{00000000-0005-0000-0000-00009D040000}"/>
    <cellStyle name="20% - uthevingsfarge 1 6 2 2 4" xfId="2955" xr:uid="{00000000-0005-0000-0000-00009E040000}"/>
    <cellStyle name="20% - uthevingsfarge 1 6 2 2 4 2" xfId="2954" xr:uid="{00000000-0005-0000-0000-00009F040000}"/>
    <cellStyle name="20% - uthevingsfarge 1 6 2 2 4 3" xfId="2953" xr:uid="{00000000-0005-0000-0000-0000A0040000}"/>
    <cellStyle name="20% - uthevingsfarge 1 6 2 2 5" xfId="2952" xr:uid="{00000000-0005-0000-0000-0000A1040000}"/>
    <cellStyle name="20% - uthevingsfarge 1 6 2 2 5 2" xfId="2951" xr:uid="{00000000-0005-0000-0000-0000A2040000}"/>
    <cellStyle name="20% - uthevingsfarge 1 6 2 2 5 3" xfId="2950" xr:uid="{00000000-0005-0000-0000-0000A3040000}"/>
    <cellStyle name="20% - uthevingsfarge 1 6 2 2 6" xfId="2949" xr:uid="{00000000-0005-0000-0000-0000A4040000}"/>
    <cellStyle name="20% - uthevingsfarge 1 6 2 2 6 2" xfId="2948" xr:uid="{00000000-0005-0000-0000-0000A5040000}"/>
    <cellStyle name="20% - uthevingsfarge 1 6 2 2 7" xfId="2947" xr:uid="{00000000-0005-0000-0000-0000A6040000}"/>
    <cellStyle name="20% - uthevingsfarge 1 6 2 2 7 2" xfId="2946" xr:uid="{00000000-0005-0000-0000-0000A7040000}"/>
    <cellStyle name="20% - uthevingsfarge 1 6 2 2 8" xfId="2945" xr:uid="{00000000-0005-0000-0000-0000A8040000}"/>
    <cellStyle name="20% - uthevingsfarge 1 6 2 2 9" xfId="2944" xr:uid="{00000000-0005-0000-0000-0000A9040000}"/>
    <cellStyle name="20% - uthevingsfarge 1 6 2 2_Tabell 4.5-4.7" xfId="2975" xr:uid="{00000000-0005-0000-0000-0000AA040000}"/>
    <cellStyle name="20% - uthevingsfarge 1 6 2 3" xfId="91" xr:uid="{00000000-0005-0000-0000-0000AB040000}"/>
    <cellStyle name="20% - uthevingsfarge 1 6 2 3 2" xfId="2942" xr:uid="{00000000-0005-0000-0000-0000AC040000}"/>
    <cellStyle name="20% - uthevingsfarge 1 6 2 3 2 2" xfId="2941" xr:uid="{00000000-0005-0000-0000-0000AD040000}"/>
    <cellStyle name="20% - uthevingsfarge 1 6 2 3 2 3" xfId="2940" xr:uid="{00000000-0005-0000-0000-0000AE040000}"/>
    <cellStyle name="20% - uthevingsfarge 1 6 2 3 3" xfId="2939" xr:uid="{00000000-0005-0000-0000-0000AF040000}"/>
    <cellStyle name="20% - uthevingsfarge 1 6 2 3 3 2" xfId="2938" xr:uid="{00000000-0005-0000-0000-0000B0040000}"/>
    <cellStyle name="20% - uthevingsfarge 1 6 2 3 3 3" xfId="2937" xr:uid="{00000000-0005-0000-0000-0000B1040000}"/>
    <cellStyle name="20% - uthevingsfarge 1 6 2 3 4" xfId="2936" xr:uid="{00000000-0005-0000-0000-0000B2040000}"/>
    <cellStyle name="20% - uthevingsfarge 1 6 2 3 5" xfId="2935" xr:uid="{00000000-0005-0000-0000-0000B3040000}"/>
    <cellStyle name="20% - uthevingsfarge 1 6 2 3_Tabell 4.5-4.7" xfId="2943" xr:uid="{00000000-0005-0000-0000-0000B4040000}"/>
    <cellStyle name="20% - uthevingsfarge 1 6 2 4" xfId="2934" xr:uid="{00000000-0005-0000-0000-0000B5040000}"/>
    <cellStyle name="20% - uthevingsfarge 1 6 2 4 2" xfId="2933" xr:uid="{00000000-0005-0000-0000-0000B6040000}"/>
    <cellStyle name="20% - uthevingsfarge 1 6 2 4 2 2" xfId="2932" xr:uid="{00000000-0005-0000-0000-0000B7040000}"/>
    <cellStyle name="20% - uthevingsfarge 1 6 2 4 2 3" xfId="2931" xr:uid="{00000000-0005-0000-0000-0000B8040000}"/>
    <cellStyle name="20% - uthevingsfarge 1 6 2 4 3" xfId="2930" xr:uid="{00000000-0005-0000-0000-0000B9040000}"/>
    <cellStyle name="20% - uthevingsfarge 1 6 2 4 3 2" xfId="2929" xr:uid="{00000000-0005-0000-0000-0000BA040000}"/>
    <cellStyle name="20% - uthevingsfarge 1 6 2 4 3 3" xfId="2928" xr:uid="{00000000-0005-0000-0000-0000BB040000}"/>
    <cellStyle name="20% - uthevingsfarge 1 6 2 4 4" xfId="2927" xr:uid="{00000000-0005-0000-0000-0000BC040000}"/>
    <cellStyle name="20% - uthevingsfarge 1 6 2 4 5" xfId="2926" xr:uid="{00000000-0005-0000-0000-0000BD040000}"/>
    <cellStyle name="20% - uthevingsfarge 1 6 2 5" xfId="2925" xr:uid="{00000000-0005-0000-0000-0000BE040000}"/>
    <cellStyle name="20% - uthevingsfarge 1 6 2 5 2" xfId="2924" xr:uid="{00000000-0005-0000-0000-0000BF040000}"/>
    <cellStyle name="20% - uthevingsfarge 1 6 2 5 3" xfId="2923" xr:uid="{00000000-0005-0000-0000-0000C0040000}"/>
    <cellStyle name="20% - uthevingsfarge 1 6 2 6" xfId="2922" xr:uid="{00000000-0005-0000-0000-0000C1040000}"/>
    <cellStyle name="20% - uthevingsfarge 1 6 2 6 2" xfId="2921" xr:uid="{00000000-0005-0000-0000-0000C2040000}"/>
    <cellStyle name="20% - uthevingsfarge 1 6 2 6 3" xfId="2920" xr:uid="{00000000-0005-0000-0000-0000C3040000}"/>
    <cellStyle name="20% - uthevingsfarge 1 6 2 7" xfId="2919" xr:uid="{00000000-0005-0000-0000-0000C4040000}"/>
    <cellStyle name="20% - uthevingsfarge 1 6 2 7 2" xfId="2918" xr:uid="{00000000-0005-0000-0000-0000C5040000}"/>
    <cellStyle name="20% - uthevingsfarge 1 6 2 8" xfId="2917" xr:uid="{00000000-0005-0000-0000-0000C6040000}"/>
    <cellStyle name="20% - uthevingsfarge 1 6 2 8 2" xfId="2916" xr:uid="{00000000-0005-0000-0000-0000C7040000}"/>
    <cellStyle name="20% - uthevingsfarge 1 6 2 9" xfId="2915" xr:uid="{00000000-0005-0000-0000-0000C8040000}"/>
    <cellStyle name="20% - uthevingsfarge 1 6 2_Tabell 4.5-4.7" xfId="2978" xr:uid="{00000000-0005-0000-0000-0000C9040000}"/>
    <cellStyle name="20% - uthevingsfarge 1 6 3" xfId="92" xr:uid="{00000000-0005-0000-0000-0000CA040000}"/>
    <cellStyle name="20% - uthevingsfarge 1 6 3 10" xfId="2913" xr:uid="{00000000-0005-0000-0000-0000CB040000}"/>
    <cellStyle name="20% - uthevingsfarge 1 6 3 2" xfId="93" xr:uid="{00000000-0005-0000-0000-0000CC040000}"/>
    <cellStyle name="20% - uthevingsfarge 1 6 3 2 2" xfId="2911" xr:uid="{00000000-0005-0000-0000-0000CD040000}"/>
    <cellStyle name="20% - uthevingsfarge 1 6 3 2 2 2" xfId="2910" xr:uid="{00000000-0005-0000-0000-0000CE040000}"/>
    <cellStyle name="20% - uthevingsfarge 1 6 3 2 2 3" xfId="2909" xr:uid="{00000000-0005-0000-0000-0000CF040000}"/>
    <cellStyle name="20% - uthevingsfarge 1 6 3 2 3" xfId="2908" xr:uid="{00000000-0005-0000-0000-0000D0040000}"/>
    <cellStyle name="20% - uthevingsfarge 1 6 3 2 3 2" xfId="2907" xr:uid="{00000000-0005-0000-0000-0000D1040000}"/>
    <cellStyle name="20% - uthevingsfarge 1 6 3 2 3 3" xfId="2906" xr:uid="{00000000-0005-0000-0000-0000D2040000}"/>
    <cellStyle name="20% - uthevingsfarge 1 6 3 2 4" xfId="2905" xr:uid="{00000000-0005-0000-0000-0000D3040000}"/>
    <cellStyle name="20% - uthevingsfarge 1 6 3 2 5" xfId="2904" xr:uid="{00000000-0005-0000-0000-0000D4040000}"/>
    <cellStyle name="20% - uthevingsfarge 1 6 3 2_Tabell 4.5-4.7" xfId="2912" xr:uid="{00000000-0005-0000-0000-0000D5040000}"/>
    <cellStyle name="20% - uthevingsfarge 1 6 3 3" xfId="2903" xr:uid="{00000000-0005-0000-0000-0000D6040000}"/>
    <cellStyle name="20% - uthevingsfarge 1 6 3 3 2" xfId="2902" xr:uid="{00000000-0005-0000-0000-0000D7040000}"/>
    <cellStyle name="20% - uthevingsfarge 1 6 3 3 2 2" xfId="2901" xr:uid="{00000000-0005-0000-0000-0000D8040000}"/>
    <cellStyle name="20% - uthevingsfarge 1 6 3 3 2 3" xfId="2900" xr:uid="{00000000-0005-0000-0000-0000D9040000}"/>
    <cellStyle name="20% - uthevingsfarge 1 6 3 3 3" xfId="2899" xr:uid="{00000000-0005-0000-0000-0000DA040000}"/>
    <cellStyle name="20% - uthevingsfarge 1 6 3 3 3 2" xfId="2898" xr:uid="{00000000-0005-0000-0000-0000DB040000}"/>
    <cellStyle name="20% - uthevingsfarge 1 6 3 3 3 3" xfId="2897" xr:uid="{00000000-0005-0000-0000-0000DC040000}"/>
    <cellStyle name="20% - uthevingsfarge 1 6 3 3 4" xfId="2896" xr:uid="{00000000-0005-0000-0000-0000DD040000}"/>
    <cellStyle name="20% - uthevingsfarge 1 6 3 3 5" xfId="2895" xr:uid="{00000000-0005-0000-0000-0000DE040000}"/>
    <cellStyle name="20% - uthevingsfarge 1 6 3 4" xfId="2894" xr:uid="{00000000-0005-0000-0000-0000DF040000}"/>
    <cellStyle name="20% - uthevingsfarge 1 6 3 4 2" xfId="2893" xr:uid="{00000000-0005-0000-0000-0000E0040000}"/>
    <cellStyle name="20% - uthevingsfarge 1 6 3 4 3" xfId="2892" xr:uid="{00000000-0005-0000-0000-0000E1040000}"/>
    <cellStyle name="20% - uthevingsfarge 1 6 3 5" xfId="2891" xr:uid="{00000000-0005-0000-0000-0000E2040000}"/>
    <cellStyle name="20% - uthevingsfarge 1 6 3 5 2" xfId="2890" xr:uid="{00000000-0005-0000-0000-0000E3040000}"/>
    <cellStyle name="20% - uthevingsfarge 1 6 3 5 3" xfId="2889" xr:uid="{00000000-0005-0000-0000-0000E4040000}"/>
    <cellStyle name="20% - uthevingsfarge 1 6 3 6" xfId="2888" xr:uid="{00000000-0005-0000-0000-0000E5040000}"/>
    <cellStyle name="20% - uthevingsfarge 1 6 3 6 2" xfId="2887" xr:uid="{00000000-0005-0000-0000-0000E6040000}"/>
    <cellStyle name="20% - uthevingsfarge 1 6 3 7" xfId="2886" xr:uid="{00000000-0005-0000-0000-0000E7040000}"/>
    <cellStyle name="20% - uthevingsfarge 1 6 3 7 2" xfId="2885" xr:uid="{00000000-0005-0000-0000-0000E8040000}"/>
    <cellStyle name="20% - uthevingsfarge 1 6 3 8" xfId="2884" xr:uid="{00000000-0005-0000-0000-0000E9040000}"/>
    <cellStyle name="20% - uthevingsfarge 1 6 3 9" xfId="2883" xr:uid="{00000000-0005-0000-0000-0000EA040000}"/>
    <cellStyle name="20% - uthevingsfarge 1 6 3_Tabell 4.5-4.7" xfId="2914" xr:uid="{00000000-0005-0000-0000-0000EB040000}"/>
    <cellStyle name="20% - uthevingsfarge 1 6 4" xfId="94" xr:uid="{00000000-0005-0000-0000-0000EC040000}"/>
    <cellStyle name="20% - uthevingsfarge 1 6 4 2" xfId="2881" xr:uid="{00000000-0005-0000-0000-0000ED040000}"/>
    <cellStyle name="20% - uthevingsfarge 1 6 4 2 2" xfId="2880" xr:uid="{00000000-0005-0000-0000-0000EE040000}"/>
    <cellStyle name="20% - uthevingsfarge 1 6 4 2 3" xfId="2879" xr:uid="{00000000-0005-0000-0000-0000EF040000}"/>
    <cellStyle name="20% - uthevingsfarge 1 6 4 3" xfId="2878" xr:uid="{00000000-0005-0000-0000-0000F0040000}"/>
    <cellStyle name="20% - uthevingsfarge 1 6 4 3 2" xfId="2877" xr:uid="{00000000-0005-0000-0000-0000F1040000}"/>
    <cellStyle name="20% - uthevingsfarge 1 6 4 3 3" xfId="2876" xr:uid="{00000000-0005-0000-0000-0000F2040000}"/>
    <cellStyle name="20% - uthevingsfarge 1 6 4 4" xfId="2875" xr:uid="{00000000-0005-0000-0000-0000F3040000}"/>
    <cellStyle name="20% - uthevingsfarge 1 6 4 5" xfId="2874" xr:uid="{00000000-0005-0000-0000-0000F4040000}"/>
    <cellStyle name="20% - uthevingsfarge 1 6 4_Tabell 4.5-4.7" xfId="2882" xr:uid="{00000000-0005-0000-0000-0000F5040000}"/>
    <cellStyle name="20% - uthevingsfarge 1 6 5" xfId="2873" xr:uid="{00000000-0005-0000-0000-0000F6040000}"/>
    <cellStyle name="20% - uthevingsfarge 1 6 5 2" xfId="2872" xr:uid="{00000000-0005-0000-0000-0000F7040000}"/>
    <cellStyle name="20% - uthevingsfarge 1 6 5 2 2" xfId="2871" xr:uid="{00000000-0005-0000-0000-0000F8040000}"/>
    <cellStyle name="20% - uthevingsfarge 1 6 5 2 3" xfId="2870" xr:uid="{00000000-0005-0000-0000-0000F9040000}"/>
    <cellStyle name="20% - uthevingsfarge 1 6 5 3" xfId="2869" xr:uid="{00000000-0005-0000-0000-0000FA040000}"/>
    <cellStyle name="20% - uthevingsfarge 1 6 5 3 2" xfId="2868" xr:uid="{00000000-0005-0000-0000-0000FB040000}"/>
    <cellStyle name="20% - uthevingsfarge 1 6 5 3 3" xfId="2867" xr:uid="{00000000-0005-0000-0000-0000FC040000}"/>
    <cellStyle name="20% - uthevingsfarge 1 6 5 4" xfId="2866" xr:uid="{00000000-0005-0000-0000-0000FD040000}"/>
    <cellStyle name="20% - uthevingsfarge 1 6 5 5" xfId="2865" xr:uid="{00000000-0005-0000-0000-0000FE040000}"/>
    <cellStyle name="20% - uthevingsfarge 1 6 6" xfId="2864" xr:uid="{00000000-0005-0000-0000-0000FF040000}"/>
    <cellStyle name="20% - uthevingsfarge 1 6 6 2" xfId="2863" xr:uid="{00000000-0005-0000-0000-000000050000}"/>
    <cellStyle name="20% - uthevingsfarge 1 6 6 3" xfId="2862" xr:uid="{00000000-0005-0000-0000-000001050000}"/>
    <cellStyle name="20% - uthevingsfarge 1 6 7" xfId="2861" xr:uid="{00000000-0005-0000-0000-000002050000}"/>
    <cellStyle name="20% - uthevingsfarge 1 6 7 2" xfId="2860" xr:uid="{00000000-0005-0000-0000-000003050000}"/>
    <cellStyle name="20% - uthevingsfarge 1 6 7 3" xfId="2859" xr:uid="{00000000-0005-0000-0000-000004050000}"/>
    <cellStyle name="20% - uthevingsfarge 1 6 8" xfId="2858" xr:uid="{00000000-0005-0000-0000-000005050000}"/>
    <cellStyle name="20% - uthevingsfarge 1 6 8 2" xfId="2857" xr:uid="{00000000-0005-0000-0000-000006050000}"/>
    <cellStyle name="20% - uthevingsfarge 1 6 9" xfId="2856" xr:uid="{00000000-0005-0000-0000-000007050000}"/>
    <cellStyle name="20% - uthevingsfarge 1 6 9 2" xfId="2855" xr:uid="{00000000-0005-0000-0000-000008050000}"/>
    <cellStyle name="20% - uthevingsfarge 1 6_Tabell 4.5-4.7" xfId="2982" xr:uid="{00000000-0005-0000-0000-000009050000}"/>
    <cellStyle name="20% - uthevingsfarge 1 7" xfId="95" xr:uid="{00000000-0005-0000-0000-00000A050000}"/>
    <cellStyle name="20% - uthevingsfarge 1 7 10" xfId="2853" xr:uid="{00000000-0005-0000-0000-00000B050000}"/>
    <cellStyle name="20% - uthevingsfarge 1 7 11" xfId="2852" xr:uid="{00000000-0005-0000-0000-00000C050000}"/>
    <cellStyle name="20% - uthevingsfarge 1 7 2" xfId="96" xr:uid="{00000000-0005-0000-0000-00000D050000}"/>
    <cellStyle name="20% - uthevingsfarge 1 7 2 10" xfId="2850" xr:uid="{00000000-0005-0000-0000-00000E050000}"/>
    <cellStyle name="20% - uthevingsfarge 1 7 2 2" xfId="97" xr:uid="{00000000-0005-0000-0000-00000F050000}"/>
    <cellStyle name="20% - uthevingsfarge 1 7 2 2 2" xfId="2848" xr:uid="{00000000-0005-0000-0000-000010050000}"/>
    <cellStyle name="20% - uthevingsfarge 1 7 2 2 2 2" xfId="2847" xr:uid="{00000000-0005-0000-0000-000011050000}"/>
    <cellStyle name="20% - uthevingsfarge 1 7 2 2 2 3" xfId="2846" xr:uid="{00000000-0005-0000-0000-000012050000}"/>
    <cellStyle name="20% - uthevingsfarge 1 7 2 2 3" xfId="2845" xr:uid="{00000000-0005-0000-0000-000013050000}"/>
    <cellStyle name="20% - uthevingsfarge 1 7 2 2 3 2" xfId="2844" xr:uid="{00000000-0005-0000-0000-000014050000}"/>
    <cellStyle name="20% - uthevingsfarge 1 7 2 2 3 3" xfId="2843" xr:uid="{00000000-0005-0000-0000-000015050000}"/>
    <cellStyle name="20% - uthevingsfarge 1 7 2 2 4" xfId="2842" xr:uid="{00000000-0005-0000-0000-000016050000}"/>
    <cellStyle name="20% - uthevingsfarge 1 7 2 2 5" xfId="2841" xr:uid="{00000000-0005-0000-0000-000017050000}"/>
    <cellStyle name="20% - uthevingsfarge 1 7 2 2_Tabell 4.5-4.7" xfId="2849" xr:uid="{00000000-0005-0000-0000-000018050000}"/>
    <cellStyle name="20% - uthevingsfarge 1 7 2 3" xfId="2840" xr:uid="{00000000-0005-0000-0000-000019050000}"/>
    <cellStyle name="20% - uthevingsfarge 1 7 2 3 2" xfId="2839" xr:uid="{00000000-0005-0000-0000-00001A050000}"/>
    <cellStyle name="20% - uthevingsfarge 1 7 2 3 2 2" xfId="2838" xr:uid="{00000000-0005-0000-0000-00001B050000}"/>
    <cellStyle name="20% - uthevingsfarge 1 7 2 3 2 3" xfId="2837" xr:uid="{00000000-0005-0000-0000-00001C050000}"/>
    <cellStyle name="20% - uthevingsfarge 1 7 2 3 3" xfId="2836" xr:uid="{00000000-0005-0000-0000-00001D050000}"/>
    <cellStyle name="20% - uthevingsfarge 1 7 2 3 3 2" xfId="2835" xr:uid="{00000000-0005-0000-0000-00001E050000}"/>
    <cellStyle name="20% - uthevingsfarge 1 7 2 3 3 3" xfId="2834" xr:uid="{00000000-0005-0000-0000-00001F050000}"/>
    <cellStyle name="20% - uthevingsfarge 1 7 2 3 4" xfId="2833" xr:uid="{00000000-0005-0000-0000-000020050000}"/>
    <cellStyle name="20% - uthevingsfarge 1 7 2 3 5" xfId="2832" xr:uid="{00000000-0005-0000-0000-000021050000}"/>
    <cellStyle name="20% - uthevingsfarge 1 7 2 4" xfId="2831" xr:uid="{00000000-0005-0000-0000-000022050000}"/>
    <cellStyle name="20% - uthevingsfarge 1 7 2 4 2" xfId="2830" xr:uid="{00000000-0005-0000-0000-000023050000}"/>
    <cellStyle name="20% - uthevingsfarge 1 7 2 4 3" xfId="2829" xr:uid="{00000000-0005-0000-0000-000024050000}"/>
    <cellStyle name="20% - uthevingsfarge 1 7 2 5" xfId="2828" xr:uid="{00000000-0005-0000-0000-000025050000}"/>
    <cellStyle name="20% - uthevingsfarge 1 7 2 5 2" xfId="2827" xr:uid="{00000000-0005-0000-0000-000026050000}"/>
    <cellStyle name="20% - uthevingsfarge 1 7 2 5 3" xfId="2826" xr:uid="{00000000-0005-0000-0000-000027050000}"/>
    <cellStyle name="20% - uthevingsfarge 1 7 2 6" xfId="2825" xr:uid="{00000000-0005-0000-0000-000028050000}"/>
    <cellStyle name="20% - uthevingsfarge 1 7 2 6 2" xfId="2824" xr:uid="{00000000-0005-0000-0000-000029050000}"/>
    <cellStyle name="20% - uthevingsfarge 1 7 2 7" xfId="2823" xr:uid="{00000000-0005-0000-0000-00002A050000}"/>
    <cellStyle name="20% - uthevingsfarge 1 7 2 7 2" xfId="2822" xr:uid="{00000000-0005-0000-0000-00002B050000}"/>
    <cellStyle name="20% - uthevingsfarge 1 7 2 8" xfId="2821" xr:uid="{00000000-0005-0000-0000-00002C050000}"/>
    <cellStyle name="20% - uthevingsfarge 1 7 2 9" xfId="2820" xr:uid="{00000000-0005-0000-0000-00002D050000}"/>
    <cellStyle name="20% - uthevingsfarge 1 7 2_Tabell 4.5-4.7" xfId="2851" xr:uid="{00000000-0005-0000-0000-00002E050000}"/>
    <cellStyle name="20% - uthevingsfarge 1 7 3" xfId="98" xr:uid="{00000000-0005-0000-0000-00002F050000}"/>
    <cellStyle name="20% - uthevingsfarge 1 7 3 2" xfId="2818" xr:uid="{00000000-0005-0000-0000-000030050000}"/>
    <cellStyle name="20% - uthevingsfarge 1 7 3 2 2" xfId="2817" xr:uid="{00000000-0005-0000-0000-000031050000}"/>
    <cellStyle name="20% - uthevingsfarge 1 7 3 2 3" xfId="2816" xr:uid="{00000000-0005-0000-0000-000032050000}"/>
    <cellStyle name="20% - uthevingsfarge 1 7 3 3" xfId="2815" xr:uid="{00000000-0005-0000-0000-000033050000}"/>
    <cellStyle name="20% - uthevingsfarge 1 7 3 3 2" xfId="2814" xr:uid="{00000000-0005-0000-0000-000034050000}"/>
    <cellStyle name="20% - uthevingsfarge 1 7 3 3 3" xfId="2813" xr:uid="{00000000-0005-0000-0000-000035050000}"/>
    <cellStyle name="20% - uthevingsfarge 1 7 3 4" xfId="2812" xr:uid="{00000000-0005-0000-0000-000036050000}"/>
    <cellStyle name="20% - uthevingsfarge 1 7 3 5" xfId="2811" xr:uid="{00000000-0005-0000-0000-000037050000}"/>
    <cellStyle name="20% - uthevingsfarge 1 7 3_Tabell 4.5-4.7" xfId="2819" xr:uid="{00000000-0005-0000-0000-000038050000}"/>
    <cellStyle name="20% - uthevingsfarge 1 7 4" xfId="2810" xr:uid="{00000000-0005-0000-0000-000039050000}"/>
    <cellStyle name="20% - uthevingsfarge 1 7 4 2" xfId="2809" xr:uid="{00000000-0005-0000-0000-00003A050000}"/>
    <cellStyle name="20% - uthevingsfarge 1 7 4 2 2" xfId="2808" xr:uid="{00000000-0005-0000-0000-00003B050000}"/>
    <cellStyle name="20% - uthevingsfarge 1 7 4 2 3" xfId="2807" xr:uid="{00000000-0005-0000-0000-00003C050000}"/>
    <cellStyle name="20% - uthevingsfarge 1 7 4 3" xfId="2806" xr:uid="{00000000-0005-0000-0000-00003D050000}"/>
    <cellStyle name="20% - uthevingsfarge 1 7 4 3 2" xfId="2805" xr:uid="{00000000-0005-0000-0000-00003E050000}"/>
    <cellStyle name="20% - uthevingsfarge 1 7 4 3 3" xfId="2804" xr:uid="{00000000-0005-0000-0000-00003F050000}"/>
    <cellStyle name="20% - uthevingsfarge 1 7 4 4" xfId="2803" xr:uid="{00000000-0005-0000-0000-000040050000}"/>
    <cellStyle name="20% - uthevingsfarge 1 7 4 5" xfId="2802" xr:uid="{00000000-0005-0000-0000-000041050000}"/>
    <cellStyle name="20% - uthevingsfarge 1 7 5" xfId="2801" xr:uid="{00000000-0005-0000-0000-000042050000}"/>
    <cellStyle name="20% - uthevingsfarge 1 7 5 2" xfId="2800" xr:uid="{00000000-0005-0000-0000-000043050000}"/>
    <cellStyle name="20% - uthevingsfarge 1 7 5 3" xfId="2799" xr:uid="{00000000-0005-0000-0000-000044050000}"/>
    <cellStyle name="20% - uthevingsfarge 1 7 6" xfId="2798" xr:uid="{00000000-0005-0000-0000-000045050000}"/>
    <cellStyle name="20% - uthevingsfarge 1 7 6 2" xfId="2797" xr:uid="{00000000-0005-0000-0000-000046050000}"/>
    <cellStyle name="20% - uthevingsfarge 1 7 6 3" xfId="2796" xr:uid="{00000000-0005-0000-0000-000047050000}"/>
    <cellStyle name="20% - uthevingsfarge 1 7 7" xfId="2795" xr:uid="{00000000-0005-0000-0000-000048050000}"/>
    <cellStyle name="20% - uthevingsfarge 1 7 7 2" xfId="2794" xr:uid="{00000000-0005-0000-0000-000049050000}"/>
    <cellStyle name="20% - uthevingsfarge 1 7 8" xfId="2793" xr:uid="{00000000-0005-0000-0000-00004A050000}"/>
    <cellStyle name="20% - uthevingsfarge 1 7 8 2" xfId="2792" xr:uid="{00000000-0005-0000-0000-00004B050000}"/>
    <cellStyle name="20% - uthevingsfarge 1 7 9" xfId="2791" xr:uid="{00000000-0005-0000-0000-00004C050000}"/>
    <cellStyle name="20% - uthevingsfarge 1 7_Tabell 4.5-4.7" xfId="2854" xr:uid="{00000000-0005-0000-0000-00004D050000}"/>
    <cellStyle name="20% - uthevingsfarge 1 8" xfId="99" xr:uid="{00000000-0005-0000-0000-00004E050000}"/>
    <cellStyle name="20% - uthevingsfarge 1 8 10" xfId="2789" xr:uid="{00000000-0005-0000-0000-00004F050000}"/>
    <cellStyle name="20% - uthevingsfarge 1 8 11" xfId="2788" xr:uid="{00000000-0005-0000-0000-000050050000}"/>
    <cellStyle name="20% - uthevingsfarge 1 8 2" xfId="100" xr:uid="{00000000-0005-0000-0000-000051050000}"/>
    <cellStyle name="20% - uthevingsfarge 1 8 2 10" xfId="2786" xr:uid="{00000000-0005-0000-0000-000052050000}"/>
    <cellStyle name="20% - uthevingsfarge 1 8 2 2" xfId="101" xr:uid="{00000000-0005-0000-0000-000053050000}"/>
    <cellStyle name="20% - uthevingsfarge 1 8 2 2 2" xfId="2784" xr:uid="{00000000-0005-0000-0000-000054050000}"/>
    <cellStyle name="20% - uthevingsfarge 1 8 2 2 2 2" xfId="2783" xr:uid="{00000000-0005-0000-0000-000055050000}"/>
    <cellStyle name="20% - uthevingsfarge 1 8 2 2 2 3" xfId="2782" xr:uid="{00000000-0005-0000-0000-000056050000}"/>
    <cellStyle name="20% - uthevingsfarge 1 8 2 2 3" xfId="2781" xr:uid="{00000000-0005-0000-0000-000057050000}"/>
    <cellStyle name="20% - uthevingsfarge 1 8 2 2 3 2" xfId="2780" xr:uid="{00000000-0005-0000-0000-000058050000}"/>
    <cellStyle name="20% - uthevingsfarge 1 8 2 2 3 3" xfId="2779" xr:uid="{00000000-0005-0000-0000-000059050000}"/>
    <cellStyle name="20% - uthevingsfarge 1 8 2 2 4" xfId="2778" xr:uid="{00000000-0005-0000-0000-00005A050000}"/>
    <cellStyle name="20% - uthevingsfarge 1 8 2 2 5" xfId="2777" xr:uid="{00000000-0005-0000-0000-00005B050000}"/>
    <cellStyle name="20% - uthevingsfarge 1 8 2 2_Tabell 4.5-4.7" xfId="2785" xr:uid="{00000000-0005-0000-0000-00005C050000}"/>
    <cellStyle name="20% - uthevingsfarge 1 8 2 3" xfId="2776" xr:uid="{00000000-0005-0000-0000-00005D050000}"/>
    <cellStyle name="20% - uthevingsfarge 1 8 2 3 2" xfId="2775" xr:uid="{00000000-0005-0000-0000-00005E050000}"/>
    <cellStyle name="20% - uthevingsfarge 1 8 2 3 2 2" xfId="2774" xr:uid="{00000000-0005-0000-0000-00005F050000}"/>
    <cellStyle name="20% - uthevingsfarge 1 8 2 3 2 3" xfId="2773" xr:uid="{00000000-0005-0000-0000-000060050000}"/>
    <cellStyle name="20% - uthevingsfarge 1 8 2 3 3" xfId="2772" xr:uid="{00000000-0005-0000-0000-000061050000}"/>
    <cellStyle name="20% - uthevingsfarge 1 8 2 3 3 2" xfId="2771" xr:uid="{00000000-0005-0000-0000-000062050000}"/>
    <cellStyle name="20% - uthevingsfarge 1 8 2 3 3 3" xfId="2770" xr:uid="{00000000-0005-0000-0000-000063050000}"/>
    <cellStyle name="20% - uthevingsfarge 1 8 2 3 4" xfId="2769" xr:uid="{00000000-0005-0000-0000-000064050000}"/>
    <cellStyle name="20% - uthevingsfarge 1 8 2 3 5" xfId="2768" xr:uid="{00000000-0005-0000-0000-000065050000}"/>
    <cellStyle name="20% - uthevingsfarge 1 8 2 4" xfId="2767" xr:uid="{00000000-0005-0000-0000-000066050000}"/>
    <cellStyle name="20% - uthevingsfarge 1 8 2 4 2" xfId="2766" xr:uid="{00000000-0005-0000-0000-000067050000}"/>
    <cellStyle name="20% - uthevingsfarge 1 8 2 4 3" xfId="2765" xr:uid="{00000000-0005-0000-0000-000068050000}"/>
    <cellStyle name="20% - uthevingsfarge 1 8 2 5" xfId="2764" xr:uid="{00000000-0005-0000-0000-000069050000}"/>
    <cellStyle name="20% - uthevingsfarge 1 8 2 5 2" xfId="2763" xr:uid="{00000000-0005-0000-0000-00006A050000}"/>
    <cellStyle name="20% - uthevingsfarge 1 8 2 5 3" xfId="2762" xr:uid="{00000000-0005-0000-0000-00006B050000}"/>
    <cellStyle name="20% - uthevingsfarge 1 8 2 6" xfId="2761" xr:uid="{00000000-0005-0000-0000-00006C050000}"/>
    <cellStyle name="20% - uthevingsfarge 1 8 2 6 2" xfId="2760" xr:uid="{00000000-0005-0000-0000-00006D050000}"/>
    <cellStyle name="20% - uthevingsfarge 1 8 2 7" xfId="2759" xr:uid="{00000000-0005-0000-0000-00006E050000}"/>
    <cellStyle name="20% - uthevingsfarge 1 8 2 7 2" xfId="2758" xr:uid="{00000000-0005-0000-0000-00006F050000}"/>
    <cellStyle name="20% - uthevingsfarge 1 8 2 8" xfId="2757" xr:uid="{00000000-0005-0000-0000-000070050000}"/>
    <cellStyle name="20% - uthevingsfarge 1 8 2 9" xfId="2756" xr:uid="{00000000-0005-0000-0000-000071050000}"/>
    <cellStyle name="20% - uthevingsfarge 1 8 2_Tabell 4.5-4.7" xfId="2787" xr:uid="{00000000-0005-0000-0000-000072050000}"/>
    <cellStyle name="20% - uthevingsfarge 1 8 3" xfId="102" xr:uid="{00000000-0005-0000-0000-000073050000}"/>
    <cellStyle name="20% - uthevingsfarge 1 8 3 2" xfId="2754" xr:uid="{00000000-0005-0000-0000-000074050000}"/>
    <cellStyle name="20% - uthevingsfarge 1 8 3 2 2" xfId="2753" xr:uid="{00000000-0005-0000-0000-000075050000}"/>
    <cellStyle name="20% - uthevingsfarge 1 8 3 2 3" xfId="2752" xr:uid="{00000000-0005-0000-0000-000076050000}"/>
    <cellStyle name="20% - uthevingsfarge 1 8 3 3" xfId="2751" xr:uid="{00000000-0005-0000-0000-000077050000}"/>
    <cellStyle name="20% - uthevingsfarge 1 8 3 3 2" xfId="2750" xr:uid="{00000000-0005-0000-0000-000078050000}"/>
    <cellStyle name="20% - uthevingsfarge 1 8 3 3 3" xfId="2749" xr:uid="{00000000-0005-0000-0000-000079050000}"/>
    <cellStyle name="20% - uthevingsfarge 1 8 3 4" xfId="2748" xr:uid="{00000000-0005-0000-0000-00007A050000}"/>
    <cellStyle name="20% - uthevingsfarge 1 8 3 5" xfId="2747" xr:uid="{00000000-0005-0000-0000-00007B050000}"/>
    <cellStyle name="20% - uthevingsfarge 1 8 3_Tabell 4.5-4.7" xfId="2755" xr:uid="{00000000-0005-0000-0000-00007C050000}"/>
    <cellStyle name="20% - uthevingsfarge 1 8 4" xfId="2746" xr:uid="{00000000-0005-0000-0000-00007D050000}"/>
    <cellStyle name="20% - uthevingsfarge 1 8 4 2" xfId="2745" xr:uid="{00000000-0005-0000-0000-00007E050000}"/>
    <cellStyle name="20% - uthevingsfarge 1 8 4 2 2" xfId="2744" xr:uid="{00000000-0005-0000-0000-00007F050000}"/>
    <cellStyle name="20% - uthevingsfarge 1 8 4 2 3" xfId="2743" xr:uid="{00000000-0005-0000-0000-000080050000}"/>
    <cellStyle name="20% - uthevingsfarge 1 8 4 3" xfId="2742" xr:uid="{00000000-0005-0000-0000-000081050000}"/>
    <cellStyle name="20% - uthevingsfarge 1 8 4 3 2" xfId="2741" xr:uid="{00000000-0005-0000-0000-000082050000}"/>
    <cellStyle name="20% - uthevingsfarge 1 8 4 3 3" xfId="2740" xr:uid="{00000000-0005-0000-0000-000083050000}"/>
    <cellStyle name="20% - uthevingsfarge 1 8 4 4" xfId="2739" xr:uid="{00000000-0005-0000-0000-000084050000}"/>
    <cellStyle name="20% - uthevingsfarge 1 8 4 5" xfId="2738" xr:uid="{00000000-0005-0000-0000-000085050000}"/>
    <cellStyle name="20% - uthevingsfarge 1 8 5" xfId="2737" xr:uid="{00000000-0005-0000-0000-000086050000}"/>
    <cellStyle name="20% - uthevingsfarge 1 8 5 2" xfId="2736" xr:uid="{00000000-0005-0000-0000-000087050000}"/>
    <cellStyle name="20% - uthevingsfarge 1 8 5 3" xfId="2735" xr:uid="{00000000-0005-0000-0000-000088050000}"/>
    <cellStyle name="20% - uthevingsfarge 1 8 6" xfId="2734" xr:uid="{00000000-0005-0000-0000-000089050000}"/>
    <cellStyle name="20% - uthevingsfarge 1 8 6 2" xfId="2733" xr:uid="{00000000-0005-0000-0000-00008A050000}"/>
    <cellStyle name="20% - uthevingsfarge 1 8 6 3" xfId="2732" xr:uid="{00000000-0005-0000-0000-00008B050000}"/>
    <cellStyle name="20% - uthevingsfarge 1 8 7" xfId="2731" xr:uid="{00000000-0005-0000-0000-00008C050000}"/>
    <cellStyle name="20% - uthevingsfarge 1 8 7 2" xfId="2730" xr:uid="{00000000-0005-0000-0000-00008D050000}"/>
    <cellStyle name="20% - uthevingsfarge 1 8 8" xfId="2729" xr:uid="{00000000-0005-0000-0000-00008E050000}"/>
    <cellStyle name="20% - uthevingsfarge 1 8 8 2" xfId="2728" xr:uid="{00000000-0005-0000-0000-00008F050000}"/>
    <cellStyle name="20% - uthevingsfarge 1 8 9" xfId="2727" xr:uid="{00000000-0005-0000-0000-000090050000}"/>
    <cellStyle name="20% - uthevingsfarge 1 8_Tabell 4.5-4.7" xfId="2790" xr:uid="{00000000-0005-0000-0000-000091050000}"/>
    <cellStyle name="20% - uthevingsfarge 1 9" xfId="103" xr:uid="{00000000-0005-0000-0000-000092050000}"/>
    <cellStyle name="20% - uthevingsfarge 1 9 10" xfId="2725" xr:uid="{00000000-0005-0000-0000-000093050000}"/>
    <cellStyle name="20% - uthevingsfarge 1 9 2" xfId="104" xr:uid="{00000000-0005-0000-0000-000094050000}"/>
    <cellStyle name="20% - uthevingsfarge 1 9 2 2" xfId="2723" xr:uid="{00000000-0005-0000-0000-000095050000}"/>
    <cellStyle name="20% - uthevingsfarge 1 9 2 2 2" xfId="2722" xr:uid="{00000000-0005-0000-0000-000096050000}"/>
    <cellStyle name="20% - uthevingsfarge 1 9 2 2 3" xfId="2721" xr:uid="{00000000-0005-0000-0000-000097050000}"/>
    <cellStyle name="20% - uthevingsfarge 1 9 2 3" xfId="2720" xr:uid="{00000000-0005-0000-0000-000098050000}"/>
    <cellStyle name="20% - uthevingsfarge 1 9 2 3 2" xfId="2719" xr:uid="{00000000-0005-0000-0000-000099050000}"/>
    <cellStyle name="20% - uthevingsfarge 1 9 2 3 3" xfId="2718" xr:uid="{00000000-0005-0000-0000-00009A050000}"/>
    <cellStyle name="20% - uthevingsfarge 1 9 2 4" xfId="2717" xr:uid="{00000000-0005-0000-0000-00009B050000}"/>
    <cellStyle name="20% - uthevingsfarge 1 9 2 5" xfId="2716" xr:uid="{00000000-0005-0000-0000-00009C050000}"/>
    <cellStyle name="20% - uthevingsfarge 1 9 2_Tabell 4.5-4.7" xfId="2724" xr:uid="{00000000-0005-0000-0000-00009D050000}"/>
    <cellStyle name="20% - uthevingsfarge 1 9 3" xfId="2715" xr:uid="{00000000-0005-0000-0000-00009E050000}"/>
    <cellStyle name="20% - uthevingsfarge 1 9 3 2" xfId="2714" xr:uid="{00000000-0005-0000-0000-00009F050000}"/>
    <cellStyle name="20% - uthevingsfarge 1 9 3 2 2" xfId="2713" xr:uid="{00000000-0005-0000-0000-0000A0050000}"/>
    <cellStyle name="20% - uthevingsfarge 1 9 3 2 3" xfId="2712" xr:uid="{00000000-0005-0000-0000-0000A1050000}"/>
    <cellStyle name="20% - uthevingsfarge 1 9 3 3" xfId="2711" xr:uid="{00000000-0005-0000-0000-0000A2050000}"/>
    <cellStyle name="20% - uthevingsfarge 1 9 3 3 2" xfId="2710" xr:uid="{00000000-0005-0000-0000-0000A3050000}"/>
    <cellStyle name="20% - uthevingsfarge 1 9 3 3 3" xfId="2709" xr:uid="{00000000-0005-0000-0000-0000A4050000}"/>
    <cellStyle name="20% - uthevingsfarge 1 9 3 4" xfId="2708" xr:uid="{00000000-0005-0000-0000-0000A5050000}"/>
    <cellStyle name="20% - uthevingsfarge 1 9 3 5" xfId="2707" xr:uid="{00000000-0005-0000-0000-0000A6050000}"/>
    <cellStyle name="20% - uthevingsfarge 1 9 4" xfId="2706" xr:uid="{00000000-0005-0000-0000-0000A7050000}"/>
    <cellStyle name="20% - uthevingsfarge 1 9 4 2" xfId="2705" xr:uid="{00000000-0005-0000-0000-0000A8050000}"/>
    <cellStyle name="20% - uthevingsfarge 1 9 4 3" xfId="2704" xr:uid="{00000000-0005-0000-0000-0000A9050000}"/>
    <cellStyle name="20% - uthevingsfarge 1 9 5" xfId="2703" xr:uid="{00000000-0005-0000-0000-0000AA050000}"/>
    <cellStyle name="20% - uthevingsfarge 1 9 5 2" xfId="2702" xr:uid="{00000000-0005-0000-0000-0000AB050000}"/>
    <cellStyle name="20% - uthevingsfarge 1 9 5 3" xfId="2701" xr:uid="{00000000-0005-0000-0000-0000AC050000}"/>
    <cellStyle name="20% - uthevingsfarge 1 9 6" xfId="2700" xr:uid="{00000000-0005-0000-0000-0000AD050000}"/>
    <cellStyle name="20% - uthevingsfarge 1 9 6 2" xfId="2699" xr:uid="{00000000-0005-0000-0000-0000AE050000}"/>
    <cellStyle name="20% - uthevingsfarge 1 9 7" xfId="2698" xr:uid="{00000000-0005-0000-0000-0000AF050000}"/>
    <cellStyle name="20% - uthevingsfarge 1 9 7 2" xfId="2697" xr:uid="{00000000-0005-0000-0000-0000B0050000}"/>
    <cellStyle name="20% - uthevingsfarge 1 9 8" xfId="2696" xr:uid="{00000000-0005-0000-0000-0000B1050000}"/>
    <cellStyle name="20% - uthevingsfarge 1 9 9" xfId="2695" xr:uid="{00000000-0005-0000-0000-0000B2050000}"/>
    <cellStyle name="20% - uthevingsfarge 1 9_Tabell 4.5-4.7" xfId="2726" xr:uid="{00000000-0005-0000-0000-0000B3050000}"/>
    <cellStyle name="20% - uthevingsfarge 2 10" xfId="105" xr:uid="{00000000-0005-0000-0000-0000B4050000}"/>
    <cellStyle name="20% - uthevingsfarge 2 10 2" xfId="2693" xr:uid="{00000000-0005-0000-0000-0000B5050000}"/>
    <cellStyle name="20% - uthevingsfarge 2 10 2 2" xfId="2692" xr:uid="{00000000-0005-0000-0000-0000B6050000}"/>
    <cellStyle name="20% - uthevingsfarge 2 10 2 3" xfId="2691" xr:uid="{00000000-0005-0000-0000-0000B7050000}"/>
    <cellStyle name="20% - uthevingsfarge 2 10 3" xfId="2690" xr:uid="{00000000-0005-0000-0000-0000B8050000}"/>
    <cellStyle name="20% - uthevingsfarge 2 10 3 2" xfId="2689" xr:uid="{00000000-0005-0000-0000-0000B9050000}"/>
    <cellStyle name="20% - uthevingsfarge 2 10 3 3" xfId="2688" xr:uid="{00000000-0005-0000-0000-0000BA050000}"/>
    <cellStyle name="20% - uthevingsfarge 2 10 4" xfId="2687" xr:uid="{00000000-0005-0000-0000-0000BB050000}"/>
    <cellStyle name="20% - uthevingsfarge 2 10 5" xfId="2686" xr:uid="{00000000-0005-0000-0000-0000BC050000}"/>
    <cellStyle name="20% - uthevingsfarge 2 10_Tabell 4.5-4.7" xfId="2694" xr:uid="{00000000-0005-0000-0000-0000BD050000}"/>
    <cellStyle name="20% - uthevingsfarge 2 11" xfId="2685" xr:uid="{00000000-0005-0000-0000-0000BE050000}"/>
    <cellStyle name="20% - uthevingsfarge 2 11 2" xfId="2684" xr:uid="{00000000-0005-0000-0000-0000BF050000}"/>
    <cellStyle name="20% - uthevingsfarge 2 11 2 2" xfId="2683" xr:uid="{00000000-0005-0000-0000-0000C0050000}"/>
    <cellStyle name="20% - uthevingsfarge 2 11 2 3" xfId="2682" xr:uid="{00000000-0005-0000-0000-0000C1050000}"/>
    <cellStyle name="20% - uthevingsfarge 2 11 3" xfId="2681" xr:uid="{00000000-0005-0000-0000-0000C2050000}"/>
    <cellStyle name="20% - uthevingsfarge 2 11 3 2" xfId="2680" xr:uid="{00000000-0005-0000-0000-0000C3050000}"/>
    <cellStyle name="20% - uthevingsfarge 2 11 3 3" xfId="2679" xr:uid="{00000000-0005-0000-0000-0000C4050000}"/>
    <cellStyle name="20% - uthevingsfarge 2 11 4" xfId="2678" xr:uid="{00000000-0005-0000-0000-0000C5050000}"/>
    <cellStyle name="20% - uthevingsfarge 2 11 5" xfId="2677" xr:uid="{00000000-0005-0000-0000-0000C6050000}"/>
    <cellStyle name="20% - uthevingsfarge 2 12" xfId="2676" xr:uid="{00000000-0005-0000-0000-0000C7050000}"/>
    <cellStyle name="20% - uthevingsfarge 2 12 2" xfId="2675" xr:uid="{00000000-0005-0000-0000-0000C8050000}"/>
    <cellStyle name="20% - uthevingsfarge 2 12 3" xfId="2674" xr:uid="{00000000-0005-0000-0000-0000C9050000}"/>
    <cellStyle name="20% - uthevingsfarge 2 13" xfId="2673" xr:uid="{00000000-0005-0000-0000-0000CA050000}"/>
    <cellStyle name="20% - uthevingsfarge 2 13 2" xfId="2672" xr:uid="{00000000-0005-0000-0000-0000CB050000}"/>
    <cellStyle name="20% - uthevingsfarge 2 13 3" xfId="2671" xr:uid="{00000000-0005-0000-0000-0000CC050000}"/>
    <cellStyle name="20% - uthevingsfarge 2 14" xfId="2670" xr:uid="{00000000-0005-0000-0000-0000CD050000}"/>
    <cellStyle name="20% - uthevingsfarge 2 14 2" xfId="2669" xr:uid="{00000000-0005-0000-0000-0000CE050000}"/>
    <cellStyle name="20% - uthevingsfarge 2 15" xfId="2668" xr:uid="{00000000-0005-0000-0000-0000CF050000}"/>
    <cellStyle name="20% - uthevingsfarge 2 15 2" xfId="2667" xr:uid="{00000000-0005-0000-0000-0000D0050000}"/>
    <cellStyle name="20% - uthevingsfarge 2 16" xfId="2666" xr:uid="{00000000-0005-0000-0000-0000D1050000}"/>
    <cellStyle name="20% - uthevingsfarge 2 17" xfId="2665" xr:uid="{00000000-0005-0000-0000-0000D2050000}"/>
    <cellStyle name="20% - uthevingsfarge 2 18" xfId="2664" xr:uid="{00000000-0005-0000-0000-0000D3050000}"/>
    <cellStyle name="20% - uthevingsfarge 2 2" xfId="106" xr:uid="{00000000-0005-0000-0000-0000D4050000}"/>
    <cellStyle name="20% - uthevingsfarge 2 2 10" xfId="2662" xr:uid="{00000000-0005-0000-0000-0000D5050000}"/>
    <cellStyle name="20% - uthevingsfarge 2 2 10 2" xfId="2661" xr:uid="{00000000-0005-0000-0000-0000D6050000}"/>
    <cellStyle name="20% - uthevingsfarge 2 2 11" xfId="2660" xr:uid="{00000000-0005-0000-0000-0000D7050000}"/>
    <cellStyle name="20% - uthevingsfarge 2 2 11 2" xfId="2659" xr:uid="{00000000-0005-0000-0000-0000D8050000}"/>
    <cellStyle name="20% - uthevingsfarge 2 2 12" xfId="2658" xr:uid="{00000000-0005-0000-0000-0000D9050000}"/>
    <cellStyle name="20% - uthevingsfarge 2 2 13" xfId="2657" xr:uid="{00000000-0005-0000-0000-0000DA050000}"/>
    <cellStyle name="20% - uthevingsfarge 2 2 14" xfId="2656" xr:uid="{00000000-0005-0000-0000-0000DB050000}"/>
    <cellStyle name="20% - uthevingsfarge 2 2 2" xfId="107" xr:uid="{00000000-0005-0000-0000-0000DC050000}"/>
    <cellStyle name="20% - uthevingsfarge 2 2 2 10" xfId="2654" xr:uid="{00000000-0005-0000-0000-0000DD050000}"/>
    <cellStyle name="20% - uthevingsfarge 2 2 2 11" xfId="2653" xr:uid="{00000000-0005-0000-0000-0000DE050000}"/>
    <cellStyle name="20% - uthevingsfarge 2 2 2 12" xfId="2652" xr:uid="{00000000-0005-0000-0000-0000DF050000}"/>
    <cellStyle name="20% - uthevingsfarge 2 2 2 2" xfId="108" xr:uid="{00000000-0005-0000-0000-0000E0050000}"/>
    <cellStyle name="20% - uthevingsfarge 2 2 2 2 10" xfId="2650" xr:uid="{00000000-0005-0000-0000-0000E1050000}"/>
    <cellStyle name="20% - uthevingsfarge 2 2 2 2 11" xfId="2649" xr:uid="{00000000-0005-0000-0000-0000E2050000}"/>
    <cellStyle name="20% - uthevingsfarge 2 2 2 2 2" xfId="109" xr:uid="{00000000-0005-0000-0000-0000E3050000}"/>
    <cellStyle name="20% - uthevingsfarge 2 2 2 2 2 10" xfId="2647" xr:uid="{00000000-0005-0000-0000-0000E4050000}"/>
    <cellStyle name="20% - uthevingsfarge 2 2 2 2 2 2" xfId="110" xr:uid="{00000000-0005-0000-0000-0000E5050000}"/>
    <cellStyle name="20% - uthevingsfarge 2 2 2 2 2 2 2" xfId="2645" xr:uid="{00000000-0005-0000-0000-0000E6050000}"/>
    <cellStyle name="20% - uthevingsfarge 2 2 2 2 2 2 2 2" xfId="2644" xr:uid="{00000000-0005-0000-0000-0000E7050000}"/>
    <cellStyle name="20% - uthevingsfarge 2 2 2 2 2 2 2 3" xfId="2643" xr:uid="{00000000-0005-0000-0000-0000E8050000}"/>
    <cellStyle name="20% - uthevingsfarge 2 2 2 2 2 2 3" xfId="2642" xr:uid="{00000000-0005-0000-0000-0000E9050000}"/>
    <cellStyle name="20% - uthevingsfarge 2 2 2 2 2 2 3 2" xfId="2641" xr:uid="{00000000-0005-0000-0000-0000EA050000}"/>
    <cellStyle name="20% - uthevingsfarge 2 2 2 2 2 2 3 3" xfId="2640" xr:uid="{00000000-0005-0000-0000-0000EB050000}"/>
    <cellStyle name="20% - uthevingsfarge 2 2 2 2 2 2 4" xfId="2639" xr:uid="{00000000-0005-0000-0000-0000EC050000}"/>
    <cellStyle name="20% - uthevingsfarge 2 2 2 2 2 2 5" xfId="2638" xr:uid="{00000000-0005-0000-0000-0000ED050000}"/>
    <cellStyle name="20% - uthevingsfarge 2 2 2 2 2 2_Tabell 4.5-4.7" xfId="2646" xr:uid="{00000000-0005-0000-0000-0000EE050000}"/>
    <cellStyle name="20% - uthevingsfarge 2 2 2 2 2 3" xfId="2637" xr:uid="{00000000-0005-0000-0000-0000EF050000}"/>
    <cellStyle name="20% - uthevingsfarge 2 2 2 2 2 3 2" xfId="2636" xr:uid="{00000000-0005-0000-0000-0000F0050000}"/>
    <cellStyle name="20% - uthevingsfarge 2 2 2 2 2 3 2 2" xfId="2635" xr:uid="{00000000-0005-0000-0000-0000F1050000}"/>
    <cellStyle name="20% - uthevingsfarge 2 2 2 2 2 3 2 3" xfId="2634" xr:uid="{00000000-0005-0000-0000-0000F2050000}"/>
    <cellStyle name="20% - uthevingsfarge 2 2 2 2 2 3 3" xfId="2633" xr:uid="{00000000-0005-0000-0000-0000F3050000}"/>
    <cellStyle name="20% - uthevingsfarge 2 2 2 2 2 3 3 2" xfId="2632" xr:uid="{00000000-0005-0000-0000-0000F4050000}"/>
    <cellStyle name="20% - uthevingsfarge 2 2 2 2 2 3 3 3" xfId="2631" xr:uid="{00000000-0005-0000-0000-0000F5050000}"/>
    <cellStyle name="20% - uthevingsfarge 2 2 2 2 2 3 4" xfId="2630" xr:uid="{00000000-0005-0000-0000-0000F6050000}"/>
    <cellStyle name="20% - uthevingsfarge 2 2 2 2 2 3 5" xfId="2629" xr:uid="{00000000-0005-0000-0000-0000F7050000}"/>
    <cellStyle name="20% - uthevingsfarge 2 2 2 2 2 4" xfId="2628" xr:uid="{00000000-0005-0000-0000-0000F8050000}"/>
    <cellStyle name="20% - uthevingsfarge 2 2 2 2 2 4 2" xfId="2627" xr:uid="{00000000-0005-0000-0000-0000F9050000}"/>
    <cellStyle name="20% - uthevingsfarge 2 2 2 2 2 4 3" xfId="2626" xr:uid="{00000000-0005-0000-0000-0000FA050000}"/>
    <cellStyle name="20% - uthevingsfarge 2 2 2 2 2 5" xfId="2625" xr:uid="{00000000-0005-0000-0000-0000FB050000}"/>
    <cellStyle name="20% - uthevingsfarge 2 2 2 2 2 5 2" xfId="2624" xr:uid="{00000000-0005-0000-0000-0000FC050000}"/>
    <cellStyle name="20% - uthevingsfarge 2 2 2 2 2 5 3" xfId="2623" xr:uid="{00000000-0005-0000-0000-0000FD050000}"/>
    <cellStyle name="20% - uthevingsfarge 2 2 2 2 2 6" xfId="2622" xr:uid="{00000000-0005-0000-0000-0000FE050000}"/>
    <cellStyle name="20% - uthevingsfarge 2 2 2 2 2 6 2" xfId="2621" xr:uid="{00000000-0005-0000-0000-0000FF050000}"/>
    <cellStyle name="20% - uthevingsfarge 2 2 2 2 2 7" xfId="2620" xr:uid="{00000000-0005-0000-0000-000000060000}"/>
    <cellStyle name="20% - uthevingsfarge 2 2 2 2 2 7 2" xfId="2619" xr:uid="{00000000-0005-0000-0000-000001060000}"/>
    <cellStyle name="20% - uthevingsfarge 2 2 2 2 2 8" xfId="2618" xr:uid="{00000000-0005-0000-0000-000002060000}"/>
    <cellStyle name="20% - uthevingsfarge 2 2 2 2 2 9" xfId="2617" xr:uid="{00000000-0005-0000-0000-000003060000}"/>
    <cellStyle name="20% - uthevingsfarge 2 2 2 2 2_Tabell 4.5-4.7" xfId="2648" xr:uid="{00000000-0005-0000-0000-000004060000}"/>
    <cellStyle name="20% - uthevingsfarge 2 2 2 2 3" xfId="111" xr:uid="{00000000-0005-0000-0000-000005060000}"/>
    <cellStyle name="20% - uthevingsfarge 2 2 2 2 3 2" xfId="2615" xr:uid="{00000000-0005-0000-0000-000006060000}"/>
    <cellStyle name="20% - uthevingsfarge 2 2 2 2 3 2 2" xfId="2614" xr:uid="{00000000-0005-0000-0000-000007060000}"/>
    <cellStyle name="20% - uthevingsfarge 2 2 2 2 3 2 3" xfId="2613" xr:uid="{00000000-0005-0000-0000-000008060000}"/>
    <cellStyle name="20% - uthevingsfarge 2 2 2 2 3 3" xfId="2612" xr:uid="{00000000-0005-0000-0000-000009060000}"/>
    <cellStyle name="20% - uthevingsfarge 2 2 2 2 3 3 2" xfId="2611" xr:uid="{00000000-0005-0000-0000-00000A060000}"/>
    <cellStyle name="20% - uthevingsfarge 2 2 2 2 3 3 3" xfId="2610" xr:uid="{00000000-0005-0000-0000-00000B060000}"/>
    <cellStyle name="20% - uthevingsfarge 2 2 2 2 3 4" xfId="2609" xr:uid="{00000000-0005-0000-0000-00000C060000}"/>
    <cellStyle name="20% - uthevingsfarge 2 2 2 2 3 5" xfId="2608" xr:uid="{00000000-0005-0000-0000-00000D060000}"/>
    <cellStyle name="20% - uthevingsfarge 2 2 2 2 3_Tabell 4.5-4.7" xfId="2616" xr:uid="{00000000-0005-0000-0000-00000E060000}"/>
    <cellStyle name="20% - uthevingsfarge 2 2 2 2 4" xfId="2607" xr:uid="{00000000-0005-0000-0000-00000F060000}"/>
    <cellStyle name="20% - uthevingsfarge 2 2 2 2 4 2" xfId="2606" xr:uid="{00000000-0005-0000-0000-000010060000}"/>
    <cellStyle name="20% - uthevingsfarge 2 2 2 2 4 2 2" xfId="2605" xr:uid="{00000000-0005-0000-0000-000011060000}"/>
    <cellStyle name="20% - uthevingsfarge 2 2 2 2 4 2 3" xfId="2604" xr:uid="{00000000-0005-0000-0000-000012060000}"/>
    <cellStyle name="20% - uthevingsfarge 2 2 2 2 4 3" xfId="2603" xr:uid="{00000000-0005-0000-0000-000013060000}"/>
    <cellStyle name="20% - uthevingsfarge 2 2 2 2 4 3 2" xfId="2602" xr:uid="{00000000-0005-0000-0000-000014060000}"/>
    <cellStyle name="20% - uthevingsfarge 2 2 2 2 4 3 3" xfId="2601" xr:uid="{00000000-0005-0000-0000-000015060000}"/>
    <cellStyle name="20% - uthevingsfarge 2 2 2 2 4 4" xfId="2600" xr:uid="{00000000-0005-0000-0000-000016060000}"/>
    <cellStyle name="20% - uthevingsfarge 2 2 2 2 4 5" xfId="2599" xr:uid="{00000000-0005-0000-0000-000017060000}"/>
    <cellStyle name="20% - uthevingsfarge 2 2 2 2 5" xfId="2598" xr:uid="{00000000-0005-0000-0000-000018060000}"/>
    <cellStyle name="20% - uthevingsfarge 2 2 2 2 5 2" xfId="2597" xr:uid="{00000000-0005-0000-0000-000019060000}"/>
    <cellStyle name="20% - uthevingsfarge 2 2 2 2 5 3" xfId="2596" xr:uid="{00000000-0005-0000-0000-00001A060000}"/>
    <cellStyle name="20% - uthevingsfarge 2 2 2 2 6" xfId="2595" xr:uid="{00000000-0005-0000-0000-00001B060000}"/>
    <cellStyle name="20% - uthevingsfarge 2 2 2 2 6 2" xfId="2594" xr:uid="{00000000-0005-0000-0000-00001C060000}"/>
    <cellStyle name="20% - uthevingsfarge 2 2 2 2 6 3" xfId="2593" xr:uid="{00000000-0005-0000-0000-00001D060000}"/>
    <cellStyle name="20% - uthevingsfarge 2 2 2 2 7" xfId="2592" xr:uid="{00000000-0005-0000-0000-00001E060000}"/>
    <cellStyle name="20% - uthevingsfarge 2 2 2 2 7 2" xfId="2591" xr:uid="{00000000-0005-0000-0000-00001F060000}"/>
    <cellStyle name="20% - uthevingsfarge 2 2 2 2 8" xfId="2590" xr:uid="{00000000-0005-0000-0000-000020060000}"/>
    <cellStyle name="20% - uthevingsfarge 2 2 2 2 8 2" xfId="2589" xr:uid="{00000000-0005-0000-0000-000021060000}"/>
    <cellStyle name="20% - uthevingsfarge 2 2 2 2 9" xfId="2588" xr:uid="{00000000-0005-0000-0000-000022060000}"/>
    <cellStyle name="20% - uthevingsfarge 2 2 2 2_Tabell 4.5-4.7" xfId="2651" xr:uid="{00000000-0005-0000-0000-000023060000}"/>
    <cellStyle name="20% - uthevingsfarge 2 2 2 3" xfId="112" xr:uid="{00000000-0005-0000-0000-000024060000}"/>
    <cellStyle name="20% - uthevingsfarge 2 2 2 3 10" xfId="2586" xr:uid="{00000000-0005-0000-0000-000025060000}"/>
    <cellStyle name="20% - uthevingsfarge 2 2 2 3 2" xfId="113" xr:uid="{00000000-0005-0000-0000-000026060000}"/>
    <cellStyle name="20% - uthevingsfarge 2 2 2 3 2 2" xfId="2584" xr:uid="{00000000-0005-0000-0000-000027060000}"/>
    <cellStyle name="20% - uthevingsfarge 2 2 2 3 2 2 2" xfId="2583" xr:uid="{00000000-0005-0000-0000-000028060000}"/>
    <cellStyle name="20% - uthevingsfarge 2 2 2 3 2 2 3" xfId="2582" xr:uid="{00000000-0005-0000-0000-000029060000}"/>
    <cellStyle name="20% - uthevingsfarge 2 2 2 3 2 3" xfId="2581" xr:uid="{00000000-0005-0000-0000-00002A060000}"/>
    <cellStyle name="20% - uthevingsfarge 2 2 2 3 2 3 2" xfId="2580" xr:uid="{00000000-0005-0000-0000-00002B060000}"/>
    <cellStyle name="20% - uthevingsfarge 2 2 2 3 2 3 3" xfId="2579" xr:uid="{00000000-0005-0000-0000-00002C060000}"/>
    <cellStyle name="20% - uthevingsfarge 2 2 2 3 2 4" xfId="2578" xr:uid="{00000000-0005-0000-0000-00002D060000}"/>
    <cellStyle name="20% - uthevingsfarge 2 2 2 3 2 5" xfId="2577" xr:uid="{00000000-0005-0000-0000-00002E060000}"/>
    <cellStyle name="20% - uthevingsfarge 2 2 2 3 2_Tabell 4.5-4.7" xfId="2585" xr:uid="{00000000-0005-0000-0000-00002F060000}"/>
    <cellStyle name="20% - uthevingsfarge 2 2 2 3 3" xfId="2576" xr:uid="{00000000-0005-0000-0000-000030060000}"/>
    <cellStyle name="20% - uthevingsfarge 2 2 2 3 3 2" xfId="2575" xr:uid="{00000000-0005-0000-0000-000031060000}"/>
    <cellStyle name="20% - uthevingsfarge 2 2 2 3 3 2 2" xfId="2574" xr:uid="{00000000-0005-0000-0000-000032060000}"/>
    <cellStyle name="20% - uthevingsfarge 2 2 2 3 3 2 3" xfId="2573" xr:uid="{00000000-0005-0000-0000-000033060000}"/>
    <cellStyle name="20% - uthevingsfarge 2 2 2 3 3 3" xfId="2572" xr:uid="{00000000-0005-0000-0000-000034060000}"/>
    <cellStyle name="20% - uthevingsfarge 2 2 2 3 3 3 2" xfId="2571" xr:uid="{00000000-0005-0000-0000-000035060000}"/>
    <cellStyle name="20% - uthevingsfarge 2 2 2 3 3 3 3" xfId="2570" xr:uid="{00000000-0005-0000-0000-000036060000}"/>
    <cellStyle name="20% - uthevingsfarge 2 2 2 3 3 4" xfId="2569" xr:uid="{00000000-0005-0000-0000-000037060000}"/>
    <cellStyle name="20% - uthevingsfarge 2 2 2 3 3 5" xfId="2568" xr:uid="{00000000-0005-0000-0000-000038060000}"/>
    <cellStyle name="20% - uthevingsfarge 2 2 2 3 4" xfId="2567" xr:uid="{00000000-0005-0000-0000-000039060000}"/>
    <cellStyle name="20% - uthevingsfarge 2 2 2 3 4 2" xfId="2566" xr:uid="{00000000-0005-0000-0000-00003A060000}"/>
    <cellStyle name="20% - uthevingsfarge 2 2 2 3 4 3" xfId="2565" xr:uid="{00000000-0005-0000-0000-00003B060000}"/>
    <cellStyle name="20% - uthevingsfarge 2 2 2 3 5" xfId="2564" xr:uid="{00000000-0005-0000-0000-00003C060000}"/>
    <cellStyle name="20% - uthevingsfarge 2 2 2 3 5 2" xfId="2563" xr:uid="{00000000-0005-0000-0000-00003D060000}"/>
    <cellStyle name="20% - uthevingsfarge 2 2 2 3 5 3" xfId="2562" xr:uid="{00000000-0005-0000-0000-00003E060000}"/>
    <cellStyle name="20% - uthevingsfarge 2 2 2 3 6" xfId="2561" xr:uid="{00000000-0005-0000-0000-00003F060000}"/>
    <cellStyle name="20% - uthevingsfarge 2 2 2 3 6 2" xfId="2560" xr:uid="{00000000-0005-0000-0000-000040060000}"/>
    <cellStyle name="20% - uthevingsfarge 2 2 2 3 7" xfId="2559" xr:uid="{00000000-0005-0000-0000-000041060000}"/>
    <cellStyle name="20% - uthevingsfarge 2 2 2 3 7 2" xfId="2558" xr:uid="{00000000-0005-0000-0000-000042060000}"/>
    <cellStyle name="20% - uthevingsfarge 2 2 2 3 8" xfId="2557" xr:uid="{00000000-0005-0000-0000-000043060000}"/>
    <cellStyle name="20% - uthevingsfarge 2 2 2 3 9" xfId="2556" xr:uid="{00000000-0005-0000-0000-000044060000}"/>
    <cellStyle name="20% - uthevingsfarge 2 2 2 3_Tabell 4.5-4.7" xfId="2587" xr:uid="{00000000-0005-0000-0000-000045060000}"/>
    <cellStyle name="20% - uthevingsfarge 2 2 2 4" xfId="114" xr:uid="{00000000-0005-0000-0000-000046060000}"/>
    <cellStyle name="20% - uthevingsfarge 2 2 2 4 2" xfId="2554" xr:uid="{00000000-0005-0000-0000-000047060000}"/>
    <cellStyle name="20% - uthevingsfarge 2 2 2 4 2 2" xfId="2553" xr:uid="{00000000-0005-0000-0000-000048060000}"/>
    <cellStyle name="20% - uthevingsfarge 2 2 2 4 2 3" xfId="2552" xr:uid="{00000000-0005-0000-0000-000049060000}"/>
    <cellStyle name="20% - uthevingsfarge 2 2 2 4 3" xfId="2551" xr:uid="{00000000-0005-0000-0000-00004A060000}"/>
    <cellStyle name="20% - uthevingsfarge 2 2 2 4 3 2" xfId="2550" xr:uid="{00000000-0005-0000-0000-00004B060000}"/>
    <cellStyle name="20% - uthevingsfarge 2 2 2 4 3 3" xfId="2549" xr:uid="{00000000-0005-0000-0000-00004C060000}"/>
    <cellStyle name="20% - uthevingsfarge 2 2 2 4 4" xfId="2548" xr:uid="{00000000-0005-0000-0000-00004D060000}"/>
    <cellStyle name="20% - uthevingsfarge 2 2 2 4 5" xfId="2547" xr:uid="{00000000-0005-0000-0000-00004E060000}"/>
    <cellStyle name="20% - uthevingsfarge 2 2 2 4_Tabell 4.5-4.7" xfId="2555" xr:uid="{00000000-0005-0000-0000-00004F060000}"/>
    <cellStyle name="20% - uthevingsfarge 2 2 2 5" xfId="2546" xr:uid="{00000000-0005-0000-0000-000050060000}"/>
    <cellStyle name="20% - uthevingsfarge 2 2 2 5 2" xfId="2545" xr:uid="{00000000-0005-0000-0000-000051060000}"/>
    <cellStyle name="20% - uthevingsfarge 2 2 2 5 2 2" xfId="2544" xr:uid="{00000000-0005-0000-0000-000052060000}"/>
    <cellStyle name="20% - uthevingsfarge 2 2 2 5 2 3" xfId="2543" xr:uid="{00000000-0005-0000-0000-000053060000}"/>
    <cellStyle name="20% - uthevingsfarge 2 2 2 5 3" xfId="2542" xr:uid="{00000000-0005-0000-0000-000054060000}"/>
    <cellStyle name="20% - uthevingsfarge 2 2 2 5 3 2" xfId="2541" xr:uid="{00000000-0005-0000-0000-000055060000}"/>
    <cellStyle name="20% - uthevingsfarge 2 2 2 5 3 3" xfId="2540" xr:uid="{00000000-0005-0000-0000-000056060000}"/>
    <cellStyle name="20% - uthevingsfarge 2 2 2 5 4" xfId="2539" xr:uid="{00000000-0005-0000-0000-000057060000}"/>
    <cellStyle name="20% - uthevingsfarge 2 2 2 5 5" xfId="2538" xr:uid="{00000000-0005-0000-0000-000058060000}"/>
    <cellStyle name="20% - uthevingsfarge 2 2 2 6" xfId="2537" xr:uid="{00000000-0005-0000-0000-000059060000}"/>
    <cellStyle name="20% - uthevingsfarge 2 2 2 6 2" xfId="2536" xr:uid="{00000000-0005-0000-0000-00005A060000}"/>
    <cellStyle name="20% - uthevingsfarge 2 2 2 6 3" xfId="2535" xr:uid="{00000000-0005-0000-0000-00005B060000}"/>
    <cellStyle name="20% - uthevingsfarge 2 2 2 7" xfId="2534" xr:uid="{00000000-0005-0000-0000-00005C060000}"/>
    <cellStyle name="20% - uthevingsfarge 2 2 2 7 2" xfId="2533" xr:uid="{00000000-0005-0000-0000-00005D060000}"/>
    <cellStyle name="20% - uthevingsfarge 2 2 2 7 3" xfId="2532" xr:uid="{00000000-0005-0000-0000-00005E060000}"/>
    <cellStyle name="20% - uthevingsfarge 2 2 2 8" xfId="2531" xr:uid="{00000000-0005-0000-0000-00005F060000}"/>
    <cellStyle name="20% - uthevingsfarge 2 2 2 8 2" xfId="2530" xr:uid="{00000000-0005-0000-0000-000060060000}"/>
    <cellStyle name="20% - uthevingsfarge 2 2 2 9" xfId="2529" xr:uid="{00000000-0005-0000-0000-000061060000}"/>
    <cellStyle name="20% - uthevingsfarge 2 2 2 9 2" xfId="2528" xr:uid="{00000000-0005-0000-0000-000062060000}"/>
    <cellStyle name="20% - uthevingsfarge 2 2 2_Tabell 4.5-4.7" xfId="2655" xr:uid="{00000000-0005-0000-0000-000063060000}"/>
    <cellStyle name="20% - uthevingsfarge 2 2 3" xfId="115" xr:uid="{00000000-0005-0000-0000-000064060000}"/>
    <cellStyle name="20% - uthevingsfarge 2 2 3 10" xfId="2526" xr:uid="{00000000-0005-0000-0000-000065060000}"/>
    <cellStyle name="20% - uthevingsfarge 2 2 3 11" xfId="2525" xr:uid="{00000000-0005-0000-0000-000066060000}"/>
    <cellStyle name="20% - uthevingsfarge 2 2 3 2" xfId="116" xr:uid="{00000000-0005-0000-0000-000067060000}"/>
    <cellStyle name="20% - uthevingsfarge 2 2 3 2 10" xfId="2523" xr:uid="{00000000-0005-0000-0000-000068060000}"/>
    <cellStyle name="20% - uthevingsfarge 2 2 3 2 2" xfId="117" xr:uid="{00000000-0005-0000-0000-000069060000}"/>
    <cellStyle name="20% - uthevingsfarge 2 2 3 2 2 2" xfId="2521" xr:uid="{00000000-0005-0000-0000-00006A060000}"/>
    <cellStyle name="20% - uthevingsfarge 2 2 3 2 2 2 2" xfId="2520" xr:uid="{00000000-0005-0000-0000-00006B060000}"/>
    <cellStyle name="20% - uthevingsfarge 2 2 3 2 2 2 3" xfId="2519" xr:uid="{00000000-0005-0000-0000-00006C060000}"/>
    <cellStyle name="20% - uthevingsfarge 2 2 3 2 2 3" xfId="2518" xr:uid="{00000000-0005-0000-0000-00006D060000}"/>
    <cellStyle name="20% - uthevingsfarge 2 2 3 2 2 3 2" xfId="2517" xr:uid="{00000000-0005-0000-0000-00006E060000}"/>
    <cellStyle name="20% - uthevingsfarge 2 2 3 2 2 3 3" xfId="2516" xr:uid="{00000000-0005-0000-0000-00006F060000}"/>
    <cellStyle name="20% - uthevingsfarge 2 2 3 2 2 4" xfId="2515" xr:uid="{00000000-0005-0000-0000-000070060000}"/>
    <cellStyle name="20% - uthevingsfarge 2 2 3 2 2 5" xfId="2514" xr:uid="{00000000-0005-0000-0000-000071060000}"/>
    <cellStyle name="20% - uthevingsfarge 2 2 3 2 2_Tabell 4.5-4.7" xfId="2522" xr:uid="{00000000-0005-0000-0000-000072060000}"/>
    <cellStyle name="20% - uthevingsfarge 2 2 3 2 3" xfId="2513" xr:uid="{00000000-0005-0000-0000-000073060000}"/>
    <cellStyle name="20% - uthevingsfarge 2 2 3 2 3 2" xfId="2512" xr:uid="{00000000-0005-0000-0000-000074060000}"/>
    <cellStyle name="20% - uthevingsfarge 2 2 3 2 3 2 2" xfId="2511" xr:uid="{00000000-0005-0000-0000-000075060000}"/>
    <cellStyle name="20% - uthevingsfarge 2 2 3 2 3 2 3" xfId="2510" xr:uid="{00000000-0005-0000-0000-000076060000}"/>
    <cellStyle name="20% - uthevingsfarge 2 2 3 2 3 3" xfId="2509" xr:uid="{00000000-0005-0000-0000-000077060000}"/>
    <cellStyle name="20% - uthevingsfarge 2 2 3 2 3 3 2" xfId="2508" xr:uid="{00000000-0005-0000-0000-000078060000}"/>
    <cellStyle name="20% - uthevingsfarge 2 2 3 2 3 3 3" xfId="2507" xr:uid="{00000000-0005-0000-0000-000079060000}"/>
    <cellStyle name="20% - uthevingsfarge 2 2 3 2 3 4" xfId="2506" xr:uid="{00000000-0005-0000-0000-00007A060000}"/>
    <cellStyle name="20% - uthevingsfarge 2 2 3 2 3 5" xfId="2505" xr:uid="{00000000-0005-0000-0000-00007B060000}"/>
    <cellStyle name="20% - uthevingsfarge 2 2 3 2 4" xfId="2504" xr:uid="{00000000-0005-0000-0000-00007C060000}"/>
    <cellStyle name="20% - uthevingsfarge 2 2 3 2 4 2" xfId="2503" xr:uid="{00000000-0005-0000-0000-00007D060000}"/>
    <cellStyle name="20% - uthevingsfarge 2 2 3 2 4 3" xfId="2502" xr:uid="{00000000-0005-0000-0000-00007E060000}"/>
    <cellStyle name="20% - uthevingsfarge 2 2 3 2 5" xfId="2501" xr:uid="{00000000-0005-0000-0000-00007F060000}"/>
    <cellStyle name="20% - uthevingsfarge 2 2 3 2 5 2" xfId="2500" xr:uid="{00000000-0005-0000-0000-000080060000}"/>
    <cellStyle name="20% - uthevingsfarge 2 2 3 2 5 3" xfId="2499" xr:uid="{00000000-0005-0000-0000-000081060000}"/>
    <cellStyle name="20% - uthevingsfarge 2 2 3 2 6" xfId="2498" xr:uid="{00000000-0005-0000-0000-000082060000}"/>
    <cellStyle name="20% - uthevingsfarge 2 2 3 2 6 2" xfId="2497" xr:uid="{00000000-0005-0000-0000-000083060000}"/>
    <cellStyle name="20% - uthevingsfarge 2 2 3 2 7" xfId="2496" xr:uid="{00000000-0005-0000-0000-000084060000}"/>
    <cellStyle name="20% - uthevingsfarge 2 2 3 2 7 2" xfId="2495" xr:uid="{00000000-0005-0000-0000-000085060000}"/>
    <cellStyle name="20% - uthevingsfarge 2 2 3 2 8" xfId="2494" xr:uid="{00000000-0005-0000-0000-000086060000}"/>
    <cellStyle name="20% - uthevingsfarge 2 2 3 2 9" xfId="2493" xr:uid="{00000000-0005-0000-0000-000087060000}"/>
    <cellStyle name="20% - uthevingsfarge 2 2 3 2_Tabell 4.5-4.7" xfId="2524" xr:uid="{00000000-0005-0000-0000-000088060000}"/>
    <cellStyle name="20% - uthevingsfarge 2 2 3 3" xfId="118" xr:uid="{00000000-0005-0000-0000-000089060000}"/>
    <cellStyle name="20% - uthevingsfarge 2 2 3 3 2" xfId="2491" xr:uid="{00000000-0005-0000-0000-00008A060000}"/>
    <cellStyle name="20% - uthevingsfarge 2 2 3 3 2 2" xfId="2490" xr:uid="{00000000-0005-0000-0000-00008B060000}"/>
    <cellStyle name="20% - uthevingsfarge 2 2 3 3 2 3" xfId="2489" xr:uid="{00000000-0005-0000-0000-00008C060000}"/>
    <cellStyle name="20% - uthevingsfarge 2 2 3 3 3" xfId="2488" xr:uid="{00000000-0005-0000-0000-00008D060000}"/>
    <cellStyle name="20% - uthevingsfarge 2 2 3 3 3 2" xfId="2487" xr:uid="{00000000-0005-0000-0000-00008E060000}"/>
    <cellStyle name="20% - uthevingsfarge 2 2 3 3 3 3" xfId="2486" xr:uid="{00000000-0005-0000-0000-00008F060000}"/>
    <cellStyle name="20% - uthevingsfarge 2 2 3 3 4" xfId="2485" xr:uid="{00000000-0005-0000-0000-000090060000}"/>
    <cellStyle name="20% - uthevingsfarge 2 2 3 3 5" xfId="2484" xr:uid="{00000000-0005-0000-0000-000091060000}"/>
    <cellStyle name="20% - uthevingsfarge 2 2 3 3_Tabell 4.5-4.7" xfId="2492" xr:uid="{00000000-0005-0000-0000-000092060000}"/>
    <cellStyle name="20% - uthevingsfarge 2 2 3 4" xfId="2483" xr:uid="{00000000-0005-0000-0000-000093060000}"/>
    <cellStyle name="20% - uthevingsfarge 2 2 3 4 2" xfId="2482" xr:uid="{00000000-0005-0000-0000-000094060000}"/>
    <cellStyle name="20% - uthevingsfarge 2 2 3 4 2 2" xfId="2481" xr:uid="{00000000-0005-0000-0000-000095060000}"/>
    <cellStyle name="20% - uthevingsfarge 2 2 3 4 2 3" xfId="2480" xr:uid="{00000000-0005-0000-0000-000096060000}"/>
    <cellStyle name="20% - uthevingsfarge 2 2 3 4 3" xfId="2479" xr:uid="{00000000-0005-0000-0000-000097060000}"/>
    <cellStyle name="20% - uthevingsfarge 2 2 3 4 3 2" xfId="2478" xr:uid="{00000000-0005-0000-0000-000098060000}"/>
    <cellStyle name="20% - uthevingsfarge 2 2 3 4 3 3" xfId="2477" xr:uid="{00000000-0005-0000-0000-000099060000}"/>
    <cellStyle name="20% - uthevingsfarge 2 2 3 4 4" xfId="2476" xr:uid="{00000000-0005-0000-0000-00009A060000}"/>
    <cellStyle name="20% - uthevingsfarge 2 2 3 4 5" xfId="2475" xr:uid="{00000000-0005-0000-0000-00009B060000}"/>
    <cellStyle name="20% - uthevingsfarge 2 2 3 5" xfId="2474" xr:uid="{00000000-0005-0000-0000-00009C060000}"/>
    <cellStyle name="20% - uthevingsfarge 2 2 3 5 2" xfId="2473" xr:uid="{00000000-0005-0000-0000-00009D060000}"/>
    <cellStyle name="20% - uthevingsfarge 2 2 3 5 3" xfId="2472" xr:uid="{00000000-0005-0000-0000-00009E060000}"/>
    <cellStyle name="20% - uthevingsfarge 2 2 3 6" xfId="2471" xr:uid="{00000000-0005-0000-0000-00009F060000}"/>
    <cellStyle name="20% - uthevingsfarge 2 2 3 6 2" xfId="2470" xr:uid="{00000000-0005-0000-0000-0000A0060000}"/>
    <cellStyle name="20% - uthevingsfarge 2 2 3 6 3" xfId="2469" xr:uid="{00000000-0005-0000-0000-0000A1060000}"/>
    <cellStyle name="20% - uthevingsfarge 2 2 3 7" xfId="2468" xr:uid="{00000000-0005-0000-0000-0000A2060000}"/>
    <cellStyle name="20% - uthevingsfarge 2 2 3 7 2" xfId="2467" xr:uid="{00000000-0005-0000-0000-0000A3060000}"/>
    <cellStyle name="20% - uthevingsfarge 2 2 3 8" xfId="2466" xr:uid="{00000000-0005-0000-0000-0000A4060000}"/>
    <cellStyle name="20% - uthevingsfarge 2 2 3 8 2" xfId="2465" xr:uid="{00000000-0005-0000-0000-0000A5060000}"/>
    <cellStyle name="20% - uthevingsfarge 2 2 3 9" xfId="2464" xr:uid="{00000000-0005-0000-0000-0000A6060000}"/>
    <cellStyle name="20% - uthevingsfarge 2 2 3_Tabell 4.5-4.7" xfId="2527" xr:uid="{00000000-0005-0000-0000-0000A7060000}"/>
    <cellStyle name="20% - uthevingsfarge 2 2 4" xfId="119" xr:uid="{00000000-0005-0000-0000-0000A8060000}"/>
    <cellStyle name="20% - uthevingsfarge 2 2 4 10" xfId="2462" xr:uid="{00000000-0005-0000-0000-0000A9060000}"/>
    <cellStyle name="20% - uthevingsfarge 2 2 4 2" xfId="120" xr:uid="{00000000-0005-0000-0000-0000AA060000}"/>
    <cellStyle name="20% - uthevingsfarge 2 2 4 2 2" xfId="2460" xr:uid="{00000000-0005-0000-0000-0000AB060000}"/>
    <cellStyle name="20% - uthevingsfarge 2 2 4 2 2 2" xfId="2459" xr:uid="{00000000-0005-0000-0000-0000AC060000}"/>
    <cellStyle name="20% - uthevingsfarge 2 2 4 2 2 3" xfId="2458" xr:uid="{00000000-0005-0000-0000-0000AD060000}"/>
    <cellStyle name="20% - uthevingsfarge 2 2 4 2 3" xfId="2457" xr:uid="{00000000-0005-0000-0000-0000AE060000}"/>
    <cellStyle name="20% - uthevingsfarge 2 2 4 2 3 2" xfId="2456" xr:uid="{00000000-0005-0000-0000-0000AF060000}"/>
    <cellStyle name="20% - uthevingsfarge 2 2 4 2 3 3" xfId="2455" xr:uid="{00000000-0005-0000-0000-0000B0060000}"/>
    <cellStyle name="20% - uthevingsfarge 2 2 4 2 4" xfId="2454" xr:uid="{00000000-0005-0000-0000-0000B1060000}"/>
    <cellStyle name="20% - uthevingsfarge 2 2 4 2 5" xfId="2453" xr:uid="{00000000-0005-0000-0000-0000B2060000}"/>
    <cellStyle name="20% - uthevingsfarge 2 2 4 2_Tabell 4.5-4.7" xfId="2461" xr:uid="{00000000-0005-0000-0000-0000B3060000}"/>
    <cellStyle name="20% - uthevingsfarge 2 2 4 3" xfId="2452" xr:uid="{00000000-0005-0000-0000-0000B4060000}"/>
    <cellStyle name="20% - uthevingsfarge 2 2 4 3 2" xfId="2451" xr:uid="{00000000-0005-0000-0000-0000B5060000}"/>
    <cellStyle name="20% - uthevingsfarge 2 2 4 3 2 2" xfId="2450" xr:uid="{00000000-0005-0000-0000-0000B6060000}"/>
    <cellStyle name="20% - uthevingsfarge 2 2 4 3 2 3" xfId="2449" xr:uid="{00000000-0005-0000-0000-0000B7060000}"/>
    <cellStyle name="20% - uthevingsfarge 2 2 4 3 3" xfId="2448" xr:uid="{00000000-0005-0000-0000-0000B8060000}"/>
    <cellStyle name="20% - uthevingsfarge 2 2 4 3 3 2" xfId="2447" xr:uid="{00000000-0005-0000-0000-0000B9060000}"/>
    <cellStyle name="20% - uthevingsfarge 2 2 4 3 3 3" xfId="2446" xr:uid="{00000000-0005-0000-0000-0000BA060000}"/>
    <cellStyle name="20% - uthevingsfarge 2 2 4 3 4" xfId="2445" xr:uid="{00000000-0005-0000-0000-0000BB060000}"/>
    <cellStyle name="20% - uthevingsfarge 2 2 4 3 5" xfId="2444" xr:uid="{00000000-0005-0000-0000-0000BC060000}"/>
    <cellStyle name="20% - uthevingsfarge 2 2 4 4" xfId="2443" xr:uid="{00000000-0005-0000-0000-0000BD060000}"/>
    <cellStyle name="20% - uthevingsfarge 2 2 4 4 2" xfId="2442" xr:uid="{00000000-0005-0000-0000-0000BE060000}"/>
    <cellStyle name="20% - uthevingsfarge 2 2 4 4 3" xfId="2441" xr:uid="{00000000-0005-0000-0000-0000BF060000}"/>
    <cellStyle name="20% - uthevingsfarge 2 2 4 5" xfId="2440" xr:uid="{00000000-0005-0000-0000-0000C0060000}"/>
    <cellStyle name="20% - uthevingsfarge 2 2 4 5 2" xfId="2439" xr:uid="{00000000-0005-0000-0000-0000C1060000}"/>
    <cellStyle name="20% - uthevingsfarge 2 2 4 5 3" xfId="2438" xr:uid="{00000000-0005-0000-0000-0000C2060000}"/>
    <cellStyle name="20% - uthevingsfarge 2 2 4 6" xfId="2437" xr:uid="{00000000-0005-0000-0000-0000C3060000}"/>
    <cellStyle name="20% - uthevingsfarge 2 2 4 6 2" xfId="2436" xr:uid="{00000000-0005-0000-0000-0000C4060000}"/>
    <cellStyle name="20% - uthevingsfarge 2 2 4 7" xfId="2435" xr:uid="{00000000-0005-0000-0000-0000C5060000}"/>
    <cellStyle name="20% - uthevingsfarge 2 2 4 7 2" xfId="2434" xr:uid="{00000000-0005-0000-0000-0000C6060000}"/>
    <cellStyle name="20% - uthevingsfarge 2 2 4 8" xfId="2433" xr:uid="{00000000-0005-0000-0000-0000C7060000}"/>
    <cellStyle name="20% - uthevingsfarge 2 2 4 9" xfId="2432" xr:uid="{00000000-0005-0000-0000-0000C8060000}"/>
    <cellStyle name="20% - uthevingsfarge 2 2 4_Tabell 4.5-4.7" xfId="2463" xr:uid="{00000000-0005-0000-0000-0000C9060000}"/>
    <cellStyle name="20% - uthevingsfarge 2 2 5" xfId="121" xr:uid="{00000000-0005-0000-0000-0000CA060000}"/>
    <cellStyle name="20% - uthevingsfarge 2 2 5 10" xfId="2430" xr:uid="{00000000-0005-0000-0000-0000CB060000}"/>
    <cellStyle name="20% - uthevingsfarge 2 2 5 2" xfId="122" xr:uid="{00000000-0005-0000-0000-0000CC060000}"/>
    <cellStyle name="20% - uthevingsfarge 2 2 5 2 2" xfId="2428" xr:uid="{00000000-0005-0000-0000-0000CD060000}"/>
    <cellStyle name="20% - uthevingsfarge 2 2 5 2 2 2" xfId="2427" xr:uid="{00000000-0005-0000-0000-0000CE060000}"/>
    <cellStyle name="20% - uthevingsfarge 2 2 5 2 2 3" xfId="2426" xr:uid="{00000000-0005-0000-0000-0000CF060000}"/>
    <cellStyle name="20% - uthevingsfarge 2 2 5 2 3" xfId="2425" xr:uid="{00000000-0005-0000-0000-0000D0060000}"/>
    <cellStyle name="20% - uthevingsfarge 2 2 5 2 3 2" xfId="2424" xr:uid="{00000000-0005-0000-0000-0000D1060000}"/>
    <cellStyle name="20% - uthevingsfarge 2 2 5 2 3 3" xfId="2423" xr:uid="{00000000-0005-0000-0000-0000D2060000}"/>
    <cellStyle name="20% - uthevingsfarge 2 2 5 2 4" xfId="2422" xr:uid="{00000000-0005-0000-0000-0000D3060000}"/>
    <cellStyle name="20% - uthevingsfarge 2 2 5 2 5" xfId="2421" xr:uid="{00000000-0005-0000-0000-0000D4060000}"/>
    <cellStyle name="20% - uthevingsfarge 2 2 5 2_Tabell 4.5-4.7" xfId="2429" xr:uid="{00000000-0005-0000-0000-0000D5060000}"/>
    <cellStyle name="20% - uthevingsfarge 2 2 5 3" xfId="2420" xr:uid="{00000000-0005-0000-0000-0000D6060000}"/>
    <cellStyle name="20% - uthevingsfarge 2 2 5 3 2" xfId="2419" xr:uid="{00000000-0005-0000-0000-0000D7060000}"/>
    <cellStyle name="20% - uthevingsfarge 2 2 5 3 2 2" xfId="2418" xr:uid="{00000000-0005-0000-0000-0000D8060000}"/>
    <cellStyle name="20% - uthevingsfarge 2 2 5 3 2 3" xfId="2417" xr:uid="{00000000-0005-0000-0000-0000D9060000}"/>
    <cellStyle name="20% - uthevingsfarge 2 2 5 3 3" xfId="2416" xr:uid="{00000000-0005-0000-0000-0000DA060000}"/>
    <cellStyle name="20% - uthevingsfarge 2 2 5 3 3 2" xfId="2415" xr:uid="{00000000-0005-0000-0000-0000DB060000}"/>
    <cellStyle name="20% - uthevingsfarge 2 2 5 3 3 3" xfId="2414" xr:uid="{00000000-0005-0000-0000-0000DC060000}"/>
    <cellStyle name="20% - uthevingsfarge 2 2 5 3 4" xfId="2413" xr:uid="{00000000-0005-0000-0000-0000DD060000}"/>
    <cellStyle name="20% - uthevingsfarge 2 2 5 3 5" xfId="2412" xr:uid="{00000000-0005-0000-0000-0000DE060000}"/>
    <cellStyle name="20% - uthevingsfarge 2 2 5 4" xfId="2411" xr:uid="{00000000-0005-0000-0000-0000DF060000}"/>
    <cellStyle name="20% - uthevingsfarge 2 2 5 4 2" xfId="2410" xr:uid="{00000000-0005-0000-0000-0000E0060000}"/>
    <cellStyle name="20% - uthevingsfarge 2 2 5 4 3" xfId="2409" xr:uid="{00000000-0005-0000-0000-0000E1060000}"/>
    <cellStyle name="20% - uthevingsfarge 2 2 5 5" xfId="2408" xr:uid="{00000000-0005-0000-0000-0000E2060000}"/>
    <cellStyle name="20% - uthevingsfarge 2 2 5 5 2" xfId="2407" xr:uid="{00000000-0005-0000-0000-0000E3060000}"/>
    <cellStyle name="20% - uthevingsfarge 2 2 5 5 3" xfId="2406" xr:uid="{00000000-0005-0000-0000-0000E4060000}"/>
    <cellStyle name="20% - uthevingsfarge 2 2 5 6" xfId="2405" xr:uid="{00000000-0005-0000-0000-0000E5060000}"/>
    <cellStyle name="20% - uthevingsfarge 2 2 5 6 2" xfId="2404" xr:uid="{00000000-0005-0000-0000-0000E6060000}"/>
    <cellStyle name="20% - uthevingsfarge 2 2 5 7" xfId="2403" xr:uid="{00000000-0005-0000-0000-0000E7060000}"/>
    <cellStyle name="20% - uthevingsfarge 2 2 5 7 2" xfId="2402" xr:uid="{00000000-0005-0000-0000-0000E8060000}"/>
    <cellStyle name="20% - uthevingsfarge 2 2 5 8" xfId="2401" xr:uid="{00000000-0005-0000-0000-0000E9060000}"/>
    <cellStyle name="20% - uthevingsfarge 2 2 5 9" xfId="2400" xr:uid="{00000000-0005-0000-0000-0000EA060000}"/>
    <cellStyle name="20% - uthevingsfarge 2 2 5_Tabell 4.5-4.7" xfId="2431" xr:uid="{00000000-0005-0000-0000-0000EB060000}"/>
    <cellStyle name="20% - uthevingsfarge 2 2 6" xfId="123" xr:uid="{00000000-0005-0000-0000-0000EC060000}"/>
    <cellStyle name="20% - uthevingsfarge 2 2 6 2" xfId="2398" xr:uid="{00000000-0005-0000-0000-0000ED060000}"/>
    <cellStyle name="20% - uthevingsfarge 2 2 6 2 2" xfId="2397" xr:uid="{00000000-0005-0000-0000-0000EE060000}"/>
    <cellStyle name="20% - uthevingsfarge 2 2 6 2 3" xfId="2396" xr:uid="{00000000-0005-0000-0000-0000EF060000}"/>
    <cellStyle name="20% - uthevingsfarge 2 2 6 3" xfId="2395" xr:uid="{00000000-0005-0000-0000-0000F0060000}"/>
    <cellStyle name="20% - uthevingsfarge 2 2 6 3 2" xfId="2394" xr:uid="{00000000-0005-0000-0000-0000F1060000}"/>
    <cellStyle name="20% - uthevingsfarge 2 2 6 3 3" xfId="2393" xr:uid="{00000000-0005-0000-0000-0000F2060000}"/>
    <cellStyle name="20% - uthevingsfarge 2 2 6 4" xfId="2392" xr:uid="{00000000-0005-0000-0000-0000F3060000}"/>
    <cellStyle name="20% - uthevingsfarge 2 2 6 5" xfId="2391" xr:uid="{00000000-0005-0000-0000-0000F4060000}"/>
    <cellStyle name="20% - uthevingsfarge 2 2 6_Tabell 4.5-4.7" xfId="2399" xr:uid="{00000000-0005-0000-0000-0000F5060000}"/>
    <cellStyle name="20% - uthevingsfarge 2 2 7" xfId="2390" xr:uid="{00000000-0005-0000-0000-0000F6060000}"/>
    <cellStyle name="20% - uthevingsfarge 2 2 7 2" xfId="2389" xr:uid="{00000000-0005-0000-0000-0000F7060000}"/>
    <cellStyle name="20% - uthevingsfarge 2 2 7 2 2" xfId="2388" xr:uid="{00000000-0005-0000-0000-0000F8060000}"/>
    <cellStyle name="20% - uthevingsfarge 2 2 7 2 3" xfId="2387" xr:uid="{00000000-0005-0000-0000-0000F9060000}"/>
    <cellStyle name="20% - uthevingsfarge 2 2 7 3" xfId="2386" xr:uid="{00000000-0005-0000-0000-0000FA060000}"/>
    <cellStyle name="20% - uthevingsfarge 2 2 7 3 2" xfId="2385" xr:uid="{00000000-0005-0000-0000-0000FB060000}"/>
    <cellStyle name="20% - uthevingsfarge 2 2 7 3 3" xfId="2384" xr:uid="{00000000-0005-0000-0000-0000FC060000}"/>
    <cellStyle name="20% - uthevingsfarge 2 2 7 4" xfId="2383" xr:uid="{00000000-0005-0000-0000-0000FD060000}"/>
    <cellStyle name="20% - uthevingsfarge 2 2 7 5" xfId="2382" xr:uid="{00000000-0005-0000-0000-0000FE060000}"/>
    <cellStyle name="20% - uthevingsfarge 2 2 8" xfId="2381" xr:uid="{00000000-0005-0000-0000-0000FF060000}"/>
    <cellStyle name="20% - uthevingsfarge 2 2 8 2" xfId="2380" xr:uid="{00000000-0005-0000-0000-000000070000}"/>
    <cellStyle name="20% - uthevingsfarge 2 2 8 3" xfId="2379" xr:uid="{00000000-0005-0000-0000-000001070000}"/>
    <cellStyle name="20% - uthevingsfarge 2 2 9" xfId="2378" xr:uid="{00000000-0005-0000-0000-000002070000}"/>
    <cellStyle name="20% - uthevingsfarge 2 2 9 2" xfId="2377" xr:uid="{00000000-0005-0000-0000-000003070000}"/>
    <cellStyle name="20% - uthevingsfarge 2 2 9 3" xfId="2376" xr:uid="{00000000-0005-0000-0000-000004070000}"/>
    <cellStyle name="20% - uthevingsfarge 2 2_Tabell 4.5-4.7" xfId="2663" xr:uid="{00000000-0005-0000-0000-000005070000}"/>
    <cellStyle name="20% - uthevingsfarge 2 3" xfId="124" xr:uid="{00000000-0005-0000-0000-000006070000}"/>
    <cellStyle name="20% - uthevingsfarge 2 3 10" xfId="2374" xr:uid="{00000000-0005-0000-0000-000007070000}"/>
    <cellStyle name="20% - uthevingsfarge 2 3 10 2" xfId="2373" xr:uid="{00000000-0005-0000-0000-000008070000}"/>
    <cellStyle name="20% - uthevingsfarge 2 3 11" xfId="2372" xr:uid="{00000000-0005-0000-0000-000009070000}"/>
    <cellStyle name="20% - uthevingsfarge 2 3 12" xfId="2371" xr:uid="{00000000-0005-0000-0000-00000A070000}"/>
    <cellStyle name="20% - uthevingsfarge 2 3 13" xfId="2370" xr:uid="{00000000-0005-0000-0000-00000B070000}"/>
    <cellStyle name="20% - uthevingsfarge 2 3 2" xfId="125" xr:uid="{00000000-0005-0000-0000-00000C070000}"/>
    <cellStyle name="20% - uthevingsfarge 2 3 2 10" xfId="2368" xr:uid="{00000000-0005-0000-0000-00000D070000}"/>
    <cellStyle name="20% - uthevingsfarge 2 3 2 11" xfId="2367" xr:uid="{00000000-0005-0000-0000-00000E070000}"/>
    <cellStyle name="20% - uthevingsfarge 2 3 2 12" xfId="2366" xr:uid="{00000000-0005-0000-0000-00000F070000}"/>
    <cellStyle name="20% - uthevingsfarge 2 3 2 2" xfId="126" xr:uid="{00000000-0005-0000-0000-000010070000}"/>
    <cellStyle name="20% - uthevingsfarge 2 3 2 2 10" xfId="2364" xr:uid="{00000000-0005-0000-0000-000011070000}"/>
    <cellStyle name="20% - uthevingsfarge 2 3 2 2 11" xfId="2363" xr:uid="{00000000-0005-0000-0000-000012070000}"/>
    <cellStyle name="20% - uthevingsfarge 2 3 2 2 2" xfId="127" xr:uid="{00000000-0005-0000-0000-000013070000}"/>
    <cellStyle name="20% - uthevingsfarge 2 3 2 2 2 10" xfId="2361" xr:uid="{00000000-0005-0000-0000-000014070000}"/>
    <cellStyle name="20% - uthevingsfarge 2 3 2 2 2 2" xfId="128" xr:uid="{00000000-0005-0000-0000-000015070000}"/>
    <cellStyle name="20% - uthevingsfarge 2 3 2 2 2 2 2" xfId="2359" xr:uid="{00000000-0005-0000-0000-000016070000}"/>
    <cellStyle name="20% - uthevingsfarge 2 3 2 2 2 2 2 2" xfId="2358" xr:uid="{00000000-0005-0000-0000-000017070000}"/>
    <cellStyle name="20% - uthevingsfarge 2 3 2 2 2 2 2 3" xfId="2357" xr:uid="{00000000-0005-0000-0000-000018070000}"/>
    <cellStyle name="20% - uthevingsfarge 2 3 2 2 2 2 3" xfId="2356" xr:uid="{00000000-0005-0000-0000-000019070000}"/>
    <cellStyle name="20% - uthevingsfarge 2 3 2 2 2 2 3 2" xfId="2355" xr:uid="{00000000-0005-0000-0000-00001A070000}"/>
    <cellStyle name="20% - uthevingsfarge 2 3 2 2 2 2 3 3" xfId="2354" xr:uid="{00000000-0005-0000-0000-00001B070000}"/>
    <cellStyle name="20% - uthevingsfarge 2 3 2 2 2 2 4" xfId="2353" xr:uid="{00000000-0005-0000-0000-00001C070000}"/>
    <cellStyle name="20% - uthevingsfarge 2 3 2 2 2 2 5" xfId="2352" xr:uid="{00000000-0005-0000-0000-00001D070000}"/>
    <cellStyle name="20% - uthevingsfarge 2 3 2 2 2 2_Tabell 4.5-4.7" xfId="2360" xr:uid="{00000000-0005-0000-0000-00001E070000}"/>
    <cellStyle name="20% - uthevingsfarge 2 3 2 2 2 3" xfId="2351" xr:uid="{00000000-0005-0000-0000-00001F070000}"/>
    <cellStyle name="20% - uthevingsfarge 2 3 2 2 2 3 2" xfId="2350" xr:uid="{00000000-0005-0000-0000-000020070000}"/>
    <cellStyle name="20% - uthevingsfarge 2 3 2 2 2 3 2 2" xfId="2349" xr:uid="{00000000-0005-0000-0000-000021070000}"/>
    <cellStyle name="20% - uthevingsfarge 2 3 2 2 2 3 2 3" xfId="2348" xr:uid="{00000000-0005-0000-0000-000022070000}"/>
    <cellStyle name="20% - uthevingsfarge 2 3 2 2 2 3 3" xfId="2347" xr:uid="{00000000-0005-0000-0000-000023070000}"/>
    <cellStyle name="20% - uthevingsfarge 2 3 2 2 2 3 3 2" xfId="2346" xr:uid="{00000000-0005-0000-0000-000024070000}"/>
    <cellStyle name="20% - uthevingsfarge 2 3 2 2 2 3 3 3" xfId="2345" xr:uid="{00000000-0005-0000-0000-000025070000}"/>
    <cellStyle name="20% - uthevingsfarge 2 3 2 2 2 3 4" xfId="2344" xr:uid="{00000000-0005-0000-0000-000026070000}"/>
    <cellStyle name="20% - uthevingsfarge 2 3 2 2 2 3 5" xfId="2343" xr:uid="{00000000-0005-0000-0000-000027070000}"/>
    <cellStyle name="20% - uthevingsfarge 2 3 2 2 2 4" xfId="2342" xr:uid="{00000000-0005-0000-0000-000028070000}"/>
    <cellStyle name="20% - uthevingsfarge 2 3 2 2 2 4 2" xfId="2341" xr:uid="{00000000-0005-0000-0000-000029070000}"/>
    <cellStyle name="20% - uthevingsfarge 2 3 2 2 2 4 3" xfId="2340" xr:uid="{00000000-0005-0000-0000-00002A070000}"/>
    <cellStyle name="20% - uthevingsfarge 2 3 2 2 2 5" xfId="2339" xr:uid="{00000000-0005-0000-0000-00002B070000}"/>
    <cellStyle name="20% - uthevingsfarge 2 3 2 2 2 5 2" xfId="2338" xr:uid="{00000000-0005-0000-0000-00002C070000}"/>
    <cellStyle name="20% - uthevingsfarge 2 3 2 2 2 5 3" xfId="2337" xr:uid="{00000000-0005-0000-0000-00002D070000}"/>
    <cellStyle name="20% - uthevingsfarge 2 3 2 2 2 6" xfId="2336" xr:uid="{00000000-0005-0000-0000-00002E070000}"/>
    <cellStyle name="20% - uthevingsfarge 2 3 2 2 2 6 2" xfId="2335" xr:uid="{00000000-0005-0000-0000-00002F070000}"/>
    <cellStyle name="20% - uthevingsfarge 2 3 2 2 2 7" xfId="2334" xr:uid="{00000000-0005-0000-0000-000030070000}"/>
    <cellStyle name="20% - uthevingsfarge 2 3 2 2 2 7 2" xfId="2333" xr:uid="{00000000-0005-0000-0000-000031070000}"/>
    <cellStyle name="20% - uthevingsfarge 2 3 2 2 2 8" xfId="2332" xr:uid="{00000000-0005-0000-0000-000032070000}"/>
    <cellStyle name="20% - uthevingsfarge 2 3 2 2 2 9" xfId="2331" xr:uid="{00000000-0005-0000-0000-000033070000}"/>
    <cellStyle name="20% - uthevingsfarge 2 3 2 2 2_Tabell 4.5-4.7" xfId="2362" xr:uid="{00000000-0005-0000-0000-000034070000}"/>
    <cellStyle name="20% - uthevingsfarge 2 3 2 2 3" xfId="129" xr:uid="{00000000-0005-0000-0000-000035070000}"/>
    <cellStyle name="20% - uthevingsfarge 2 3 2 2 3 2" xfId="2329" xr:uid="{00000000-0005-0000-0000-000036070000}"/>
    <cellStyle name="20% - uthevingsfarge 2 3 2 2 3 2 2" xfId="2328" xr:uid="{00000000-0005-0000-0000-000037070000}"/>
    <cellStyle name="20% - uthevingsfarge 2 3 2 2 3 2 3" xfId="2327" xr:uid="{00000000-0005-0000-0000-000038070000}"/>
    <cellStyle name="20% - uthevingsfarge 2 3 2 2 3 3" xfId="2326" xr:uid="{00000000-0005-0000-0000-000039070000}"/>
    <cellStyle name="20% - uthevingsfarge 2 3 2 2 3 3 2" xfId="2325" xr:uid="{00000000-0005-0000-0000-00003A070000}"/>
    <cellStyle name="20% - uthevingsfarge 2 3 2 2 3 3 3" xfId="2324" xr:uid="{00000000-0005-0000-0000-00003B070000}"/>
    <cellStyle name="20% - uthevingsfarge 2 3 2 2 3 4" xfId="2323" xr:uid="{00000000-0005-0000-0000-00003C070000}"/>
    <cellStyle name="20% - uthevingsfarge 2 3 2 2 3 5" xfId="2322" xr:uid="{00000000-0005-0000-0000-00003D070000}"/>
    <cellStyle name="20% - uthevingsfarge 2 3 2 2 3_Tabell 4.5-4.7" xfId="2330" xr:uid="{00000000-0005-0000-0000-00003E070000}"/>
    <cellStyle name="20% - uthevingsfarge 2 3 2 2 4" xfId="2321" xr:uid="{00000000-0005-0000-0000-00003F070000}"/>
    <cellStyle name="20% - uthevingsfarge 2 3 2 2 4 2" xfId="2320" xr:uid="{00000000-0005-0000-0000-000040070000}"/>
    <cellStyle name="20% - uthevingsfarge 2 3 2 2 4 2 2" xfId="2319" xr:uid="{00000000-0005-0000-0000-000041070000}"/>
    <cellStyle name="20% - uthevingsfarge 2 3 2 2 4 2 3" xfId="2318" xr:uid="{00000000-0005-0000-0000-000042070000}"/>
    <cellStyle name="20% - uthevingsfarge 2 3 2 2 4 3" xfId="2317" xr:uid="{00000000-0005-0000-0000-000043070000}"/>
    <cellStyle name="20% - uthevingsfarge 2 3 2 2 4 3 2" xfId="2316" xr:uid="{00000000-0005-0000-0000-000044070000}"/>
    <cellStyle name="20% - uthevingsfarge 2 3 2 2 4 3 3" xfId="2315" xr:uid="{00000000-0005-0000-0000-000045070000}"/>
    <cellStyle name="20% - uthevingsfarge 2 3 2 2 4 4" xfId="2314" xr:uid="{00000000-0005-0000-0000-000046070000}"/>
    <cellStyle name="20% - uthevingsfarge 2 3 2 2 4 5" xfId="2313" xr:uid="{00000000-0005-0000-0000-000047070000}"/>
    <cellStyle name="20% - uthevingsfarge 2 3 2 2 5" xfId="2312" xr:uid="{00000000-0005-0000-0000-000048070000}"/>
    <cellStyle name="20% - uthevingsfarge 2 3 2 2 5 2" xfId="2311" xr:uid="{00000000-0005-0000-0000-000049070000}"/>
    <cellStyle name="20% - uthevingsfarge 2 3 2 2 5 3" xfId="2310" xr:uid="{00000000-0005-0000-0000-00004A070000}"/>
    <cellStyle name="20% - uthevingsfarge 2 3 2 2 6" xfId="2309" xr:uid="{00000000-0005-0000-0000-00004B070000}"/>
    <cellStyle name="20% - uthevingsfarge 2 3 2 2 6 2" xfId="2308" xr:uid="{00000000-0005-0000-0000-00004C070000}"/>
    <cellStyle name="20% - uthevingsfarge 2 3 2 2 6 3" xfId="2307" xr:uid="{00000000-0005-0000-0000-00004D070000}"/>
    <cellStyle name="20% - uthevingsfarge 2 3 2 2 7" xfId="2306" xr:uid="{00000000-0005-0000-0000-00004E070000}"/>
    <cellStyle name="20% - uthevingsfarge 2 3 2 2 7 2" xfId="2305" xr:uid="{00000000-0005-0000-0000-00004F070000}"/>
    <cellStyle name="20% - uthevingsfarge 2 3 2 2 8" xfId="2304" xr:uid="{00000000-0005-0000-0000-000050070000}"/>
    <cellStyle name="20% - uthevingsfarge 2 3 2 2 8 2" xfId="2303" xr:uid="{00000000-0005-0000-0000-000051070000}"/>
    <cellStyle name="20% - uthevingsfarge 2 3 2 2 9" xfId="2302" xr:uid="{00000000-0005-0000-0000-000052070000}"/>
    <cellStyle name="20% - uthevingsfarge 2 3 2 2_Tabell 4.5-4.7" xfId="2365" xr:uid="{00000000-0005-0000-0000-000053070000}"/>
    <cellStyle name="20% - uthevingsfarge 2 3 2 3" xfId="130" xr:uid="{00000000-0005-0000-0000-000054070000}"/>
    <cellStyle name="20% - uthevingsfarge 2 3 2 3 10" xfId="2300" xr:uid="{00000000-0005-0000-0000-000055070000}"/>
    <cellStyle name="20% - uthevingsfarge 2 3 2 3 2" xfId="131" xr:uid="{00000000-0005-0000-0000-000056070000}"/>
    <cellStyle name="20% - uthevingsfarge 2 3 2 3 2 2" xfId="2298" xr:uid="{00000000-0005-0000-0000-000057070000}"/>
    <cellStyle name="20% - uthevingsfarge 2 3 2 3 2 2 2" xfId="2297" xr:uid="{00000000-0005-0000-0000-000058070000}"/>
    <cellStyle name="20% - uthevingsfarge 2 3 2 3 2 2 3" xfId="2296" xr:uid="{00000000-0005-0000-0000-000059070000}"/>
    <cellStyle name="20% - uthevingsfarge 2 3 2 3 2 3" xfId="2295" xr:uid="{00000000-0005-0000-0000-00005A070000}"/>
    <cellStyle name="20% - uthevingsfarge 2 3 2 3 2 3 2" xfId="2294" xr:uid="{00000000-0005-0000-0000-00005B070000}"/>
    <cellStyle name="20% - uthevingsfarge 2 3 2 3 2 3 3" xfId="2293" xr:uid="{00000000-0005-0000-0000-00005C070000}"/>
    <cellStyle name="20% - uthevingsfarge 2 3 2 3 2 4" xfId="2292" xr:uid="{00000000-0005-0000-0000-00005D070000}"/>
    <cellStyle name="20% - uthevingsfarge 2 3 2 3 2 5" xfId="2291" xr:uid="{00000000-0005-0000-0000-00005E070000}"/>
    <cellStyle name="20% - uthevingsfarge 2 3 2 3 2_Tabell 4.5-4.7" xfId="2299" xr:uid="{00000000-0005-0000-0000-00005F070000}"/>
    <cellStyle name="20% - uthevingsfarge 2 3 2 3 3" xfId="2290" xr:uid="{00000000-0005-0000-0000-000060070000}"/>
    <cellStyle name="20% - uthevingsfarge 2 3 2 3 3 2" xfId="2289" xr:uid="{00000000-0005-0000-0000-000061070000}"/>
    <cellStyle name="20% - uthevingsfarge 2 3 2 3 3 2 2" xfId="2288" xr:uid="{00000000-0005-0000-0000-000062070000}"/>
    <cellStyle name="20% - uthevingsfarge 2 3 2 3 3 2 3" xfId="2287" xr:uid="{00000000-0005-0000-0000-000063070000}"/>
    <cellStyle name="20% - uthevingsfarge 2 3 2 3 3 3" xfId="2286" xr:uid="{00000000-0005-0000-0000-000064070000}"/>
    <cellStyle name="20% - uthevingsfarge 2 3 2 3 3 3 2" xfId="2285" xr:uid="{00000000-0005-0000-0000-000065070000}"/>
    <cellStyle name="20% - uthevingsfarge 2 3 2 3 3 3 3" xfId="2284" xr:uid="{00000000-0005-0000-0000-000066070000}"/>
    <cellStyle name="20% - uthevingsfarge 2 3 2 3 3 4" xfId="2283" xr:uid="{00000000-0005-0000-0000-000067070000}"/>
    <cellStyle name="20% - uthevingsfarge 2 3 2 3 3 5" xfId="2282" xr:uid="{00000000-0005-0000-0000-000068070000}"/>
    <cellStyle name="20% - uthevingsfarge 2 3 2 3 4" xfId="2281" xr:uid="{00000000-0005-0000-0000-000069070000}"/>
    <cellStyle name="20% - uthevingsfarge 2 3 2 3 4 2" xfId="2280" xr:uid="{00000000-0005-0000-0000-00006A070000}"/>
    <cellStyle name="20% - uthevingsfarge 2 3 2 3 4 3" xfId="2279" xr:uid="{00000000-0005-0000-0000-00006B070000}"/>
    <cellStyle name="20% - uthevingsfarge 2 3 2 3 5" xfId="2278" xr:uid="{00000000-0005-0000-0000-00006C070000}"/>
    <cellStyle name="20% - uthevingsfarge 2 3 2 3 5 2" xfId="2277" xr:uid="{00000000-0005-0000-0000-00006D070000}"/>
    <cellStyle name="20% - uthevingsfarge 2 3 2 3 5 3" xfId="2276" xr:uid="{00000000-0005-0000-0000-00006E070000}"/>
    <cellStyle name="20% - uthevingsfarge 2 3 2 3 6" xfId="2275" xr:uid="{00000000-0005-0000-0000-00006F070000}"/>
    <cellStyle name="20% - uthevingsfarge 2 3 2 3 6 2" xfId="2274" xr:uid="{00000000-0005-0000-0000-000070070000}"/>
    <cellStyle name="20% - uthevingsfarge 2 3 2 3 7" xfId="2273" xr:uid="{00000000-0005-0000-0000-000071070000}"/>
    <cellStyle name="20% - uthevingsfarge 2 3 2 3 7 2" xfId="2272" xr:uid="{00000000-0005-0000-0000-000072070000}"/>
    <cellStyle name="20% - uthevingsfarge 2 3 2 3 8" xfId="2271" xr:uid="{00000000-0005-0000-0000-000073070000}"/>
    <cellStyle name="20% - uthevingsfarge 2 3 2 3 9" xfId="2270" xr:uid="{00000000-0005-0000-0000-000074070000}"/>
    <cellStyle name="20% - uthevingsfarge 2 3 2 3_Tabell 4.5-4.7" xfId="2301" xr:uid="{00000000-0005-0000-0000-000075070000}"/>
    <cellStyle name="20% - uthevingsfarge 2 3 2 4" xfId="132" xr:uid="{00000000-0005-0000-0000-000076070000}"/>
    <cellStyle name="20% - uthevingsfarge 2 3 2 4 2" xfId="2268" xr:uid="{00000000-0005-0000-0000-000077070000}"/>
    <cellStyle name="20% - uthevingsfarge 2 3 2 4 2 2" xfId="2267" xr:uid="{00000000-0005-0000-0000-000078070000}"/>
    <cellStyle name="20% - uthevingsfarge 2 3 2 4 2 3" xfId="2266" xr:uid="{00000000-0005-0000-0000-000079070000}"/>
    <cellStyle name="20% - uthevingsfarge 2 3 2 4 3" xfId="2265" xr:uid="{00000000-0005-0000-0000-00007A070000}"/>
    <cellStyle name="20% - uthevingsfarge 2 3 2 4 3 2" xfId="2264" xr:uid="{00000000-0005-0000-0000-00007B070000}"/>
    <cellStyle name="20% - uthevingsfarge 2 3 2 4 3 3" xfId="2263" xr:uid="{00000000-0005-0000-0000-00007C070000}"/>
    <cellStyle name="20% - uthevingsfarge 2 3 2 4 4" xfId="2262" xr:uid="{00000000-0005-0000-0000-00007D070000}"/>
    <cellStyle name="20% - uthevingsfarge 2 3 2 4 5" xfId="2261" xr:uid="{00000000-0005-0000-0000-00007E070000}"/>
    <cellStyle name="20% - uthevingsfarge 2 3 2 4_Tabell 4.5-4.7" xfId="2269" xr:uid="{00000000-0005-0000-0000-00007F070000}"/>
    <cellStyle name="20% - uthevingsfarge 2 3 2 5" xfId="2260" xr:uid="{00000000-0005-0000-0000-000080070000}"/>
    <cellStyle name="20% - uthevingsfarge 2 3 2 5 2" xfId="2259" xr:uid="{00000000-0005-0000-0000-000081070000}"/>
    <cellStyle name="20% - uthevingsfarge 2 3 2 5 2 2" xfId="2258" xr:uid="{00000000-0005-0000-0000-000082070000}"/>
    <cellStyle name="20% - uthevingsfarge 2 3 2 5 2 3" xfId="2257" xr:uid="{00000000-0005-0000-0000-000083070000}"/>
    <cellStyle name="20% - uthevingsfarge 2 3 2 5 3" xfId="2256" xr:uid="{00000000-0005-0000-0000-000084070000}"/>
    <cellStyle name="20% - uthevingsfarge 2 3 2 5 3 2" xfId="2255" xr:uid="{00000000-0005-0000-0000-000085070000}"/>
    <cellStyle name="20% - uthevingsfarge 2 3 2 5 3 3" xfId="2254" xr:uid="{00000000-0005-0000-0000-000086070000}"/>
    <cellStyle name="20% - uthevingsfarge 2 3 2 5 4" xfId="2253" xr:uid="{00000000-0005-0000-0000-000087070000}"/>
    <cellStyle name="20% - uthevingsfarge 2 3 2 5 5" xfId="2252" xr:uid="{00000000-0005-0000-0000-000088070000}"/>
    <cellStyle name="20% - uthevingsfarge 2 3 2 6" xfId="2251" xr:uid="{00000000-0005-0000-0000-000089070000}"/>
    <cellStyle name="20% - uthevingsfarge 2 3 2 6 2" xfId="2250" xr:uid="{00000000-0005-0000-0000-00008A070000}"/>
    <cellStyle name="20% - uthevingsfarge 2 3 2 6 3" xfId="2249" xr:uid="{00000000-0005-0000-0000-00008B070000}"/>
    <cellStyle name="20% - uthevingsfarge 2 3 2 7" xfId="2248" xr:uid="{00000000-0005-0000-0000-00008C070000}"/>
    <cellStyle name="20% - uthevingsfarge 2 3 2 7 2" xfId="2247" xr:uid="{00000000-0005-0000-0000-00008D070000}"/>
    <cellStyle name="20% - uthevingsfarge 2 3 2 7 3" xfId="2246" xr:uid="{00000000-0005-0000-0000-00008E070000}"/>
    <cellStyle name="20% - uthevingsfarge 2 3 2 8" xfId="2245" xr:uid="{00000000-0005-0000-0000-00008F070000}"/>
    <cellStyle name="20% - uthevingsfarge 2 3 2 8 2" xfId="2244" xr:uid="{00000000-0005-0000-0000-000090070000}"/>
    <cellStyle name="20% - uthevingsfarge 2 3 2 9" xfId="2243" xr:uid="{00000000-0005-0000-0000-000091070000}"/>
    <cellStyle name="20% - uthevingsfarge 2 3 2 9 2" xfId="2242" xr:uid="{00000000-0005-0000-0000-000092070000}"/>
    <cellStyle name="20% - uthevingsfarge 2 3 2_Tabell 4.5-4.7" xfId="2369" xr:uid="{00000000-0005-0000-0000-000093070000}"/>
    <cellStyle name="20% - uthevingsfarge 2 3 3" xfId="133" xr:uid="{00000000-0005-0000-0000-000094070000}"/>
    <cellStyle name="20% - uthevingsfarge 2 3 3 10" xfId="2240" xr:uid="{00000000-0005-0000-0000-000095070000}"/>
    <cellStyle name="20% - uthevingsfarge 2 3 3 11" xfId="2239" xr:uid="{00000000-0005-0000-0000-000096070000}"/>
    <cellStyle name="20% - uthevingsfarge 2 3 3 2" xfId="134" xr:uid="{00000000-0005-0000-0000-000097070000}"/>
    <cellStyle name="20% - uthevingsfarge 2 3 3 2 10" xfId="2237" xr:uid="{00000000-0005-0000-0000-000098070000}"/>
    <cellStyle name="20% - uthevingsfarge 2 3 3 2 2" xfId="135" xr:uid="{00000000-0005-0000-0000-000099070000}"/>
    <cellStyle name="20% - uthevingsfarge 2 3 3 2 2 2" xfId="2235" xr:uid="{00000000-0005-0000-0000-00009A070000}"/>
    <cellStyle name="20% - uthevingsfarge 2 3 3 2 2 2 2" xfId="2234" xr:uid="{00000000-0005-0000-0000-00009B070000}"/>
    <cellStyle name="20% - uthevingsfarge 2 3 3 2 2 2 3" xfId="2233" xr:uid="{00000000-0005-0000-0000-00009C070000}"/>
    <cellStyle name="20% - uthevingsfarge 2 3 3 2 2 3" xfId="2232" xr:uid="{00000000-0005-0000-0000-00009D070000}"/>
    <cellStyle name="20% - uthevingsfarge 2 3 3 2 2 3 2" xfId="2231" xr:uid="{00000000-0005-0000-0000-00009E070000}"/>
    <cellStyle name="20% - uthevingsfarge 2 3 3 2 2 3 3" xfId="2230" xr:uid="{00000000-0005-0000-0000-00009F070000}"/>
    <cellStyle name="20% - uthevingsfarge 2 3 3 2 2 4" xfId="2229" xr:uid="{00000000-0005-0000-0000-0000A0070000}"/>
    <cellStyle name="20% - uthevingsfarge 2 3 3 2 2 5" xfId="2228" xr:uid="{00000000-0005-0000-0000-0000A1070000}"/>
    <cellStyle name="20% - uthevingsfarge 2 3 3 2 2_Tabell 4.5-4.7" xfId="2236" xr:uid="{00000000-0005-0000-0000-0000A2070000}"/>
    <cellStyle name="20% - uthevingsfarge 2 3 3 2 3" xfId="2227" xr:uid="{00000000-0005-0000-0000-0000A3070000}"/>
    <cellStyle name="20% - uthevingsfarge 2 3 3 2 3 2" xfId="2226" xr:uid="{00000000-0005-0000-0000-0000A4070000}"/>
    <cellStyle name="20% - uthevingsfarge 2 3 3 2 3 2 2" xfId="2225" xr:uid="{00000000-0005-0000-0000-0000A5070000}"/>
    <cellStyle name="20% - uthevingsfarge 2 3 3 2 3 2 3" xfId="2224" xr:uid="{00000000-0005-0000-0000-0000A6070000}"/>
    <cellStyle name="20% - uthevingsfarge 2 3 3 2 3 3" xfId="2223" xr:uid="{00000000-0005-0000-0000-0000A7070000}"/>
    <cellStyle name="20% - uthevingsfarge 2 3 3 2 3 3 2" xfId="2222" xr:uid="{00000000-0005-0000-0000-0000A8070000}"/>
    <cellStyle name="20% - uthevingsfarge 2 3 3 2 3 3 3" xfId="2221" xr:uid="{00000000-0005-0000-0000-0000A9070000}"/>
    <cellStyle name="20% - uthevingsfarge 2 3 3 2 3 4" xfId="2220" xr:uid="{00000000-0005-0000-0000-0000AA070000}"/>
    <cellStyle name="20% - uthevingsfarge 2 3 3 2 3 5" xfId="2219" xr:uid="{00000000-0005-0000-0000-0000AB070000}"/>
    <cellStyle name="20% - uthevingsfarge 2 3 3 2 4" xfId="2218" xr:uid="{00000000-0005-0000-0000-0000AC070000}"/>
    <cellStyle name="20% - uthevingsfarge 2 3 3 2 4 2" xfId="2217" xr:uid="{00000000-0005-0000-0000-0000AD070000}"/>
    <cellStyle name="20% - uthevingsfarge 2 3 3 2 4 3" xfId="2216" xr:uid="{00000000-0005-0000-0000-0000AE070000}"/>
    <cellStyle name="20% - uthevingsfarge 2 3 3 2 5" xfId="2215" xr:uid="{00000000-0005-0000-0000-0000AF070000}"/>
    <cellStyle name="20% - uthevingsfarge 2 3 3 2 5 2" xfId="2214" xr:uid="{00000000-0005-0000-0000-0000B0070000}"/>
    <cellStyle name="20% - uthevingsfarge 2 3 3 2 5 3" xfId="2213" xr:uid="{00000000-0005-0000-0000-0000B1070000}"/>
    <cellStyle name="20% - uthevingsfarge 2 3 3 2 6" xfId="2212" xr:uid="{00000000-0005-0000-0000-0000B2070000}"/>
    <cellStyle name="20% - uthevingsfarge 2 3 3 2 6 2" xfId="2211" xr:uid="{00000000-0005-0000-0000-0000B3070000}"/>
    <cellStyle name="20% - uthevingsfarge 2 3 3 2 7" xfId="2210" xr:uid="{00000000-0005-0000-0000-0000B4070000}"/>
    <cellStyle name="20% - uthevingsfarge 2 3 3 2 7 2" xfId="2209" xr:uid="{00000000-0005-0000-0000-0000B5070000}"/>
    <cellStyle name="20% - uthevingsfarge 2 3 3 2 8" xfId="2208" xr:uid="{00000000-0005-0000-0000-0000B6070000}"/>
    <cellStyle name="20% - uthevingsfarge 2 3 3 2 9" xfId="2207" xr:uid="{00000000-0005-0000-0000-0000B7070000}"/>
    <cellStyle name="20% - uthevingsfarge 2 3 3 2_Tabell 4.5-4.7" xfId="2238" xr:uid="{00000000-0005-0000-0000-0000B8070000}"/>
    <cellStyle name="20% - uthevingsfarge 2 3 3 3" xfId="136" xr:uid="{00000000-0005-0000-0000-0000B9070000}"/>
    <cellStyle name="20% - uthevingsfarge 2 3 3 3 2" xfId="2205" xr:uid="{00000000-0005-0000-0000-0000BA070000}"/>
    <cellStyle name="20% - uthevingsfarge 2 3 3 3 2 2" xfId="2204" xr:uid="{00000000-0005-0000-0000-0000BB070000}"/>
    <cellStyle name="20% - uthevingsfarge 2 3 3 3 2 3" xfId="2203" xr:uid="{00000000-0005-0000-0000-0000BC070000}"/>
    <cellStyle name="20% - uthevingsfarge 2 3 3 3 3" xfId="2202" xr:uid="{00000000-0005-0000-0000-0000BD070000}"/>
    <cellStyle name="20% - uthevingsfarge 2 3 3 3 3 2" xfId="2201" xr:uid="{00000000-0005-0000-0000-0000BE070000}"/>
    <cellStyle name="20% - uthevingsfarge 2 3 3 3 3 3" xfId="2200" xr:uid="{00000000-0005-0000-0000-0000BF070000}"/>
    <cellStyle name="20% - uthevingsfarge 2 3 3 3 4" xfId="2199" xr:uid="{00000000-0005-0000-0000-0000C0070000}"/>
    <cellStyle name="20% - uthevingsfarge 2 3 3 3 5" xfId="2198" xr:uid="{00000000-0005-0000-0000-0000C1070000}"/>
    <cellStyle name="20% - uthevingsfarge 2 3 3 3_Tabell 4.5-4.7" xfId="2206" xr:uid="{00000000-0005-0000-0000-0000C2070000}"/>
    <cellStyle name="20% - uthevingsfarge 2 3 3 4" xfId="2197" xr:uid="{00000000-0005-0000-0000-0000C3070000}"/>
    <cellStyle name="20% - uthevingsfarge 2 3 3 4 2" xfId="2196" xr:uid="{00000000-0005-0000-0000-0000C4070000}"/>
    <cellStyle name="20% - uthevingsfarge 2 3 3 4 2 2" xfId="2195" xr:uid="{00000000-0005-0000-0000-0000C5070000}"/>
    <cellStyle name="20% - uthevingsfarge 2 3 3 4 2 3" xfId="2194" xr:uid="{00000000-0005-0000-0000-0000C6070000}"/>
    <cellStyle name="20% - uthevingsfarge 2 3 3 4 3" xfId="2193" xr:uid="{00000000-0005-0000-0000-0000C7070000}"/>
    <cellStyle name="20% - uthevingsfarge 2 3 3 4 3 2" xfId="2192" xr:uid="{00000000-0005-0000-0000-0000C8070000}"/>
    <cellStyle name="20% - uthevingsfarge 2 3 3 4 3 3" xfId="2191" xr:uid="{00000000-0005-0000-0000-0000C9070000}"/>
    <cellStyle name="20% - uthevingsfarge 2 3 3 4 4" xfId="2190" xr:uid="{00000000-0005-0000-0000-0000CA070000}"/>
    <cellStyle name="20% - uthevingsfarge 2 3 3 4 5" xfId="2189" xr:uid="{00000000-0005-0000-0000-0000CB070000}"/>
    <cellStyle name="20% - uthevingsfarge 2 3 3 5" xfId="2188" xr:uid="{00000000-0005-0000-0000-0000CC070000}"/>
    <cellStyle name="20% - uthevingsfarge 2 3 3 5 2" xfId="2187" xr:uid="{00000000-0005-0000-0000-0000CD070000}"/>
    <cellStyle name="20% - uthevingsfarge 2 3 3 5 3" xfId="2186" xr:uid="{00000000-0005-0000-0000-0000CE070000}"/>
    <cellStyle name="20% - uthevingsfarge 2 3 3 6" xfId="2185" xr:uid="{00000000-0005-0000-0000-0000CF070000}"/>
    <cellStyle name="20% - uthevingsfarge 2 3 3 6 2" xfId="2184" xr:uid="{00000000-0005-0000-0000-0000D0070000}"/>
    <cellStyle name="20% - uthevingsfarge 2 3 3 6 3" xfId="2183" xr:uid="{00000000-0005-0000-0000-0000D1070000}"/>
    <cellStyle name="20% - uthevingsfarge 2 3 3 7" xfId="2182" xr:uid="{00000000-0005-0000-0000-0000D2070000}"/>
    <cellStyle name="20% - uthevingsfarge 2 3 3 7 2" xfId="2181" xr:uid="{00000000-0005-0000-0000-0000D3070000}"/>
    <cellStyle name="20% - uthevingsfarge 2 3 3 8" xfId="2180" xr:uid="{00000000-0005-0000-0000-0000D4070000}"/>
    <cellStyle name="20% - uthevingsfarge 2 3 3 8 2" xfId="2179" xr:uid="{00000000-0005-0000-0000-0000D5070000}"/>
    <cellStyle name="20% - uthevingsfarge 2 3 3 9" xfId="2178" xr:uid="{00000000-0005-0000-0000-0000D6070000}"/>
    <cellStyle name="20% - uthevingsfarge 2 3 3_Tabell 4.5-4.7" xfId="2241" xr:uid="{00000000-0005-0000-0000-0000D7070000}"/>
    <cellStyle name="20% - uthevingsfarge 2 3 4" xfId="137" xr:uid="{00000000-0005-0000-0000-0000D8070000}"/>
    <cellStyle name="20% - uthevingsfarge 2 3 4 10" xfId="2176" xr:uid="{00000000-0005-0000-0000-0000D9070000}"/>
    <cellStyle name="20% - uthevingsfarge 2 3 4 2" xfId="138" xr:uid="{00000000-0005-0000-0000-0000DA070000}"/>
    <cellStyle name="20% - uthevingsfarge 2 3 4 2 2" xfId="2174" xr:uid="{00000000-0005-0000-0000-0000DB070000}"/>
    <cellStyle name="20% - uthevingsfarge 2 3 4 2 2 2" xfId="2173" xr:uid="{00000000-0005-0000-0000-0000DC070000}"/>
    <cellStyle name="20% - uthevingsfarge 2 3 4 2 2 3" xfId="2172" xr:uid="{00000000-0005-0000-0000-0000DD070000}"/>
    <cellStyle name="20% - uthevingsfarge 2 3 4 2 3" xfId="2171" xr:uid="{00000000-0005-0000-0000-0000DE070000}"/>
    <cellStyle name="20% - uthevingsfarge 2 3 4 2 3 2" xfId="2170" xr:uid="{00000000-0005-0000-0000-0000DF070000}"/>
    <cellStyle name="20% - uthevingsfarge 2 3 4 2 3 3" xfId="2169" xr:uid="{00000000-0005-0000-0000-0000E0070000}"/>
    <cellStyle name="20% - uthevingsfarge 2 3 4 2 4" xfId="2168" xr:uid="{00000000-0005-0000-0000-0000E1070000}"/>
    <cellStyle name="20% - uthevingsfarge 2 3 4 2 5" xfId="2167" xr:uid="{00000000-0005-0000-0000-0000E2070000}"/>
    <cellStyle name="20% - uthevingsfarge 2 3 4 2_Tabell 4.5-4.7" xfId="2175" xr:uid="{00000000-0005-0000-0000-0000E3070000}"/>
    <cellStyle name="20% - uthevingsfarge 2 3 4 3" xfId="2166" xr:uid="{00000000-0005-0000-0000-0000E4070000}"/>
    <cellStyle name="20% - uthevingsfarge 2 3 4 3 2" xfId="2165" xr:uid="{00000000-0005-0000-0000-0000E5070000}"/>
    <cellStyle name="20% - uthevingsfarge 2 3 4 3 2 2" xfId="2164" xr:uid="{00000000-0005-0000-0000-0000E6070000}"/>
    <cellStyle name="20% - uthevingsfarge 2 3 4 3 2 3" xfId="2163" xr:uid="{00000000-0005-0000-0000-0000E7070000}"/>
    <cellStyle name="20% - uthevingsfarge 2 3 4 3 3" xfId="2162" xr:uid="{00000000-0005-0000-0000-0000E8070000}"/>
    <cellStyle name="20% - uthevingsfarge 2 3 4 3 3 2" xfId="2161" xr:uid="{00000000-0005-0000-0000-0000E9070000}"/>
    <cellStyle name="20% - uthevingsfarge 2 3 4 3 3 3" xfId="2160" xr:uid="{00000000-0005-0000-0000-0000EA070000}"/>
    <cellStyle name="20% - uthevingsfarge 2 3 4 3 4" xfId="2159" xr:uid="{00000000-0005-0000-0000-0000EB070000}"/>
    <cellStyle name="20% - uthevingsfarge 2 3 4 3 5" xfId="2158" xr:uid="{00000000-0005-0000-0000-0000EC070000}"/>
    <cellStyle name="20% - uthevingsfarge 2 3 4 4" xfId="2157" xr:uid="{00000000-0005-0000-0000-0000ED070000}"/>
    <cellStyle name="20% - uthevingsfarge 2 3 4 4 2" xfId="2156" xr:uid="{00000000-0005-0000-0000-0000EE070000}"/>
    <cellStyle name="20% - uthevingsfarge 2 3 4 4 3" xfId="2155" xr:uid="{00000000-0005-0000-0000-0000EF070000}"/>
    <cellStyle name="20% - uthevingsfarge 2 3 4 5" xfId="2154" xr:uid="{00000000-0005-0000-0000-0000F0070000}"/>
    <cellStyle name="20% - uthevingsfarge 2 3 4 5 2" xfId="2153" xr:uid="{00000000-0005-0000-0000-0000F1070000}"/>
    <cellStyle name="20% - uthevingsfarge 2 3 4 5 3" xfId="2152" xr:uid="{00000000-0005-0000-0000-0000F2070000}"/>
    <cellStyle name="20% - uthevingsfarge 2 3 4 6" xfId="2151" xr:uid="{00000000-0005-0000-0000-0000F3070000}"/>
    <cellStyle name="20% - uthevingsfarge 2 3 4 6 2" xfId="2150" xr:uid="{00000000-0005-0000-0000-0000F4070000}"/>
    <cellStyle name="20% - uthevingsfarge 2 3 4 7" xfId="2149" xr:uid="{00000000-0005-0000-0000-0000F5070000}"/>
    <cellStyle name="20% - uthevingsfarge 2 3 4 7 2" xfId="2148" xr:uid="{00000000-0005-0000-0000-0000F6070000}"/>
    <cellStyle name="20% - uthevingsfarge 2 3 4 8" xfId="2147" xr:uid="{00000000-0005-0000-0000-0000F7070000}"/>
    <cellStyle name="20% - uthevingsfarge 2 3 4 9" xfId="2146" xr:uid="{00000000-0005-0000-0000-0000F8070000}"/>
    <cellStyle name="20% - uthevingsfarge 2 3 4_Tabell 4.5-4.7" xfId="2177" xr:uid="{00000000-0005-0000-0000-0000F9070000}"/>
    <cellStyle name="20% - uthevingsfarge 2 3 5" xfId="139" xr:uid="{00000000-0005-0000-0000-0000FA070000}"/>
    <cellStyle name="20% - uthevingsfarge 2 3 5 2" xfId="2144" xr:uid="{00000000-0005-0000-0000-0000FB070000}"/>
    <cellStyle name="20% - uthevingsfarge 2 3 5 2 2" xfId="2143" xr:uid="{00000000-0005-0000-0000-0000FC070000}"/>
    <cellStyle name="20% - uthevingsfarge 2 3 5 2 3" xfId="2142" xr:uid="{00000000-0005-0000-0000-0000FD070000}"/>
    <cellStyle name="20% - uthevingsfarge 2 3 5 3" xfId="2141" xr:uid="{00000000-0005-0000-0000-0000FE070000}"/>
    <cellStyle name="20% - uthevingsfarge 2 3 5 3 2" xfId="2140" xr:uid="{00000000-0005-0000-0000-0000FF070000}"/>
    <cellStyle name="20% - uthevingsfarge 2 3 5 3 3" xfId="2139" xr:uid="{00000000-0005-0000-0000-000000080000}"/>
    <cellStyle name="20% - uthevingsfarge 2 3 5 4" xfId="2138" xr:uid="{00000000-0005-0000-0000-000001080000}"/>
    <cellStyle name="20% - uthevingsfarge 2 3 5 5" xfId="2137" xr:uid="{00000000-0005-0000-0000-000002080000}"/>
    <cellStyle name="20% - uthevingsfarge 2 3 5_Tabell 4.5-4.7" xfId="2145" xr:uid="{00000000-0005-0000-0000-000003080000}"/>
    <cellStyle name="20% - uthevingsfarge 2 3 6" xfId="2136" xr:uid="{00000000-0005-0000-0000-000004080000}"/>
    <cellStyle name="20% - uthevingsfarge 2 3 6 2" xfId="2135" xr:uid="{00000000-0005-0000-0000-000005080000}"/>
    <cellStyle name="20% - uthevingsfarge 2 3 6 2 2" xfId="2134" xr:uid="{00000000-0005-0000-0000-000006080000}"/>
    <cellStyle name="20% - uthevingsfarge 2 3 6 2 3" xfId="2133" xr:uid="{00000000-0005-0000-0000-000007080000}"/>
    <cellStyle name="20% - uthevingsfarge 2 3 6 3" xfId="2132" xr:uid="{00000000-0005-0000-0000-000008080000}"/>
    <cellStyle name="20% - uthevingsfarge 2 3 6 3 2" xfId="2131" xr:uid="{00000000-0005-0000-0000-000009080000}"/>
    <cellStyle name="20% - uthevingsfarge 2 3 6 3 3" xfId="2130" xr:uid="{00000000-0005-0000-0000-00000A080000}"/>
    <cellStyle name="20% - uthevingsfarge 2 3 6 4" xfId="2129" xr:uid="{00000000-0005-0000-0000-00000B080000}"/>
    <cellStyle name="20% - uthevingsfarge 2 3 6 5" xfId="2128" xr:uid="{00000000-0005-0000-0000-00000C080000}"/>
    <cellStyle name="20% - uthevingsfarge 2 3 7" xfId="2127" xr:uid="{00000000-0005-0000-0000-00000D080000}"/>
    <cellStyle name="20% - uthevingsfarge 2 3 7 2" xfId="2126" xr:uid="{00000000-0005-0000-0000-00000E080000}"/>
    <cellStyle name="20% - uthevingsfarge 2 3 7 3" xfId="2125" xr:uid="{00000000-0005-0000-0000-00000F080000}"/>
    <cellStyle name="20% - uthevingsfarge 2 3 8" xfId="2124" xr:uid="{00000000-0005-0000-0000-000010080000}"/>
    <cellStyle name="20% - uthevingsfarge 2 3 8 2" xfId="2123" xr:uid="{00000000-0005-0000-0000-000011080000}"/>
    <cellStyle name="20% - uthevingsfarge 2 3 8 3" xfId="2122" xr:uid="{00000000-0005-0000-0000-000012080000}"/>
    <cellStyle name="20% - uthevingsfarge 2 3 9" xfId="2121" xr:uid="{00000000-0005-0000-0000-000013080000}"/>
    <cellStyle name="20% - uthevingsfarge 2 3 9 2" xfId="2120" xr:uid="{00000000-0005-0000-0000-000014080000}"/>
    <cellStyle name="20% - uthevingsfarge 2 3_Tabell 4.5-4.7" xfId="2375" xr:uid="{00000000-0005-0000-0000-000015080000}"/>
    <cellStyle name="20% - uthevingsfarge 2 4" xfId="140" xr:uid="{00000000-0005-0000-0000-000016080000}"/>
    <cellStyle name="20% - uthevingsfarge 2 4 10" xfId="2118" xr:uid="{00000000-0005-0000-0000-000017080000}"/>
    <cellStyle name="20% - uthevingsfarge 2 4 10 2" xfId="2117" xr:uid="{00000000-0005-0000-0000-000018080000}"/>
    <cellStyle name="20% - uthevingsfarge 2 4 11" xfId="2116" xr:uid="{00000000-0005-0000-0000-000019080000}"/>
    <cellStyle name="20% - uthevingsfarge 2 4 12" xfId="2115" xr:uid="{00000000-0005-0000-0000-00001A080000}"/>
    <cellStyle name="20% - uthevingsfarge 2 4 13" xfId="2114" xr:uid="{00000000-0005-0000-0000-00001B080000}"/>
    <cellStyle name="20% - uthevingsfarge 2 4 2" xfId="141" xr:uid="{00000000-0005-0000-0000-00001C080000}"/>
    <cellStyle name="20% - uthevingsfarge 2 4 2 10" xfId="2112" xr:uid="{00000000-0005-0000-0000-00001D080000}"/>
    <cellStyle name="20% - uthevingsfarge 2 4 2 11" xfId="2111" xr:uid="{00000000-0005-0000-0000-00001E080000}"/>
    <cellStyle name="20% - uthevingsfarge 2 4 2 12" xfId="2110" xr:uid="{00000000-0005-0000-0000-00001F080000}"/>
    <cellStyle name="20% - uthevingsfarge 2 4 2 2" xfId="142" xr:uid="{00000000-0005-0000-0000-000020080000}"/>
    <cellStyle name="20% - uthevingsfarge 2 4 2 2 10" xfId="2108" xr:uid="{00000000-0005-0000-0000-000021080000}"/>
    <cellStyle name="20% - uthevingsfarge 2 4 2 2 11" xfId="2107" xr:uid="{00000000-0005-0000-0000-000022080000}"/>
    <cellStyle name="20% - uthevingsfarge 2 4 2 2 2" xfId="143" xr:uid="{00000000-0005-0000-0000-000023080000}"/>
    <cellStyle name="20% - uthevingsfarge 2 4 2 2 2 10" xfId="2105" xr:uid="{00000000-0005-0000-0000-000024080000}"/>
    <cellStyle name="20% - uthevingsfarge 2 4 2 2 2 2" xfId="144" xr:uid="{00000000-0005-0000-0000-000025080000}"/>
    <cellStyle name="20% - uthevingsfarge 2 4 2 2 2 2 2" xfId="2103" xr:uid="{00000000-0005-0000-0000-000026080000}"/>
    <cellStyle name="20% - uthevingsfarge 2 4 2 2 2 2 2 2" xfId="2102" xr:uid="{00000000-0005-0000-0000-000027080000}"/>
    <cellStyle name="20% - uthevingsfarge 2 4 2 2 2 2 2 3" xfId="2101" xr:uid="{00000000-0005-0000-0000-000028080000}"/>
    <cellStyle name="20% - uthevingsfarge 2 4 2 2 2 2 3" xfId="2100" xr:uid="{00000000-0005-0000-0000-000029080000}"/>
    <cellStyle name="20% - uthevingsfarge 2 4 2 2 2 2 3 2" xfId="2099" xr:uid="{00000000-0005-0000-0000-00002A080000}"/>
    <cellStyle name="20% - uthevingsfarge 2 4 2 2 2 2 3 3" xfId="2098" xr:uid="{00000000-0005-0000-0000-00002B080000}"/>
    <cellStyle name="20% - uthevingsfarge 2 4 2 2 2 2 4" xfId="2097" xr:uid="{00000000-0005-0000-0000-00002C080000}"/>
    <cellStyle name="20% - uthevingsfarge 2 4 2 2 2 2 5" xfId="2096" xr:uid="{00000000-0005-0000-0000-00002D080000}"/>
    <cellStyle name="20% - uthevingsfarge 2 4 2 2 2 2_Tabell 4.5-4.7" xfId="2104" xr:uid="{00000000-0005-0000-0000-00002E080000}"/>
    <cellStyle name="20% - uthevingsfarge 2 4 2 2 2 3" xfId="2095" xr:uid="{00000000-0005-0000-0000-00002F080000}"/>
    <cellStyle name="20% - uthevingsfarge 2 4 2 2 2 3 2" xfId="2094" xr:uid="{00000000-0005-0000-0000-000030080000}"/>
    <cellStyle name="20% - uthevingsfarge 2 4 2 2 2 3 2 2" xfId="2093" xr:uid="{00000000-0005-0000-0000-000031080000}"/>
    <cellStyle name="20% - uthevingsfarge 2 4 2 2 2 3 2 3" xfId="2092" xr:uid="{00000000-0005-0000-0000-000032080000}"/>
    <cellStyle name="20% - uthevingsfarge 2 4 2 2 2 3 3" xfId="2091" xr:uid="{00000000-0005-0000-0000-000033080000}"/>
    <cellStyle name="20% - uthevingsfarge 2 4 2 2 2 3 3 2" xfId="2090" xr:uid="{00000000-0005-0000-0000-000034080000}"/>
    <cellStyle name="20% - uthevingsfarge 2 4 2 2 2 3 3 3" xfId="2089" xr:uid="{00000000-0005-0000-0000-000035080000}"/>
    <cellStyle name="20% - uthevingsfarge 2 4 2 2 2 3 4" xfId="2088" xr:uid="{00000000-0005-0000-0000-000036080000}"/>
    <cellStyle name="20% - uthevingsfarge 2 4 2 2 2 3 5" xfId="2087" xr:uid="{00000000-0005-0000-0000-000037080000}"/>
    <cellStyle name="20% - uthevingsfarge 2 4 2 2 2 4" xfId="2086" xr:uid="{00000000-0005-0000-0000-000038080000}"/>
    <cellStyle name="20% - uthevingsfarge 2 4 2 2 2 4 2" xfId="2085" xr:uid="{00000000-0005-0000-0000-000039080000}"/>
    <cellStyle name="20% - uthevingsfarge 2 4 2 2 2 4 3" xfId="2084" xr:uid="{00000000-0005-0000-0000-00003A080000}"/>
    <cellStyle name="20% - uthevingsfarge 2 4 2 2 2 5" xfId="2083" xr:uid="{00000000-0005-0000-0000-00003B080000}"/>
    <cellStyle name="20% - uthevingsfarge 2 4 2 2 2 5 2" xfId="2082" xr:uid="{00000000-0005-0000-0000-00003C080000}"/>
    <cellStyle name="20% - uthevingsfarge 2 4 2 2 2 5 3" xfId="2081" xr:uid="{00000000-0005-0000-0000-00003D080000}"/>
    <cellStyle name="20% - uthevingsfarge 2 4 2 2 2 6" xfId="2080" xr:uid="{00000000-0005-0000-0000-00003E080000}"/>
    <cellStyle name="20% - uthevingsfarge 2 4 2 2 2 6 2" xfId="2079" xr:uid="{00000000-0005-0000-0000-00003F080000}"/>
    <cellStyle name="20% - uthevingsfarge 2 4 2 2 2 7" xfId="2078" xr:uid="{00000000-0005-0000-0000-000040080000}"/>
    <cellStyle name="20% - uthevingsfarge 2 4 2 2 2 7 2" xfId="2077" xr:uid="{00000000-0005-0000-0000-000041080000}"/>
    <cellStyle name="20% - uthevingsfarge 2 4 2 2 2 8" xfId="2076" xr:uid="{00000000-0005-0000-0000-000042080000}"/>
    <cellStyle name="20% - uthevingsfarge 2 4 2 2 2 9" xfId="2075" xr:uid="{00000000-0005-0000-0000-000043080000}"/>
    <cellStyle name="20% - uthevingsfarge 2 4 2 2 2_Tabell 4.5-4.7" xfId="2106" xr:uid="{00000000-0005-0000-0000-000044080000}"/>
    <cellStyle name="20% - uthevingsfarge 2 4 2 2 3" xfId="145" xr:uid="{00000000-0005-0000-0000-000045080000}"/>
    <cellStyle name="20% - uthevingsfarge 2 4 2 2 3 2" xfId="2073" xr:uid="{00000000-0005-0000-0000-000046080000}"/>
    <cellStyle name="20% - uthevingsfarge 2 4 2 2 3 2 2" xfId="2072" xr:uid="{00000000-0005-0000-0000-000047080000}"/>
    <cellStyle name="20% - uthevingsfarge 2 4 2 2 3 2 3" xfId="2071" xr:uid="{00000000-0005-0000-0000-000048080000}"/>
    <cellStyle name="20% - uthevingsfarge 2 4 2 2 3 3" xfId="2070" xr:uid="{00000000-0005-0000-0000-000049080000}"/>
    <cellStyle name="20% - uthevingsfarge 2 4 2 2 3 3 2" xfId="2069" xr:uid="{00000000-0005-0000-0000-00004A080000}"/>
    <cellStyle name="20% - uthevingsfarge 2 4 2 2 3 3 3" xfId="2068" xr:uid="{00000000-0005-0000-0000-00004B080000}"/>
    <cellStyle name="20% - uthevingsfarge 2 4 2 2 3 4" xfId="2067" xr:uid="{00000000-0005-0000-0000-00004C080000}"/>
    <cellStyle name="20% - uthevingsfarge 2 4 2 2 3 5" xfId="2066" xr:uid="{00000000-0005-0000-0000-00004D080000}"/>
    <cellStyle name="20% - uthevingsfarge 2 4 2 2 3_Tabell 4.5-4.7" xfId="2074" xr:uid="{00000000-0005-0000-0000-00004E080000}"/>
    <cellStyle name="20% - uthevingsfarge 2 4 2 2 4" xfId="2065" xr:uid="{00000000-0005-0000-0000-00004F080000}"/>
    <cellStyle name="20% - uthevingsfarge 2 4 2 2 4 2" xfId="2064" xr:uid="{00000000-0005-0000-0000-000050080000}"/>
    <cellStyle name="20% - uthevingsfarge 2 4 2 2 4 2 2" xfId="2063" xr:uid="{00000000-0005-0000-0000-000051080000}"/>
    <cellStyle name="20% - uthevingsfarge 2 4 2 2 4 2 3" xfId="4055" xr:uid="{00000000-0005-0000-0000-000052080000}"/>
    <cellStyle name="20% - uthevingsfarge 2 4 2 2 4 3" xfId="4056" xr:uid="{00000000-0005-0000-0000-000053080000}"/>
    <cellStyle name="20% - uthevingsfarge 2 4 2 2 4 3 2" xfId="4057" xr:uid="{00000000-0005-0000-0000-000054080000}"/>
    <cellStyle name="20% - uthevingsfarge 2 4 2 2 4 3 3" xfId="4058" xr:uid="{00000000-0005-0000-0000-000055080000}"/>
    <cellStyle name="20% - uthevingsfarge 2 4 2 2 4 4" xfId="4059" xr:uid="{00000000-0005-0000-0000-000056080000}"/>
    <cellStyle name="20% - uthevingsfarge 2 4 2 2 4 5" xfId="4060" xr:uid="{00000000-0005-0000-0000-000057080000}"/>
    <cellStyle name="20% - uthevingsfarge 2 4 2 2 5" xfId="4061" xr:uid="{00000000-0005-0000-0000-000058080000}"/>
    <cellStyle name="20% - uthevingsfarge 2 4 2 2 5 2" xfId="4062" xr:uid="{00000000-0005-0000-0000-000059080000}"/>
    <cellStyle name="20% - uthevingsfarge 2 4 2 2 5 3" xfId="4063" xr:uid="{00000000-0005-0000-0000-00005A080000}"/>
    <cellStyle name="20% - uthevingsfarge 2 4 2 2 6" xfId="4064" xr:uid="{00000000-0005-0000-0000-00005B080000}"/>
    <cellStyle name="20% - uthevingsfarge 2 4 2 2 6 2" xfId="4065" xr:uid="{00000000-0005-0000-0000-00005C080000}"/>
    <cellStyle name="20% - uthevingsfarge 2 4 2 2 6 3" xfId="4066" xr:uid="{00000000-0005-0000-0000-00005D080000}"/>
    <cellStyle name="20% - uthevingsfarge 2 4 2 2 7" xfId="4067" xr:uid="{00000000-0005-0000-0000-00005E080000}"/>
    <cellStyle name="20% - uthevingsfarge 2 4 2 2 7 2" xfId="4068" xr:uid="{00000000-0005-0000-0000-00005F080000}"/>
    <cellStyle name="20% - uthevingsfarge 2 4 2 2 8" xfId="4069" xr:uid="{00000000-0005-0000-0000-000060080000}"/>
    <cellStyle name="20% - uthevingsfarge 2 4 2 2 8 2" xfId="4070" xr:uid="{00000000-0005-0000-0000-000061080000}"/>
    <cellStyle name="20% - uthevingsfarge 2 4 2 2 9" xfId="4071" xr:uid="{00000000-0005-0000-0000-000062080000}"/>
    <cellStyle name="20% - uthevingsfarge 2 4 2 2_Tabell 4.5-4.7" xfId="2109" xr:uid="{00000000-0005-0000-0000-000063080000}"/>
    <cellStyle name="20% - uthevingsfarge 2 4 2 3" xfId="146" xr:uid="{00000000-0005-0000-0000-000064080000}"/>
    <cellStyle name="20% - uthevingsfarge 2 4 2 3 10" xfId="4073" xr:uid="{00000000-0005-0000-0000-000065080000}"/>
    <cellStyle name="20% - uthevingsfarge 2 4 2 3 2" xfId="147" xr:uid="{00000000-0005-0000-0000-000066080000}"/>
    <cellStyle name="20% - uthevingsfarge 2 4 2 3 2 2" xfId="4075" xr:uid="{00000000-0005-0000-0000-000067080000}"/>
    <cellStyle name="20% - uthevingsfarge 2 4 2 3 2 2 2" xfId="4076" xr:uid="{00000000-0005-0000-0000-000068080000}"/>
    <cellStyle name="20% - uthevingsfarge 2 4 2 3 2 2 3" xfId="4077" xr:uid="{00000000-0005-0000-0000-000069080000}"/>
    <cellStyle name="20% - uthevingsfarge 2 4 2 3 2 3" xfId="4078" xr:uid="{00000000-0005-0000-0000-00006A080000}"/>
    <cellStyle name="20% - uthevingsfarge 2 4 2 3 2 3 2" xfId="4079" xr:uid="{00000000-0005-0000-0000-00006B080000}"/>
    <cellStyle name="20% - uthevingsfarge 2 4 2 3 2 3 3" xfId="4080" xr:uid="{00000000-0005-0000-0000-00006C080000}"/>
    <cellStyle name="20% - uthevingsfarge 2 4 2 3 2 4" xfId="4081" xr:uid="{00000000-0005-0000-0000-00006D080000}"/>
    <cellStyle name="20% - uthevingsfarge 2 4 2 3 2 5" xfId="4082" xr:uid="{00000000-0005-0000-0000-00006E080000}"/>
    <cellStyle name="20% - uthevingsfarge 2 4 2 3 2_Tabell 4.5-4.7" xfId="4074" xr:uid="{00000000-0005-0000-0000-00006F080000}"/>
    <cellStyle name="20% - uthevingsfarge 2 4 2 3 3" xfId="4083" xr:uid="{00000000-0005-0000-0000-000070080000}"/>
    <cellStyle name="20% - uthevingsfarge 2 4 2 3 3 2" xfId="4084" xr:uid="{00000000-0005-0000-0000-000071080000}"/>
    <cellStyle name="20% - uthevingsfarge 2 4 2 3 3 2 2" xfId="4085" xr:uid="{00000000-0005-0000-0000-000072080000}"/>
    <cellStyle name="20% - uthevingsfarge 2 4 2 3 3 2 3" xfId="4086" xr:uid="{00000000-0005-0000-0000-000073080000}"/>
    <cellStyle name="20% - uthevingsfarge 2 4 2 3 3 3" xfId="4087" xr:uid="{00000000-0005-0000-0000-000074080000}"/>
    <cellStyle name="20% - uthevingsfarge 2 4 2 3 3 3 2" xfId="4088" xr:uid="{00000000-0005-0000-0000-000075080000}"/>
    <cellStyle name="20% - uthevingsfarge 2 4 2 3 3 3 3" xfId="4089" xr:uid="{00000000-0005-0000-0000-000076080000}"/>
    <cellStyle name="20% - uthevingsfarge 2 4 2 3 3 4" xfId="4090" xr:uid="{00000000-0005-0000-0000-000077080000}"/>
    <cellStyle name="20% - uthevingsfarge 2 4 2 3 3 5" xfId="4091" xr:uid="{00000000-0005-0000-0000-000078080000}"/>
    <cellStyle name="20% - uthevingsfarge 2 4 2 3 4" xfId="4092" xr:uid="{00000000-0005-0000-0000-000079080000}"/>
    <cellStyle name="20% - uthevingsfarge 2 4 2 3 4 2" xfId="4093" xr:uid="{00000000-0005-0000-0000-00007A080000}"/>
    <cellStyle name="20% - uthevingsfarge 2 4 2 3 4 3" xfId="4094" xr:uid="{00000000-0005-0000-0000-00007B080000}"/>
    <cellStyle name="20% - uthevingsfarge 2 4 2 3 5" xfId="4095" xr:uid="{00000000-0005-0000-0000-00007C080000}"/>
    <cellStyle name="20% - uthevingsfarge 2 4 2 3 5 2" xfId="4096" xr:uid="{00000000-0005-0000-0000-00007D080000}"/>
    <cellStyle name="20% - uthevingsfarge 2 4 2 3 5 3" xfId="4097" xr:uid="{00000000-0005-0000-0000-00007E080000}"/>
    <cellStyle name="20% - uthevingsfarge 2 4 2 3 6" xfId="4098" xr:uid="{00000000-0005-0000-0000-00007F080000}"/>
    <cellStyle name="20% - uthevingsfarge 2 4 2 3 6 2" xfId="4099" xr:uid="{00000000-0005-0000-0000-000080080000}"/>
    <cellStyle name="20% - uthevingsfarge 2 4 2 3 7" xfId="4100" xr:uid="{00000000-0005-0000-0000-000081080000}"/>
    <cellStyle name="20% - uthevingsfarge 2 4 2 3 7 2" xfId="4101" xr:uid="{00000000-0005-0000-0000-000082080000}"/>
    <cellStyle name="20% - uthevingsfarge 2 4 2 3 8" xfId="4102" xr:uid="{00000000-0005-0000-0000-000083080000}"/>
    <cellStyle name="20% - uthevingsfarge 2 4 2 3 9" xfId="4103" xr:uid="{00000000-0005-0000-0000-000084080000}"/>
    <cellStyle name="20% - uthevingsfarge 2 4 2 3_Tabell 4.5-4.7" xfId="4072" xr:uid="{00000000-0005-0000-0000-000085080000}"/>
    <cellStyle name="20% - uthevingsfarge 2 4 2 4" xfId="148" xr:uid="{00000000-0005-0000-0000-000086080000}"/>
    <cellStyle name="20% - uthevingsfarge 2 4 2 4 2" xfId="4105" xr:uid="{00000000-0005-0000-0000-000087080000}"/>
    <cellStyle name="20% - uthevingsfarge 2 4 2 4 2 2" xfId="4106" xr:uid="{00000000-0005-0000-0000-000088080000}"/>
    <cellStyle name="20% - uthevingsfarge 2 4 2 4 2 3" xfId="4107" xr:uid="{00000000-0005-0000-0000-000089080000}"/>
    <cellStyle name="20% - uthevingsfarge 2 4 2 4 3" xfId="4108" xr:uid="{00000000-0005-0000-0000-00008A080000}"/>
    <cellStyle name="20% - uthevingsfarge 2 4 2 4 3 2" xfId="4109" xr:uid="{00000000-0005-0000-0000-00008B080000}"/>
    <cellStyle name="20% - uthevingsfarge 2 4 2 4 3 3" xfId="4110" xr:uid="{00000000-0005-0000-0000-00008C080000}"/>
    <cellStyle name="20% - uthevingsfarge 2 4 2 4 4" xfId="4111" xr:uid="{00000000-0005-0000-0000-00008D080000}"/>
    <cellStyle name="20% - uthevingsfarge 2 4 2 4 5" xfId="4112" xr:uid="{00000000-0005-0000-0000-00008E080000}"/>
    <cellStyle name="20% - uthevingsfarge 2 4 2 4_Tabell 4.5-4.7" xfId="4104" xr:uid="{00000000-0005-0000-0000-00008F080000}"/>
    <cellStyle name="20% - uthevingsfarge 2 4 2 5" xfId="4113" xr:uid="{00000000-0005-0000-0000-000090080000}"/>
    <cellStyle name="20% - uthevingsfarge 2 4 2 5 2" xfId="4114" xr:uid="{00000000-0005-0000-0000-000091080000}"/>
    <cellStyle name="20% - uthevingsfarge 2 4 2 5 2 2" xfId="4115" xr:uid="{00000000-0005-0000-0000-000092080000}"/>
    <cellStyle name="20% - uthevingsfarge 2 4 2 5 2 3" xfId="4116" xr:uid="{00000000-0005-0000-0000-000093080000}"/>
    <cellStyle name="20% - uthevingsfarge 2 4 2 5 3" xfId="4117" xr:uid="{00000000-0005-0000-0000-000094080000}"/>
    <cellStyle name="20% - uthevingsfarge 2 4 2 5 3 2" xfId="4118" xr:uid="{00000000-0005-0000-0000-000095080000}"/>
    <cellStyle name="20% - uthevingsfarge 2 4 2 5 3 3" xfId="4119" xr:uid="{00000000-0005-0000-0000-000096080000}"/>
    <cellStyle name="20% - uthevingsfarge 2 4 2 5 4" xfId="4120" xr:uid="{00000000-0005-0000-0000-000097080000}"/>
    <cellStyle name="20% - uthevingsfarge 2 4 2 5 5" xfId="4121" xr:uid="{00000000-0005-0000-0000-000098080000}"/>
    <cellStyle name="20% - uthevingsfarge 2 4 2 6" xfId="4122" xr:uid="{00000000-0005-0000-0000-000099080000}"/>
    <cellStyle name="20% - uthevingsfarge 2 4 2 6 2" xfId="4123" xr:uid="{00000000-0005-0000-0000-00009A080000}"/>
    <cellStyle name="20% - uthevingsfarge 2 4 2 6 3" xfId="4124" xr:uid="{00000000-0005-0000-0000-00009B080000}"/>
    <cellStyle name="20% - uthevingsfarge 2 4 2 7" xfId="4125" xr:uid="{00000000-0005-0000-0000-00009C080000}"/>
    <cellStyle name="20% - uthevingsfarge 2 4 2 7 2" xfId="4126" xr:uid="{00000000-0005-0000-0000-00009D080000}"/>
    <cellStyle name="20% - uthevingsfarge 2 4 2 7 3" xfId="4127" xr:uid="{00000000-0005-0000-0000-00009E080000}"/>
    <cellStyle name="20% - uthevingsfarge 2 4 2 8" xfId="4128" xr:uid="{00000000-0005-0000-0000-00009F080000}"/>
    <cellStyle name="20% - uthevingsfarge 2 4 2 8 2" xfId="4129" xr:uid="{00000000-0005-0000-0000-0000A0080000}"/>
    <cellStyle name="20% - uthevingsfarge 2 4 2 9" xfId="4130" xr:uid="{00000000-0005-0000-0000-0000A1080000}"/>
    <cellStyle name="20% - uthevingsfarge 2 4 2 9 2" xfId="4131" xr:uid="{00000000-0005-0000-0000-0000A2080000}"/>
    <cellStyle name="20% - uthevingsfarge 2 4 2_Tabell 4.5-4.7" xfId="2113" xr:uid="{00000000-0005-0000-0000-0000A3080000}"/>
    <cellStyle name="20% - uthevingsfarge 2 4 3" xfId="149" xr:uid="{00000000-0005-0000-0000-0000A4080000}"/>
    <cellStyle name="20% - uthevingsfarge 2 4 3 10" xfId="4133" xr:uid="{00000000-0005-0000-0000-0000A5080000}"/>
    <cellStyle name="20% - uthevingsfarge 2 4 3 11" xfId="4134" xr:uid="{00000000-0005-0000-0000-0000A6080000}"/>
    <cellStyle name="20% - uthevingsfarge 2 4 3 2" xfId="150" xr:uid="{00000000-0005-0000-0000-0000A7080000}"/>
    <cellStyle name="20% - uthevingsfarge 2 4 3 2 10" xfId="4136" xr:uid="{00000000-0005-0000-0000-0000A8080000}"/>
    <cellStyle name="20% - uthevingsfarge 2 4 3 2 2" xfId="151" xr:uid="{00000000-0005-0000-0000-0000A9080000}"/>
    <cellStyle name="20% - uthevingsfarge 2 4 3 2 2 2" xfId="4138" xr:uid="{00000000-0005-0000-0000-0000AA080000}"/>
    <cellStyle name="20% - uthevingsfarge 2 4 3 2 2 2 2" xfId="4139" xr:uid="{00000000-0005-0000-0000-0000AB080000}"/>
    <cellStyle name="20% - uthevingsfarge 2 4 3 2 2 2 3" xfId="4140" xr:uid="{00000000-0005-0000-0000-0000AC080000}"/>
    <cellStyle name="20% - uthevingsfarge 2 4 3 2 2 3" xfId="4141" xr:uid="{00000000-0005-0000-0000-0000AD080000}"/>
    <cellStyle name="20% - uthevingsfarge 2 4 3 2 2 3 2" xfId="4142" xr:uid="{00000000-0005-0000-0000-0000AE080000}"/>
    <cellStyle name="20% - uthevingsfarge 2 4 3 2 2 3 3" xfId="4143" xr:uid="{00000000-0005-0000-0000-0000AF080000}"/>
    <cellStyle name="20% - uthevingsfarge 2 4 3 2 2 4" xfId="4144" xr:uid="{00000000-0005-0000-0000-0000B0080000}"/>
    <cellStyle name="20% - uthevingsfarge 2 4 3 2 2 5" xfId="4145" xr:uid="{00000000-0005-0000-0000-0000B1080000}"/>
    <cellStyle name="20% - uthevingsfarge 2 4 3 2 2_Tabell 4.5-4.7" xfId="4137" xr:uid="{00000000-0005-0000-0000-0000B2080000}"/>
    <cellStyle name="20% - uthevingsfarge 2 4 3 2 3" xfId="4146" xr:uid="{00000000-0005-0000-0000-0000B3080000}"/>
    <cellStyle name="20% - uthevingsfarge 2 4 3 2 3 2" xfId="4147" xr:uid="{00000000-0005-0000-0000-0000B4080000}"/>
    <cellStyle name="20% - uthevingsfarge 2 4 3 2 3 2 2" xfId="4148" xr:uid="{00000000-0005-0000-0000-0000B5080000}"/>
    <cellStyle name="20% - uthevingsfarge 2 4 3 2 3 2 3" xfId="4149" xr:uid="{00000000-0005-0000-0000-0000B6080000}"/>
    <cellStyle name="20% - uthevingsfarge 2 4 3 2 3 3" xfId="4150" xr:uid="{00000000-0005-0000-0000-0000B7080000}"/>
    <cellStyle name="20% - uthevingsfarge 2 4 3 2 3 3 2" xfId="4151" xr:uid="{00000000-0005-0000-0000-0000B8080000}"/>
    <cellStyle name="20% - uthevingsfarge 2 4 3 2 3 3 3" xfId="4152" xr:uid="{00000000-0005-0000-0000-0000B9080000}"/>
    <cellStyle name="20% - uthevingsfarge 2 4 3 2 3 4" xfId="4153" xr:uid="{00000000-0005-0000-0000-0000BA080000}"/>
    <cellStyle name="20% - uthevingsfarge 2 4 3 2 3 5" xfId="4154" xr:uid="{00000000-0005-0000-0000-0000BB080000}"/>
    <cellStyle name="20% - uthevingsfarge 2 4 3 2 4" xfId="4155" xr:uid="{00000000-0005-0000-0000-0000BC080000}"/>
    <cellStyle name="20% - uthevingsfarge 2 4 3 2 4 2" xfId="4156" xr:uid="{00000000-0005-0000-0000-0000BD080000}"/>
    <cellStyle name="20% - uthevingsfarge 2 4 3 2 4 3" xfId="4157" xr:uid="{00000000-0005-0000-0000-0000BE080000}"/>
    <cellStyle name="20% - uthevingsfarge 2 4 3 2 5" xfId="4158" xr:uid="{00000000-0005-0000-0000-0000BF080000}"/>
    <cellStyle name="20% - uthevingsfarge 2 4 3 2 5 2" xfId="4159" xr:uid="{00000000-0005-0000-0000-0000C0080000}"/>
    <cellStyle name="20% - uthevingsfarge 2 4 3 2 5 3" xfId="4160" xr:uid="{00000000-0005-0000-0000-0000C1080000}"/>
    <cellStyle name="20% - uthevingsfarge 2 4 3 2 6" xfId="4161" xr:uid="{00000000-0005-0000-0000-0000C2080000}"/>
    <cellStyle name="20% - uthevingsfarge 2 4 3 2 6 2" xfId="4162" xr:uid="{00000000-0005-0000-0000-0000C3080000}"/>
    <cellStyle name="20% - uthevingsfarge 2 4 3 2 7" xfId="4163" xr:uid="{00000000-0005-0000-0000-0000C4080000}"/>
    <cellStyle name="20% - uthevingsfarge 2 4 3 2 7 2" xfId="4164" xr:uid="{00000000-0005-0000-0000-0000C5080000}"/>
    <cellStyle name="20% - uthevingsfarge 2 4 3 2 8" xfId="4165" xr:uid="{00000000-0005-0000-0000-0000C6080000}"/>
    <cellStyle name="20% - uthevingsfarge 2 4 3 2 9" xfId="4166" xr:uid="{00000000-0005-0000-0000-0000C7080000}"/>
    <cellStyle name="20% - uthevingsfarge 2 4 3 2_Tabell 4.5-4.7" xfId="4135" xr:uid="{00000000-0005-0000-0000-0000C8080000}"/>
    <cellStyle name="20% - uthevingsfarge 2 4 3 3" xfId="152" xr:uid="{00000000-0005-0000-0000-0000C9080000}"/>
    <cellStyle name="20% - uthevingsfarge 2 4 3 3 2" xfId="4168" xr:uid="{00000000-0005-0000-0000-0000CA080000}"/>
    <cellStyle name="20% - uthevingsfarge 2 4 3 3 2 2" xfId="4169" xr:uid="{00000000-0005-0000-0000-0000CB080000}"/>
    <cellStyle name="20% - uthevingsfarge 2 4 3 3 2 3" xfId="4170" xr:uid="{00000000-0005-0000-0000-0000CC080000}"/>
    <cellStyle name="20% - uthevingsfarge 2 4 3 3 3" xfId="4171" xr:uid="{00000000-0005-0000-0000-0000CD080000}"/>
    <cellStyle name="20% - uthevingsfarge 2 4 3 3 3 2" xfId="4172" xr:uid="{00000000-0005-0000-0000-0000CE080000}"/>
    <cellStyle name="20% - uthevingsfarge 2 4 3 3 3 3" xfId="4173" xr:uid="{00000000-0005-0000-0000-0000CF080000}"/>
    <cellStyle name="20% - uthevingsfarge 2 4 3 3 4" xfId="4174" xr:uid="{00000000-0005-0000-0000-0000D0080000}"/>
    <cellStyle name="20% - uthevingsfarge 2 4 3 3 5" xfId="4175" xr:uid="{00000000-0005-0000-0000-0000D1080000}"/>
    <cellStyle name="20% - uthevingsfarge 2 4 3 3_Tabell 4.5-4.7" xfId="4167" xr:uid="{00000000-0005-0000-0000-0000D2080000}"/>
    <cellStyle name="20% - uthevingsfarge 2 4 3 4" xfId="4176" xr:uid="{00000000-0005-0000-0000-0000D3080000}"/>
    <cellStyle name="20% - uthevingsfarge 2 4 3 4 2" xfId="4177" xr:uid="{00000000-0005-0000-0000-0000D4080000}"/>
    <cellStyle name="20% - uthevingsfarge 2 4 3 4 2 2" xfId="4178" xr:uid="{00000000-0005-0000-0000-0000D5080000}"/>
    <cellStyle name="20% - uthevingsfarge 2 4 3 4 2 3" xfId="4179" xr:uid="{00000000-0005-0000-0000-0000D6080000}"/>
    <cellStyle name="20% - uthevingsfarge 2 4 3 4 3" xfId="4180" xr:uid="{00000000-0005-0000-0000-0000D7080000}"/>
    <cellStyle name="20% - uthevingsfarge 2 4 3 4 3 2" xfId="4181" xr:uid="{00000000-0005-0000-0000-0000D8080000}"/>
    <cellStyle name="20% - uthevingsfarge 2 4 3 4 3 3" xfId="4182" xr:uid="{00000000-0005-0000-0000-0000D9080000}"/>
    <cellStyle name="20% - uthevingsfarge 2 4 3 4 4" xfId="4183" xr:uid="{00000000-0005-0000-0000-0000DA080000}"/>
    <cellStyle name="20% - uthevingsfarge 2 4 3 4 5" xfId="4184" xr:uid="{00000000-0005-0000-0000-0000DB080000}"/>
    <cellStyle name="20% - uthevingsfarge 2 4 3 5" xfId="4185" xr:uid="{00000000-0005-0000-0000-0000DC080000}"/>
    <cellStyle name="20% - uthevingsfarge 2 4 3 5 2" xfId="4186" xr:uid="{00000000-0005-0000-0000-0000DD080000}"/>
    <cellStyle name="20% - uthevingsfarge 2 4 3 5 3" xfId="4187" xr:uid="{00000000-0005-0000-0000-0000DE080000}"/>
    <cellStyle name="20% - uthevingsfarge 2 4 3 6" xfId="4188" xr:uid="{00000000-0005-0000-0000-0000DF080000}"/>
    <cellStyle name="20% - uthevingsfarge 2 4 3 6 2" xfId="4189" xr:uid="{00000000-0005-0000-0000-0000E0080000}"/>
    <cellStyle name="20% - uthevingsfarge 2 4 3 6 3" xfId="4190" xr:uid="{00000000-0005-0000-0000-0000E1080000}"/>
    <cellStyle name="20% - uthevingsfarge 2 4 3 7" xfId="4191" xr:uid="{00000000-0005-0000-0000-0000E2080000}"/>
    <cellStyle name="20% - uthevingsfarge 2 4 3 7 2" xfId="4192" xr:uid="{00000000-0005-0000-0000-0000E3080000}"/>
    <cellStyle name="20% - uthevingsfarge 2 4 3 8" xfId="4193" xr:uid="{00000000-0005-0000-0000-0000E4080000}"/>
    <cellStyle name="20% - uthevingsfarge 2 4 3 8 2" xfId="4194" xr:uid="{00000000-0005-0000-0000-0000E5080000}"/>
    <cellStyle name="20% - uthevingsfarge 2 4 3 9" xfId="4195" xr:uid="{00000000-0005-0000-0000-0000E6080000}"/>
    <cellStyle name="20% - uthevingsfarge 2 4 3_Tabell 4.5-4.7" xfId="4132" xr:uid="{00000000-0005-0000-0000-0000E7080000}"/>
    <cellStyle name="20% - uthevingsfarge 2 4 4" xfId="153" xr:uid="{00000000-0005-0000-0000-0000E8080000}"/>
    <cellStyle name="20% - uthevingsfarge 2 4 4 10" xfId="4197" xr:uid="{00000000-0005-0000-0000-0000E9080000}"/>
    <cellStyle name="20% - uthevingsfarge 2 4 4 2" xfId="154" xr:uid="{00000000-0005-0000-0000-0000EA080000}"/>
    <cellStyle name="20% - uthevingsfarge 2 4 4 2 2" xfId="4199" xr:uid="{00000000-0005-0000-0000-0000EB080000}"/>
    <cellStyle name="20% - uthevingsfarge 2 4 4 2 2 2" xfId="4200" xr:uid="{00000000-0005-0000-0000-0000EC080000}"/>
    <cellStyle name="20% - uthevingsfarge 2 4 4 2 2 3" xfId="4201" xr:uid="{00000000-0005-0000-0000-0000ED080000}"/>
    <cellStyle name="20% - uthevingsfarge 2 4 4 2 3" xfId="4202" xr:uid="{00000000-0005-0000-0000-0000EE080000}"/>
    <cellStyle name="20% - uthevingsfarge 2 4 4 2 3 2" xfId="4203" xr:uid="{00000000-0005-0000-0000-0000EF080000}"/>
    <cellStyle name="20% - uthevingsfarge 2 4 4 2 3 3" xfId="4204" xr:uid="{00000000-0005-0000-0000-0000F0080000}"/>
    <cellStyle name="20% - uthevingsfarge 2 4 4 2 4" xfId="4205" xr:uid="{00000000-0005-0000-0000-0000F1080000}"/>
    <cellStyle name="20% - uthevingsfarge 2 4 4 2 5" xfId="4206" xr:uid="{00000000-0005-0000-0000-0000F2080000}"/>
    <cellStyle name="20% - uthevingsfarge 2 4 4 2_Tabell 4.5-4.7" xfId="4198" xr:uid="{00000000-0005-0000-0000-0000F3080000}"/>
    <cellStyle name="20% - uthevingsfarge 2 4 4 3" xfId="4207" xr:uid="{00000000-0005-0000-0000-0000F4080000}"/>
    <cellStyle name="20% - uthevingsfarge 2 4 4 3 2" xfId="4208" xr:uid="{00000000-0005-0000-0000-0000F5080000}"/>
    <cellStyle name="20% - uthevingsfarge 2 4 4 3 2 2" xfId="4209" xr:uid="{00000000-0005-0000-0000-0000F6080000}"/>
    <cellStyle name="20% - uthevingsfarge 2 4 4 3 2 3" xfId="4210" xr:uid="{00000000-0005-0000-0000-0000F7080000}"/>
    <cellStyle name="20% - uthevingsfarge 2 4 4 3 3" xfId="4211" xr:uid="{00000000-0005-0000-0000-0000F8080000}"/>
    <cellStyle name="20% - uthevingsfarge 2 4 4 3 3 2" xfId="4212" xr:uid="{00000000-0005-0000-0000-0000F9080000}"/>
    <cellStyle name="20% - uthevingsfarge 2 4 4 3 3 3" xfId="4213" xr:uid="{00000000-0005-0000-0000-0000FA080000}"/>
    <cellStyle name="20% - uthevingsfarge 2 4 4 3 4" xfId="4214" xr:uid="{00000000-0005-0000-0000-0000FB080000}"/>
    <cellStyle name="20% - uthevingsfarge 2 4 4 3 5" xfId="4215" xr:uid="{00000000-0005-0000-0000-0000FC080000}"/>
    <cellStyle name="20% - uthevingsfarge 2 4 4 4" xfId="4216" xr:uid="{00000000-0005-0000-0000-0000FD080000}"/>
    <cellStyle name="20% - uthevingsfarge 2 4 4 4 2" xfId="4217" xr:uid="{00000000-0005-0000-0000-0000FE080000}"/>
    <cellStyle name="20% - uthevingsfarge 2 4 4 4 3" xfId="4218" xr:uid="{00000000-0005-0000-0000-0000FF080000}"/>
    <cellStyle name="20% - uthevingsfarge 2 4 4 5" xfId="4219" xr:uid="{00000000-0005-0000-0000-000000090000}"/>
    <cellStyle name="20% - uthevingsfarge 2 4 4 5 2" xfId="4220" xr:uid="{00000000-0005-0000-0000-000001090000}"/>
    <cellStyle name="20% - uthevingsfarge 2 4 4 5 3" xfId="4221" xr:uid="{00000000-0005-0000-0000-000002090000}"/>
    <cellStyle name="20% - uthevingsfarge 2 4 4 6" xfId="4222" xr:uid="{00000000-0005-0000-0000-000003090000}"/>
    <cellStyle name="20% - uthevingsfarge 2 4 4 6 2" xfId="4223" xr:uid="{00000000-0005-0000-0000-000004090000}"/>
    <cellStyle name="20% - uthevingsfarge 2 4 4 7" xfId="4224" xr:uid="{00000000-0005-0000-0000-000005090000}"/>
    <cellStyle name="20% - uthevingsfarge 2 4 4 7 2" xfId="4225" xr:uid="{00000000-0005-0000-0000-000006090000}"/>
    <cellStyle name="20% - uthevingsfarge 2 4 4 8" xfId="4226" xr:uid="{00000000-0005-0000-0000-000007090000}"/>
    <cellStyle name="20% - uthevingsfarge 2 4 4 9" xfId="4227" xr:uid="{00000000-0005-0000-0000-000008090000}"/>
    <cellStyle name="20% - uthevingsfarge 2 4 4_Tabell 4.5-4.7" xfId="4196" xr:uid="{00000000-0005-0000-0000-000009090000}"/>
    <cellStyle name="20% - uthevingsfarge 2 4 5" xfId="155" xr:uid="{00000000-0005-0000-0000-00000A090000}"/>
    <cellStyle name="20% - uthevingsfarge 2 4 5 2" xfId="4229" xr:uid="{00000000-0005-0000-0000-00000B090000}"/>
    <cellStyle name="20% - uthevingsfarge 2 4 5 2 2" xfId="4230" xr:uid="{00000000-0005-0000-0000-00000C090000}"/>
    <cellStyle name="20% - uthevingsfarge 2 4 5 2 3" xfId="4231" xr:uid="{00000000-0005-0000-0000-00000D090000}"/>
    <cellStyle name="20% - uthevingsfarge 2 4 5 3" xfId="4232" xr:uid="{00000000-0005-0000-0000-00000E090000}"/>
    <cellStyle name="20% - uthevingsfarge 2 4 5 3 2" xfId="4233" xr:uid="{00000000-0005-0000-0000-00000F090000}"/>
    <cellStyle name="20% - uthevingsfarge 2 4 5 3 3" xfId="4234" xr:uid="{00000000-0005-0000-0000-000010090000}"/>
    <cellStyle name="20% - uthevingsfarge 2 4 5 4" xfId="4235" xr:uid="{00000000-0005-0000-0000-000011090000}"/>
    <cellStyle name="20% - uthevingsfarge 2 4 5 5" xfId="4236" xr:uid="{00000000-0005-0000-0000-000012090000}"/>
    <cellStyle name="20% - uthevingsfarge 2 4 5_Tabell 4.5-4.7" xfId="4228" xr:uid="{00000000-0005-0000-0000-000013090000}"/>
    <cellStyle name="20% - uthevingsfarge 2 4 6" xfId="4237" xr:uid="{00000000-0005-0000-0000-000014090000}"/>
    <cellStyle name="20% - uthevingsfarge 2 4 6 2" xfId="4238" xr:uid="{00000000-0005-0000-0000-000015090000}"/>
    <cellStyle name="20% - uthevingsfarge 2 4 6 2 2" xfId="4239" xr:uid="{00000000-0005-0000-0000-000016090000}"/>
    <cellStyle name="20% - uthevingsfarge 2 4 6 2 3" xfId="4240" xr:uid="{00000000-0005-0000-0000-000017090000}"/>
    <cellStyle name="20% - uthevingsfarge 2 4 6 3" xfId="4241" xr:uid="{00000000-0005-0000-0000-000018090000}"/>
    <cellStyle name="20% - uthevingsfarge 2 4 6 3 2" xfId="4242" xr:uid="{00000000-0005-0000-0000-000019090000}"/>
    <cellStyle name="20% - uthevingsfarge 2 4 6 3 3" xfId="4243" xr:uid="{00000000-0005-0000-0000-00001A090000}"/>
    <cellStyle name="20% - uthevingsfarge 2 4 6 4" xfId="4244" xr:uid="{00000000-0005-0000-0000-00001B090000}"/>
    <cellStyle name="20% - uthevingsfarge 2 4 6 5" xfId="4245" xr:uid="{00000000-0005-0000-0000-00001C090000}"/>
    <cellStyle name="20% - uthevingsfarge 2 4 7" xfId="4246" xr:uid="{00000000-0005-0000-0000-00001D090000}"/>
    <cellStyle name="20% - uthevingsfarge 2 4 7 2" xfId="4247" xr:uid="{00000000-0005-0000-0000-00001E090000}"/>
    <cellStyle name="20% - uthevingsfarge 2 4 7 3" xfId="4248" xr:uid="{00000000-0005-0000-0000-00001F090000}"/>
    <cellStyle name="20% - uthevingsfarge 2 4 8" xfId="4249" xr:uid="{00000000-0005-0000-0000-000020090000}"/>
    <cellStyle name="20% - uthevingsfarge 2 4 8 2" xfId="4250" xr:uid="{00000000-0005-0000-0000-000021090000}"/>
    <cellStyle name="20% - uthevingsfarge 2 4 8 3" xfId="4251" xr:uid="{00000000-0005-0000-0000-000022090000}"/>
    <cellStyle name="20% - uthevingsfarge 2 4 9" xfId="4252" xr:uid="{00000000-0005-0000-0000-000023090000}"/>
    <cellStyle name="20% - uthevingsfarge 2 4 9 2" xfId="4253" xr:uid="{00000000-0005-0000-0000-000024090000}"/>
    <cellStyle name="20% - uthevingsfarge 2 4_Tabell 4.5-4.7" xfId="2119" xr:uid="{00000000-0005-0000-0000-000025090000}"/>
    <cellStyle name="20% - uthevingsfarge 2 5" xfId="156" xr:uid="{00000000-0005-0000-0000-000026090000}"/>
    <cellStyle name="20% - uthevingsfarge 2 5 10" xfId="4255" xr:uid="{00000000-0005-0000-0000-000027090000}"/>
    <cellStyle name="20% - uthevingsfarge 2 5 10 2" xfId="4256" xr:uid="{00000000-0005-0000-0000-000028090000}"/>
    <cellStyle name="20% - uthevingsfarge 2 5 11" xfId="4257" xr:uid="{00000000-0005-0000-0000-000029090000}"/>
    <cellStyle name="20% - uthevingsfarge 2 5 12" xfId="4258" xr:uid="{00000000-0005-0000-0000-00002A090000}"/>
    <cellStyle name="20% - uthevingsfarge 2 5 13" xfId="4259" xr:uid="{00000000-0005-0000-0000-00002B090000}"/>
    <cellStyle name="20% - uthevingsfarge 2 5 2" xfId="157" xr:uid="{00000000-0005-0000-0000-00002C090000}"/>
    <cellStyle name="20% - uthevingsfarge 2 5 2 10" xfId="4261" xr:uid="{00000000-0005-0000-0000-00002D090000}"/>
    <cellStyle name="20% - uthevingsfarge 2 5 2 11" xfId="4262" xr:uid="{00000000-0005-0000-0000-00002E090000}"/>
    <cellStyle name="20% - uthevingsfarge 2 5 2 12" xfId="4263" xr:uid="{00000000-0005-0000-0000-00002F090000}"/>
    <cellStyle name="20% - uthevingsfarge 2 5 2 2" xfId="158" xr:uid="{00000000-0005-0000-0000-000030090000}"/>
    <cellStyle name="20% - uthevingsfarge 2 5 2 2 10" xfId="4265" xr:uid="{00000000-0005-0000-0000-000031090000}"/>
    <cellStyle name="20% - uthevingsfarge 2 5 2 2 11" xfId="4266" xr:uid="{00000000-0005-0000-0000-000032090000}"/>
    <cellStyle name="20% - uthevingsfarge 2 5 2 2 2" xfId="159" xr:uid="{00000000-0005-0000-0000-000033090000}"/>
    <cellStyle name="20% - uthevingsfarge 2 5 2 2 2 10" xfId="4268" xr:uid="{00000000-0005-0000-0000-000034090000}"/>
    <cellStyle name="20% - uthevingsfarge 2 5 2 2 2 2" xfId="160" xr:uid="{00000000-0005-0000-0000-000035090000}"/>
    <cellStyle name="20% - uthevingsfarge 2 5 2 2 2 2 2" xfId="4270" xr:uid="{00000000-0005-0000-0000-000036090000}"/>
    <cellStyle name="20% - uthevingsfarge 2 5 2 2 2 2 2 2" xfId="4271" xr:uid="{00000000-0005-0000-0000-000037090000}"/>
    <cellStyle name="20% - uthevingsfarge 2 5 2 2 2 2 2 3" xfId="4272" xr:uid="{00000000-0005-0000-0000-000038090000}"/>
    <cellStyle name="20% - uthevingsfarge 2 5 2 2 2 2 3" xfId="4273" xr:uid="{00000000-0005-0000-0000-000039090000}"/>
    <cellStyle name="20% - uthevingsfarge 2 5 2 2 2 2 3 2" xfId="4274" xr:uid="{00000000-0005-0000-0000-00003A090000}"/>
    <cellStyle name="20% - uthevingsfarge 2 5 2 2 2 2 3 3" xfId="4275" xr:uid="{00000000-0005-0000-0000-00003B090000}"/>
    <cellStyle name="20% - uthevingsfarge 2 5 2 2 2 2 4" xfId="4276" xr:uid="{00000000-0005-0000-0000-00003C090000}"/>
    <cellStyle name="20% - uthevingsfarge 2 5 2 2 2 2 5" xfId="4277" xr:uid="{00000000-0005-0000-0000-00003D090000}"/>
    <cellStyle name="20% - uthevingsfarge 2 5 2 2 2 2_Tabell 4.5-4.7" xfId="4269" xr:uid="{00000000-0005-0000-0000-00003E090000}"/>
    <cellStyle name="20% - uthevingsfarge 2 5 2 2 2 3" xfId="4278" xr:uid="{00000000-0005-0000-0000-00003F090000}"/>
    <cellStyle name="20% - uthevingsfarge 2 5 2 2 2 3 2" xfId="4279" xr:uid="{00000000-0005-0000-0000-000040090000}"/>
    <cellStyle name="20% - uthevingsfarge 2 5 2 2 2 3 2 2" xfId="4280" xr:uid="{00000000-0005-0000-0000-000041090000}"/>
    <cellStyle name="20% - uthevingsfarge 2 5 2 2 2 3 2 3" xfId="4281" xr:uid="{00000000-0005-0000-0000-000042090000}"/>
    <cellStyle name="20% - uthevingsfarge 2 5 2 2 2 3 3" xfId="4282" xr:uid="{00000000-0005-0000-0000-000043090000}"/>
    <cellStyle name="20% - uthevingsfarge 2 5 2 2 2 3 3 2" xfId="4283" xr:uid="{00000000-0005-0000-0000-000044090000}"/>
    <cellStyle name="20% - uthevingsfarge 2 5 2 2 2 3 3 3" xfId="4284" xr:uid="{00000000-0005-0000-0000-000045090000}"/>
    <cellStyle name="20% - uthevingsfarge 2 5 2 2 2 3 4" xfId="4285" xr:uid="{00000000-0005-0000-0000-000046090000}"/>
    <cellStyle name="20% - uthevingsfarge 2 5 2 2 2 3 5" xfId="4286" xr:uid="{00000000-0005-0000-0000-000047090000}"/>
    <cellStyle name="20% - uthevingsfarge 2 5 2 2 2 4" xfId="4287" xr:uid="{00000000-0005-0000-0000-000048090000}"/>
    <cellStyle name="20% - uthevingsfarge 2 5 2 2 2 4 2" xfId="4288" xr:uid="{00000000-0005-0000-0000-000049090000}"/>
    <cellStyle name="20% - uthevingsfarge 2 5 2 2 2 4 3" xfId="4289" xr:uid="{00000000-0005-0000-0000-00004A090000}"/>
    <cellStyle name="20% - uthevingsfarge 2 5 2 2 2 5" xfId="4290" xr:uid="{00000000-0005-0000-0000-00004B090000}"/>
    <cellStyle name="20% - uthevingsfarge 2 5 2 2 2 5 2" xfId="4291" xr:uid="{00000000-0005-0000-0000-00004C090000}"/>
    <cellStyle name="20% - uthevingsfarge 2 5 2 2 2 5 3" xfId="4292" xr:uid="{00000000-0005-0000-0000-00004D090000}"/>
    <cellStyle name="20% - uthevingsfarge 2 5 2 2 2 6" xfId="4293" xr:uid="{00000000-0005-0000-0000-00004E090000}"/>
    <cellStyle name="20% - uthevingsfarge 2 5 2 2 2 6 2" xfId="4294" xr:uid="{00000000-0005-0000-0000-00004F090000}"/>
    <cellStyle name="20% - uthevingsfarge 2 5 2 2 2 7" xfId="4295" xr:uid="{00000000-0005-0000-0000-000050090000}"/>
    <cellStyle name="20% - uthevingsfarge 2 5 2 2 2 7 2" xfId="4296" xr:uid="{00000000-0005-0000-0000-000051090000}"/>
    <cellStyle name="20% - uthevingsfarge 2 5 2 2 2 8" xfId="4297" xr:uid="{00000000-0005-0000-0000-000052090000}"/>
    <cellStyle name="20% - uthevingsfarge 2 5 2 2 2 9" xfId="4298" xr:uid="{00000000-0005-0000-0000-000053090000}"/>
    <cellStyle name="20% - uthevingsfarge 2 5 2 2 2_Tabell 4.5-4.7" xfId="4267" xr:uid="{00000000-0005-0000-0000-000054090000}"/>
    <cellStyle name="20% - uthevingsfarge 2 5 2 2 3" xfId="161" xr:uid="{00000000-0005-0000-0000-000055090000}"/>
    <cellStyle name="20% - uthevingsfarge 2 5 2 2 3 2" xfId="4300" xr:uid="{00000000-0005-0000-0000-000056090000}"/>
    <cellStyle name="20% - uthevingsfarge 2 5 2 2 3 2 2" xfId="4301" xr:uid="{00000000-0005-0000-0000-000057090000}"/>
    <cellStyle name="20% - uthevingsfarge 2 5 2 2 3 2 3" xfId="4302" xr:uid="{00000000-0005-0000-0000-000058090000}"/>
    <cellStyle name="20% - uthevingsfarge 2 5 2 2 3 3" xfId="4303" xr:uid="{00000000-0005-0000-0000-000059090000}"/>
    <cellStyle name="20% - uthevingsfarge 2 5 2 2 3 3 2" xfId="4304" xr:uid="{00000000-0005-0000-0000-00005A090000}"/>
    <cellStyle name="20% - uthevingsfarge 2 5 2 2 3 3 3" xfId="4305" xr:uid="{00000000-0005-0000-0000-00005B090000}"/>
    <cellStyle name="20% - uthevingsfarge 2 5 2 2 3 4" xfId="4306" xr:uid="{00000000-0005-0000-0000-00005C090000}"/>
    <cellStyle name="20% - uthevingsfarge 2 5 2 2 3 5" xfId="4307" xr:uid="{00000000-0005-0000-0000-00005D090000}"/>
    <cellStyle name="20% - uthevingsfarge 2 5 2 2 3_Tabell 4.5-4.7" xfId="4299" xr:uid="{00000000-0005-0000-0000-00005E090000}"/>
    <cellStyle name="20% - uthevingsfarge 2 5 2 2 4" xfId="4308" xr:uid="{00000000-0005-0000-0000-00005F090000}"/>
    <cellStyle name="20% - uthevingsfarge 2 5 2 2 4 2" xfId="4309" xr:uid="{00000000-0005-0000-0000-000060090000}"/>
    <cellStyle name="20% - uthevingsfarge 2 5 2 2 4 2 2" xfId="4310" xr:uid="{00000000-0005-0000-0000-000061090000}"/>
    <cellStyle name="20% - uthevingsfarge 2 5 2 2 4 2 3" xfId="4311" xr:uid="{00000000-0005-0000-0000-000062090000}"/>
    <cellStyle name="20% - uthevingsfarge 2 5 2 2 4 3" xfId="4312" xr:uid="{00000000-0005-0000-0000-000063090000}"/>
    <cellStyle name="20% - uthevingsfarge 2 5 2 2 4 3 2" xfId="4313" xr:uid="{00000000-0005-0000-0000-000064090000}"/>
    <cellStyle name="20% - uthevingsfarge 2 5 2 2 4 3 3" xfId="4314" xr:uid="{00000000-0005-0000-0000-000065090000}"/>
    <cellStyle name="20% - uthevingsfarge 2 5 2 2 4 4" xfId="4315" xr:uid="{00000000-0005-0000-0000-000066090000}"/>
    <cellStyle name="20% - uthevingsfarge 2 5 2 2 4 5" xfId="4316" xr:uid="{00000000-0005-0000-0000-000067090000}"/>
    <cellStyle name="20% - uthevingsfarge 2 5 2 2 5" xfId="4317" xr:uid="{00000000-0005-0000-0000-000068090000}"/>
    <cellStyle name="20% - uthevingsfarge 2 5 2 2 5 2" xfId="4318" xr:uid="{00000000-0005-0000-0000-000069090000}"/>
    <cellStyle name="20% - uthevingsfarge 2 5 2 2 5 3" xfId="4319" xr:uid="{00000000-0005-0000-0000-00006A090000}"/>
    <cellStyle name="20% - uthevingsfarge 2 5 2 2 6" xfId="4320" xr:uid="{00000000-0005-0000-0000-00006B090000}"/>
    <cellStyle name="20% - uthevingsfarge 2 5 2 2 6 2" xfId="4321" xr:uid="{00000000-0005-0000-0000-00006C090000}"/>
    <cellStyle name="20% - uthevingsfarge 2 5 2 2 6 3" xfId="4322" xr:uid="{00000000-0005-0000-0000-00006D090000}"/>
    <cellStyle name="20% - uthevingsfarge 2 5 2 2 7" xfId="4323" xr:uid="{00000000-0005-0000-0000-00006E090000}"/>
    <cellStyle name="20% - uthevingsfarge 2 5 2 2 7 2" xfId="4324" xr:uid="{00000000-0005-0000-0000-00006F090000}"/>
    <cellStyle name="20% - uthevingsfarge 2 5 2 2 8" xfId="4325" xr:uid="{00000000-0005-0000-0000-000070090000}"/>
    <cellStyle name="20% - uthevingsfarge 2 5 2 2 8 2" xfId="4326" xr:uid="{00000000-0005-0000-0000-000071090000}"/>
    <cellStyle name="20% - uthevingsfarge 2 5 2 2 9" xfId="4327" xr:uid="{00000000-0005-0000-0000-000072090000}"/>
    <cellStyle name="20% - uthevingsfarge 2 5 2 2_Tabell 4.5-4.7" xfId="4264" xr:uid="{00000000-0005-0000-0000-000073090000}"/>
    <cellStyle name="20% - uthevingsfarge 2 5 2 3" xfId="162" xr:uid="{00000000-0005-0000-0000-000074090000}"/>
    <cellStyle name="20% - uthevingsfarge 2 5 2 3 10" xfId="4329" xr:uid="{00000000-0005-0000-0000-000075090000}"/>
    <cellStyle name="20% - uthevingsfarge 2 5 2 3 2" xfId="163" xr:uid="{00000000-0005-0000-0000-000076090000}"/>
    <cellStyle name="20% - uthevingsfarge 2 5 2 3 2 2" xfId="4331" xr:uid="{00000000-0005-0000-0000-000077090000}"/>
    <cellStyle name="20% - uthevingsfarge 2 5 2 3 2 2 2" xfId="4332" xr:uid="{00000000-0005-0000-0000-000078090000}"/>
    <cellStyle name="20% - uthevingsfarge 2 5 2 3 2 2 3" xfId="4333" xr:uid="{00000000-0005-0000-0000-000079090000}"/>
    <cellStyle name="20% - uthevingsfarge 2 5 2 3 2 3" xfId="4334" xr:uid="{00000000-0005-0000-0000-00007A090000}"/>
    <cellStyle name="20% - uthevingsfarge 2 5 2 3 2 3 2" xfId="4335" xr:uid="{00000000-0005-0000-0000-00007B090000}"/>
    <cellStyle name="20% - uthevingsfarge 2 5 2 3 2 3 3" xfId="4336" xr:uid="{00000000-0005-0000-0000-00007C090000}"/>
    <cellStyle name="20% - uthevingsfarge 2 5 2 3 2 4" xfId="4337" xr:uid="{00000000-0005-0000-0000-00007D090000}"/>
    <cellStyle name="20% - uthevingsfarge 2 5 2 3 2 5" xfId="4338" xr:uid="{00000000-0005-0000-0000-00007E090000}"/>
    <cellStyle name="20% - uthevingsfarge 2 5 2 3 2_Tabell 4.5-4.7" xfId="4330" xr:uid="{00000000-0005-0000-0000-00007F090000}"/>
    <cellStyle name="20% - uthevingsfarge 2 5 2 3 3" xfId="4339" xr:uid="{00000000-0005-0000-0000-000080090000}"/>
    <cellStyle name="20% - uthevingsfarge 2 5 2 3 3 2" xfId="4340" xr:uid="{00000000-0005-0000-0000-000081090000}"/>
    <cellStyle name="20% - uthevingsfarge 2 5 2 3 3 2 2" xfId="4341" xr:uid="{00000000-0005-0000-0000-000082090000}"/>
    <cellStyle name="20% - uthevingsfarge 2 5 2 3 3 2 3" xfId="4342" xr:uid="{00000000-0005-0000-0000-000083090000}"/>
    <cellStyle name="20% - uthevingsfarge 2 5 2 3 3 3" xfId="4343" xr:uid="{00000000-0005-0000-0000-000084090000}"/>
    <cellStyle name="20% - uthevingsfarge 2 5 2 3 3 3 2" xfId="4344" xr:uid="{00000000-0005-0000-0000-000085090000}"/>
    <cellStyle name="20% - uthevingsfarge 2 5 2 3 3 3 3" xfId="4345" xr:uid="{00000000-0005-0000-0000-000086090000}"/>
    <cellStyle name="20% - uthevingsfarge 2 5 2 3 3 4" xfId="4346" xr:uid="{00000000-0005-0000-0000-000087090000}"/>
    <cellStyle name="20% - uthevingsfarge 2 5 2 3 3 5" xfId="4347" xr:uid="{00000000-0005-0000-0000-000088090000}"/>
    <cellStyle name="20% - uthevingsfarge 2 5 2 3 4" xfId="4348" xr:uid="{00000000-0005-0000-0000-000089090000}"/>
    <cellStyle name="20% - uthevingsfarge 2 5 2 3 4 2" xfId="4349" xr:uid="{00000000-0005-0000-0000-00008A090000}"/>
    <cellStyle name="20% - uthevingsfarge 2 5 2 3 4 3" xfId="4350" xr:uid="{00000000-0005-0000-0000-00008B090000}"/>
    <cellStyle name="20% - uthevingsfarge 2 5 2 3 5" xfId="4351" xr:uid="{00000000-0005-0000-0000-00008C090000}"/>
    <cellStyle name="20% - uthevingsfarge 2 5 2 3 5 2" xfId="4352" xr:uid="{00000000-0005-0000-0000-00008D090000}"/>
    <cellStyle name="20% - uthevingsfarge 2 5 2 3 5 3" xfId="4353" xr:uid="{00000000-0005-0000-0000-00008E090000}"/>
    <cellStyle name="20% - uthevingsfarge 2 5 2 3 6" xfId="4354" xr:uid="{00000000-0005-0000-0000-00008F090000}"/>
    <cellStyle name="20% - uthevingsfarge 2 5 2 3 6 2" xfId="4355" xr:uid="{00000000-0005-0000-0000-000090090000}"/>
    <cellStyle name="20% - uthevingsfarge 2 5 2 3 7" xfId="4356" xr:uid="{00000000-0005-0000-0000-000091090000}"/>
    <cellStyle name="20% - uthevingsfarge 2 5 2 3 7 2" xfId="4357" xr:uid="{00000000-0005-0000-0000-000092090000}"/>
    <cellStyle name="20% - uthevingsfarge 2 5 2 3 8" xfId="4358" xr:uid="{00000000-0005-0000-0000-000093090000}"/>
    <cellStyle name="20% - uthevingsfarge 2 5 2 3 9" xfId="4359" xr:uid="{00000000-0005-0000-0000-000094090000}"/>
    <cellStyle name="20% - uthevingsfarge 2 5 2 3_Tabell 4.5-4.7" xfId="4328" xr:uid="{00000000-0005-0000-0000-000095090000}"/>
    <cellStyle name="20% - uthevingsfarge 2 5 2 4" xfId="164" xr:uid="{00000000-0005-0000-0000-000096090000}"/>
    <cellStyle name="20% - uthevingsfarge 2 5 2 4 2" xfId="4361" xr:uid="{00000000-0005-0000-0000-000097090000}"/>
    <cellStyle name="20% - uthevingsfarge 2 5 2 4 2 2" xfId="4362" xr:uid="{00000000-0005-0000-0000-000098090000}"/>
    <cellStyle name="20% - uthevingsfarge 2 5 2 4 2 3" xfId="4363" xr:uid="{00000000-0005-0000-0000-000099090000}"/>
    <cellStyle name="20% - uthevingsfarge 2 5 2 4 3" xfId="4364" xr:uid="{00000000-0005-0000-0000-00009A090000}"/>
    <cellStyle name="20% - uthevingsfarge 2 5 2 4 3 2" xfId="4365" xr:uid="{00000000-0005-0000-0000-00009B090000}"/>
    <cellStyle name="20% - uthevingsfarge 2 5 2 4 3 3" xfId="4366" xr:uid="{00000000-0005-0000-0000-00009C090000}"/>
    <cellStyle name="20% - uthevingsfarge 2 5 2 4 4" xfId="4367" xr:uid="{00000000-0005-0000-0000-00009D090000}"/>
    <cellStyle name="20% - uthevingsfarge 2 5 2 4 5" xfId="4368" xr:uid="{00000000-0005-0000-0000-00009E090000}"/>
    <cellStyle name="20% - uthevingsfarge 2 5 2 4_Tabell 4.5-4.7" xfId="4360" xr:uid="{00000000-0005-0000-0000-00009F090000}"/>
    <cellStyle name="20% - uthevingsfarge 2 5 2 5" xfId="4369" xr:uid="{00000000-0005-0000-0000-0000A0090000}"/>
    <cellStyle name="20% - uthevingsfarge 2 5 2 5 2" xfId="4370" xr:uid="{00000000-0005-0000-0000-0000A1090000}"/>
    <cellStyle name="20% - uthevingsfarge 2 5 2 5 2 2" xfId="4371" xr:uid="{00000000-0005-0000-0000-0000A2090000}"/>
    <cellStyle name="20% - uthevingsfarge 2 5 2 5 2 3" xfId="4372" xr:uid="{00000000-0005-0000-0000-0000A3090000}"/>
    <cellStyle name="20% - uthevingsfarge 2 5 2 5 3" xfId="4373" xr:uid="{00000000-0005-0000-0000-0000A4090000}"/>
    <cellStyle name="20% - uthevingsfarge 2 5 2 5 3 2" xfId="4374" xr:uid="{00000000-0005-0000-0000-0000A5090000}"/>
    <cellStyle name="20% - uthevingsfarge 2 5 2 5 3 3" xfId="4375" xr:uid="{00000000-0005-0000-0000-0000A6090000}"/>
    <cellStyle name="20% - uthevingsfarge 2 5 2 5 4" xfId="4376" xr:uid="{00000000-0005-0000-0000-0000A7090000}"/>
    <cellStyle name="20% - uthevingsfarge 2 5 2 5 5" xfId="4377" xr:uid="{00000000-0005-0000-0000-0000A8090000}"/>
    <cellStyle name="20% - uthevingsfarge 2 5 2 6" xfId="4378" xr:uid="{00000000-0005-0000-0000-0000A9090000}"/>
    <cellStyle name="20% - uthevingsfarge 2 5 2 6 2" xfId="4379" xr:uid="{00000000-0005-0000-0000-0000AA090000}"/>
    <cellStyle name="20% - uthevingsfarge 2 5 2 6 3" xfId="4380" xr:uid="{00000000-0005-0000-0000-0000AB090000}"/>
    <cellStyle name="20% - uthevingsfarge 2 5 2 7" xfId="4381" xr:uid="{00000000-0005-0000-0000-0000AC090000}"/>
    <cellStyle name="20% - uthevingsfarge 2 5 2 7 2" xfId="4382" xr:uid="{00000000-0005-0000-0000-0000AD090000}"/>
    <cellStyle name="20% - uthevingsfarge 2 5 2 7 3" xfId="4383" xr:uid="{00000000-0005-0000-0000-0000AE090000}"/>
    <cellStyle name="20% - uthevingsfarge 2 5 2 8" xfId="4384" xr:uid="{00000000-0005-0000-0000-0000AF090000}"/>
    <cellStyle name="20% - uthevingsfarge 2 5 2 8 2" xfId="4385" xr:uid="{00000000-0005-0000-0000-0000B0090000}"/>
    <cellStyle name="20% - uthevingsfarge 2 5 2 9" xfId="4386" xr:uid="{00000000-0005-0000-0000-0000B1090000}"/>
    <cellStyle name="20% - uthevingsfarge 2 5 2 9 2" xfId="4387" xr:uid="{00000000-0005-0000-0000-0000B2090000}"/>
    <cellStyle name="20% - uthevingsfarge 2 5 2_Tabell 4.5-4.7" xfId="4260" xr:uid="{00000000-0005-0000-0000-0000B3090000}"/>
    <cellStyle name="20% - uthevingsfarge 2 5 3" xfId="165" xr:uid="{00000000-0005-0000-0000-0000B4090000}"/>
    <cellStyle name="20% - uthevingsfarge 2 5 3 10" xfId="4389" xr:uid="{00000000-0005-0000-0000-0000B5090000}"/>
    <cellStyle name="20% - uthevingsfarge 2 5 3 11" xfId="4390" xr:uid="{00000000-0005-0000-0000-0000B6090000}"/>
    <cellStyle name="20% - uthevingsfarge 2 5 3 2" xfId="166" xr:uid="{00000000-0005-0000-0000-0000B7090000}"/>
    <cellStyle name="20% - uthevingsfarge 2 5 3 2 10" xfId="4392" xr:uid="{00000000-0005-0000-0000-0000B8090000}"/>
    <cellStyle name="20% - uthevingsfarge 2 5 3 2 2" xfId="167" xr:uid="{00000000-0005-0000-0000-0000B9090000}"/>
    <cellStyle name="20% - uthevingsfarge 2 5 3 2 2 2" xfId="4394" xr:uid="{00000000-0005-0000-0000-0000BA090000}"/>
    <cellStyle name="20% - uthevingsfarge 2 5 3 2 2 2 2" xfId="4395" xr:uid="{00000000-0005-0000-0000-0000BB090000}"/>
    <cellStyle name="20% - uthevingsfarge 2 5 3 2 2 2 3" xfId="4396" xr:uid="{00000000-0005-0000-0000-0000BC090000}"/>
    <cellStyle name="20% - uthevingsfarge 2 5 3 2 2 3" xfId="4397" xr:uid="{00000000-0005-0000-0000-0000BD090000}"/>
    <cellStyle name="20% - uthevingsfarge 2 5 3 2 2 3 2" xfId="4398" xr:uid="{00000000-0005-0000-0000-0000BE090000}"/>
    <cellStyle name="20% - uthevingsfarge 2 5 3 2 2 3 3" xfId="4399" xr:uid="{00000000-0005-0000-0000-0000BF090000}"/>
    <cellStyle name="20% - uthevingsfarge 2 5 3 2 2 4" xfId="4400" xr:uid="{00000000-0005-0000-0000-0000C0090000}"/>
    <cellStyle name="20% - uthevingsfarge 2 5 3 2 2 5" xfId="4401" xr:uid="{00000000-0005-0000-0000-0000C1090000}"/>
    <cellStyle name="20% - uthevingsfarge 2 5 3 2 2_Tabell 4.5-4.7" xfId="4393" xr:uid="{00000000-0005-0000-0000-0000C2090000}"/>
    <cellStyle name="20% - uthevingsfarge 2 5 3 2 3" xfId="4402" xr:uid="{00000000-0005-0000-0000-0000C3090000}"/>
    <cellStyle name="20% - uthevingsfarge 2 5 3 2 3 2" xfId="4403" xr:uid="{00000000-0005-0000-0000-0000C4090000}"/>
    <cellStyle name="20% - uthevingsfarge 2 5 3 2 3 2 2" xfId="4404" xr:uid="{00000000-0005-0000-0000-0000C5090000}"/>
    <cellStyle name="20% - uthevingsfarge 2 5 3 2 3 2 3" xfId="4405" xr:uid="{00000000-0005-0000-0000-0000C6090000}"/>
    <cellStyle name="20% - uthevingsfarge 2 5 3 2 3 3" xfId="4406" xr:uid="{00000000-0005-0000-0000-0000C7090000}"/>
    <cellStyle name="20% - uthevingsfarge 2 5 3 2 3 3 2" xfId="4407" xr:uid="{00000000-0005-0000-0000-0000C8090000}"/>
    <cellStyle name="20% - uthevingsfarge 2 5 3 2 3 3 3" xfId="4408" xr:uid="{00000000-0005-0000-0000-0000C9090000}"/>
    <cellStyle name="20% - uthevingsfarge 2 5 3 2 3 4" xfId="4409" xr:uid="{00000000-0005-0000-0000-0000CA090000}"/>
    <cellStyle name="20% - uthevingsfarge 2 5 3 2 3 5" xfId="4410" xr:uid="{00000000-0005-0000-0000-0000CB090000}"/>
    <cellStyle name="20% - uthevingsfarge 2 5 3 2 4" xfId="4411" xr:uid="{00000000-0005-0000-0000-0000CC090000}"/>
    <cellStyle name="20% - uthevingsfarge 2 5 3 2 4 2" xfId="4412" xr:uid="{00000000-0005-0000-0000-0000CD090000}"/>
    <cellStyle name="20% - uthevingsfarge 2 5 3 2 4 3" xfId="4413" xr:uid="{00000000-0005-0000-0000-0000CE090000}"/>
    <cellStyle name="20% - uthevingsfarge 2 5 3 2 5" xfId="4414" xr:uid="{00000000-0005-0000-0000-0000CF090000}"/>
    <cellStyle name="20% - uthevingsfarge 2 5 3 2 5 2" xfId="4415" xr:uid="{00000000-0005-0000-0000-0000D0090000}"/>
    <cellStyle name="20% - uthevingsfarge 2 5 3 2 5 3" xfId="4416" xr:uid="{00000000-0005-0000-0000-0000D1090000}"/>
    <cellStyle name="20% - uthevingsfarge 2 5 3 2 6" xfId="4417" xr:uid="{00000000-0005-0000-0000-0000D2090000}"/>
    <cellStyle name="20% - uthevingsfarge 2 5 3 2 6 2" xfId="4418" xr:uid="{00000000-0005-0000-0000-0000D3090000}"/>
    <cellStyle name="20% - uthevingsfarge 2 5 3 2 7" xfId="4419" xr:uid="{00000000-0005-0000-0000-0000D4090000}"/>
    <cellStyle name="20% - uthevingsfarge 2 5 3 2 7 2" xfId="4420" xr:uid="{00000000-0005-0000-0000-0000D5090000}"/>
    <cellStyle name="20% - uthevingsfarge 2 5 3 2 8" xfId="4421" xr:uid="{00000000-0005-0000-0000-0000D6090000}"/>
    <cellStyle name="20% - uthevingsfarge 2 5 3 2 9" xfId="4422" xr:uid="{00000000-0005-0000-0000-0000D7090000}"/>
    <cellStyle name="20% - uthevingsfarge 2 5 3 2_Tabell 4.5-4.7" xfId="4391" xr:uid="{00000000-0005-0000-0000-0000D8090000}"/>
    <cellStyle name="20% - uthevingsfarge 2 5 3 3" xfId="168" xr:uid="{00000000-0005-0000-0000-0000D9090000}"/>
    <cellStyle name="20% - uthevingsfarge 2 5 3 3 2" xfId="4424" xr:uid="{00000000-0005-0000-0000-0000DA090000}"/>
    <cellStyle name="20% - uthevingsfarge 2 5 3 3 2 2" xfId="4425" xr:uid="{00000000-0005-0000-0000-0000DB090000}"/>
    <cellStyle name="20% - uthevingsfarge 2 5 3 3 2 3" xfId="4426" xr:uid="{00000000-0005-0000-0000-0000DC090000}"/>
    <cellStyle name="20% - uthevingsfarge 2 5 3 3 3" xfId="4427" xr:uid="{00000000-0005-0000-0000-0000DD090000}"/>
    <cellStyle name="20% - uthevingsfarge 2 5 3 3 3 2" xfId="4428" xr:uid="{00000000-0005-0000-0000-0000DE090000}"/>
    <cellStyle name="20% - uthevingsfarge 2 5 3 3 3 3" xfId="4429" xr:uid="{00000000-0005-0000-0000-0000DF090000}"/>
    <cellStyle name="20% - uthevingsfarge 2 5 3 3 4" xfId="4430" xr:uid="{00000000-0005-0000-0000-0000E0090000}"/>
    <cellStyle name="20% - uthevingsfarge 2 5 3 3 5" xfId="4431" xr:uid="{00000000-0005-0000-0000-0000E1090000}"/>
    <cellStyle name="20% - uthevingsfarge 2 5 3 3_Tabell 4.5-4.7" xfId="4423" xr:uid="{00000000-0005-0000-0000-0000E2090000}"/>
    <cellStyle name="20% - uthevingsfarge 2 5 3 4" xfId="4432" xr:uid="{00000000-0005-0000-0000-0000E3090000}"/>
    <cellStyle name="20% - uthevingsfarge 2 5 3 4 2" xfId="4433" xr:uid="{00000000-0005-0000-0000-0000E4090000}"/>
    <cellStyle name="20% - uthevingsfarge 2 5 3 4 2 2" xfId="4434" xr:uid="{00000000-0005-0000-0000-0000E5090000}"/>
    <cellStyle name="20% - uthevingsfarge 2 5 3 4 2 3" xfId="4435" xr:uid="{00000000-0005-0000-0000-0000E6090000}"/>
    <cellStyle name="20% - uthevingsfarge 2 5 3 4 3" xfId="4436" xr:uid="{00000000-0005-0000-0000-0000E7090000}"/>
    <cellStyle name="20% - uthevingsfarge 2 5 3 4 3 2" xfId="4437" xr:uid="{00000000-0005-0000-0000-0000E8090000}"/>
    <cellStyle name="20% - uthevingsfarge 2 5 3 4 3 3" xfId="4438" xr:uid="{00000000-0005-0000-0000-0000E9090000}"/>
    <cellStyle name="20% - uthevingsfarge 2 5 3 4 4" xfId="4439" xr:uid="{00000000-0005-0000-0000-0000EA090000}"/>
    <cellStyle name="20% - uthevingsfarge 2 5 3 4 5" xfId="4440" xr:uid="{00000000-0005-0000-0000-0000EB090000}"/>
    <cellStyle name="20% - uthevingsfarge 2 5 3 5" xfId="4441" xr:uid="{00000000-0005-0000-0000-0000EC090000}"/>
    <cellStyle name="20% - uthevingsfarge 2 5 3 5 2" xfId="4442" xr:uid="{00000000-0005-0000-0000-0000ED090000}"/>
    <cellStyle name="20% - uthevingsfarge 2 5 3 5 3" xfId="4443" xr:uid="{00000000-0005-0000-0000-0000EE090000}"/>
    <cellStyle name="20% - uthevingsfarge 2 5 3 6" xfId="4444" xr:uid="{00000000-0005-0000-0000-0000EF090000}"/>
    <cellStyle name="20% - uthevingsfarge 2 5 3 6 2" xfId="4445" xr:uid="{00000000-0005-0000-0000-0000F0090000}"/>
    <cellStyle name="20% - uthevingsfarge 2 5 3 6 3" xfId="4446" xr:uid="{00000000-0005-0000-0000-0000F1090000}"/>
    <cellStyle name="20% - uthevingsfarge 2 5 3 7" xfId="4447" xr:uid="{00000000-0005-0000-0000-0000F2090000}"/>
    <cellStyle name="20% - uthevingsfarge 2 5 3 7 2" xfId="4448" xr:uid="{00000000-0005-0000-0000-0000F3090000}"/>
    <cellStyle name="20% - uthevingsfarge 2 5 3 8" xfId="4449" xr:uid="{00000000-0005-0000-0000-0000F4090000}"/>
    <cellStyle name="20% - uthevingsfarge 2 5 3 8 2" xfId="4450" xr:uid="{00000000-0005-0000-0000-0000F5090000}"/>
    <cellStyle name="20% - uthevingsfarge 2 5 3 9" xfId="4451" xr:uid="{00000000-0005-0000-0000-0000F6090000}"/>
    <cellStyle name="20% - uthevingsfarge 2 5 3_Tabell 4.5-4.7" xfId="4388" xr:uid="{00000000-0005-0000-0000-0000F7090000}"/>
    <cellStyle name="20% - uthevingsfarge 2 5 4" xfId="169" xr:uid="{00000000-0005-0000-0000-0000F8090000}"/>
    <cellStyle name="20% - uthevingsfarge 2 5 4 10" xfId="4453" xr:uid="{00000000-0005-0000-0000-0000F9090000}"/>
    <cellStyle name="20% - uthevingsfarge 2 5 4 2" xfId="170" xr:uid="{00000000-0005-0000-0000-0000FA090000}"/>
    <cellStyle name="20% - uthevingsfarge 2 5 4 2 2" xfId="4455" xr:uid="{00000000-0005-0000-0000-0000FB090000}"/>
    <cellStyle name="20% - uthevingsfarge 2 5 4 2 2 2" xfId="4456" xr:uid="{00000000-0005-0000-0000-0000FC090000}"/>
    <cellStyle name="20% - uthevingsfarge 2 5 4 2 2 3" xfId="4457" xr:uid="{00000000-0005-0000-0000-0000FD090000}"/>
    <cellStyle name="20% - uthevingsfarge 2 5 4 2 3" xfId="4458" xr:uid="{00000000-0005-0000-0000-0000FE090000}"/>
    <cellStyle name="20% - uthevingsfarge 2 5 4 2 3 2" xfId="4459" xr:uid="{00000000-0005-0000-0000-0000FF090000}"/>
    <cellStyle name="20% - uthevingsfarge 2 5 4 2 3 3" xfId="4460" xr:uid="{00000000-0005-0000-0000-0000000A0000}"/>
    <cellStyle name="20% - uthevingsfarge 2 5 4 2 4" xfId="4461" xr:uid="{00000000-0005-0000-0000-0000010A0000}"/>
    <cellStyle name="20% - uthevingsfarge 2 5 4 2 5" xfId="4462" xr:uid="{00000000-0005-0000-0000-0000020A0000}"/>
    <cellStyle name="20% - uthevingsfarge 2 5 4 2_Tabell 4.5-4.7" xfId="4454" xr:uid="{00000000-0005-0000-0000-0000030A0000}"/>
    <cellStyle name="20% - uthevingsfarge 2 5 4 3" xfId="4463" xr:uid="{00000000-0005-0000-0000-0000040A0000}"/>
    <cellStyle name="20% - uthevingsfarge 2 5 4 3 2" xfId="4464" xr:uid="{00000000-0005-0000-0000-0000050A0000}"/>
    <cellStyle name="20% - uthevingsfarge 2 5 4 3 2 2" xfId="4465" xr:uid="{00000000-0005-0000-0000-0000060A0000}"/>
    <cellStyle name="20% - uthevingsfarge 2 5 4 3 2 3" xfId="4466" xr:uid="{00000000-0005-0000-0000-0000070A0000}"/>
    <cellStyle name="20% - uthevingsfarge 2 5 4 3 3" xfId="4467" xr:uid="{00000000-0005-0000-0000-0000080A0000}"/>
    <cellStyle name="20% - uthevingsfarge 2 5 4 3 3 2" xfId="4468" xr:uid="{00000000-0005-0000-0000-0000090A0000}"/>
    <cellStyle name="20% - uthevingsfarge 2 5 4 3 3 3" xfId="4469" xr:uid="{00000000-0005-0000-0000-00000A0A0000}"/>
    <cellStyle name="20% - uthevingsfarge 2 5 4 3 4" xfId="4470" xr:uid="{00000000-0005-0000-0000-00000B0A0000}"/>
    <cellStyle name="20% - uthevingsfarge 2 5 4 3 5" xfId="4471" xr:uid="{00000000-0005-0000-0000-00000C0A0000}"/>
    <cellStyle name="20% - uthevingsfarge 2 5 4 4" xfId="4472" xr:uid="{00000000-0005-0000-0000-00000D0A0000}"/>
    <cellStyle name="20% - uthevingsfarge 2 5 4 4 2" xfId="4473" xr:uid="{00000000-0005-0000-0000-00000E0A0000}"/>
    <cellStyle name="20% - uthevingsfarge 2 5 4 4 3" xfId="4474" xr:uid="{00000000-0005-0000-0000-00000F0A0000}"/>
    <cellStyle name="20% - uthevingsfarge 2 5 4 5" xfId="4475" xr:uid="{00000000-0005-0000-0000-0000100A0000}"/>
    <cellStyle name="20% - uthevingsfarge 2 5 4 5 2" xfId="4476" xr:uid="{00000000-0005-0000-0000-0000110A0000}"/>
    <cellStyle name="20% - uthevingsfarge 2 5 4 5 3" xfId="4477" xr:uid="{00000000-0005-0000-0000-0000120A0000}"/>
    <cellStyle name="20% - uthevingsfarge 2 5 4 6" xfId="4478" xr:uid="{00000000-0005-0000-0000-0000130A0000}"/>
    <cellStyle name="20% - uthevingsfarge 2 5 4 6 2" xfId="4479" xr:uid="{00000000-0005-0000-0000-0000140A0000}"/>
    <cellStyle name="20% - uthevingsfarge 2 5 4 7" xfId="4480" xr:uid="{00000000-0005-0000-0000-0000150A0000}"/>
    <cellStyle name="20% - uthevingsfarge 2 5 4 7 2" xfId="4481" xr:uid="{00000000-0005-0000-0000-0000160A0000}"/>
    <cellStyle name="20% - uthevingsfarge 2 5 4 8" xfId="4482" xr:uid="{00000000-0005-0000-0000-0000170A0000}"/>
    <cellStyle name="20% - uthevingsfarge 2 5 4 9" xfId="4483" xr:uid="{00000000-0005-0000-0000-0000180A0000}"/>
    <cellStyle name="20% - uthevingsfarge 2 5 4_Tabell 4.5-4.7" xfId="4452" xr:uid="{00000000-0005-0000-0000-0000190A0000}"/>
    <cellStyle name="20% - uthevingsfarge 2 5 5" xfId="171" xr:uid="{00000000-0005-0000-0000-00001A0A0000}"/>
    <cellStyle name="20% - uthevingsfarge 2 5 5 2" xfId="4485" xr:uid="{00000000-0005-0000-0000-00001B0A0000}"/>
    <cellStyle name="20% - uthevingsfarge 2 5 5 2 2" xfId="4486" xr:uid="{00000000-0005-0000-0000-00001C0A0000}"/>
    <cellStyle name="20% - uthevingsfarge 2 5 5 2 3" xfId="4487" xr:uid="{00000000-0005-0000-0000-00001D0A0000}"/>
    <cellStyle name="20% - uthevingsfarge 2 5 5 3" xfId="4488" xr:uid="{00000000-0005-0000-0000-00001E0A0000}"/>
    <cellStyle name="20% - uthevingsfarge 2 5 5 3 2" xfId="4489" xr:uid="{00000000-0005-0000-0000-00001F0A0000}"/>
    <cellStyle name="20% - uthevingsfarge 2 5 5 3 3" xfId="4490" xr:uid="{00000000-0005-0000-0000-0000200A0000}"/>
    <cellStyle name="20% - uthevingsfarge 2 5 5 4" xfId="4491" xr:uid="{00000000-0005-0000-0000-0000210A0000}"/>
    <cellStyle name="20% - uthevingsfarge 2 5 5 5" xfId="4492" xr:uid="{00000000-0005-0000-0000-0000220A0000}"/>
    <cellStyle name="20% - uthevingsfarge 2 5 5_Tabell 4.5-4.7" xfId="4484" xr:uid="{00000000-0005-0000-0000-0000230A0000}"/>
    <cellStyle name="20% - uthevingsfarge 2 5 6" xfId="4493" xr:uid="{00000000-0005-0000-0000-0000240A0000}"/>
    <cellStyle name="20% - uthevingsfarge 2 5 6 2" xfId="4494" xr:uid="{00000000-0005-0000-0000-0000250A0000}"/>
    <cellStyle name="20% - uthevingsfarge 2 5 6 2 2" xfId="4495" xr:uid="{00000000-0005-0000-0000-0000260A0000}"/>
    <cellStyle name="20% - uthevingsfarge 2 5 6 2 3" xfId="4496" xr:uid="{00000000-0005-0000-0000-0000270A0000}"/>
    <cellStyle name="20% - uthevingsfarge 2 5 6 3" xfId="4497" xr:uid="{00000000-0005-0000-0000-0000280A0000}"/>
    <cellStyle name="20% - uthevingsfarge 2 5 6 3 2" xfId="4498" xr:uid="{00000000-0005-0000-0000-0000290A0000}"/>
    <cellStyle name="20% - uthevingsfarge 2 5 6 3 3" xfId="4499" xr:uid="{00000000-0005-0000-0000-00002A0A0000}"/>
    <cellStyle name="20% - uthevingsfarge 2 5 6 4" xfId="4500" xr:uid="{00000000-0005-0000-0000-00002B0A0000}"/>
    <cellStyle name="20% - uthevingsfarge 2 5 6 5" xfId="4501" xr:uid="{00000000-0005-0000-0000-00002C0A0000}"/>
    <cellStyle name="20% - uthevingsfarge 2 5 7" xfId="4502" xr:uid="{00000000-0005-0000-0000-00002D0A0000}"/>
    <cellStyle name="20% - uthevingsfarge 2 5 7 2" xfId="4503" xr:uid="{00000000-0005-0000-0000-00002E0A0000}"/>
    <cellStyle name="20% - uthevingsfarge 2 5 7 3" xfId="4504" xr:uid="{00000000-0005-0000-0000-00002F0A0000}"/>
    <cellStyle name="20% - uthevingsfarge 2 5 8" xfId="4505" xr:uid="{00000000-0005-0000-0000-0000300A0000}"/>
    <cellStyle name="20% - uthevingsfarge 2 5 8 2" xfId="4506" xr:uid="{00000000-0005-0000-0000-0000310A0000}"/>
    <cellStyle name="20% - uthevingsfarge 2 5 8 3" xfId="4507" xr:uid="{00000000-0005-0000-0000-0000320A0000}"/>
    <cellStyle name="20% - uthevingsfarge 2 5 9" xfId="4508" xr:uid="{00000000-0005-0000-0000-0000330A0000}"/>
    <cellStyle name="20% - uthevingsfarge 2 5 9 2" xfId="4509" xr:uid="{00000000-0005-0000-0000-0000340A0000}"/>
    <cellStyle name="20% - uthevingsfarge 2 5_Tabell 4.5-4.7" xfId="4254" xr:uid="{00000000-0005-0000-0000-0000350A0000}"/>
    <cellStyle name="20% - uthevingsfarge 2 6" xfId="172" xr:uid="{00000000-0005-0000-0000-0000360A0000}"/>
    <cellStyle name="20% - uthevingsfarge 2 6 10" xfId="4511" xr:uid="{00000000-0005-0000-0000-0000370A0000}"/>
    <cellStyle name="20% - uthevingsfarge 2 6 11" xfId="4512" xr:uid="{00000000-0005-0000-0000-0000380A0000}"/>
    <cellStyle name="20% - uthevingsfarge 2 6 12" xfId="4513" xr:uid="{00000000-0005-0000-0000-0000390A0000}"/>
    <cellStyle name="20% - uthevingsfarge 2 6 2" xfId="173" xr:uid="{00000000-0005-0000-0000-00003A0A0000}"/>
    <cellStyle name="20% - uthevingsfarge 2 6 2 10" xfId="4515" xr:uid="{00000000-0005-0000-0000-00003B0A0000}"/>
    <cellStyle name="20% - uthevingsfarge 2 6 2 11" xfId="4516" xr:uid="{00000000-0005-0000-0000-00003C0A0000}"/>
    <cellStyle name="20% - uthevingsfarge 2 6 2 2" xfId="174" xr:uid="{00000000-0005-0000-0000-00003D0A0000}"/>
    <cellStyle name="20% - uthevingsfarge 2 6 2 2 10" xfId="4518" xr:uid="{00000000-0005-0000-0000-00003E0A0000}"/>
    <cellStyle name="20% - uthevingsfarge 2 6 2 2 2" xfId="175" xr:uid="{00000000-0005-0000-0000-00003F0A0000}"/>
    <cellStyle name="20% - uthevingsfarge 2 6 2 2 2 2" xfId="4520" xr:uid="{00000000-0005-0000-0000-0000400A0000}"/>
    <cellStyle name="20% - uthevingsfarge 2 6 2 2 2 2 2" xfId="4521" xr:uid="{00000000-0005-0000-0000-0000410A0000}"/>
    <cellStyle name="20% - uthevingsfarge 2 6 2 2 2 2 3" xfId="4522" xr:uid="{00000000-0005-0000-0000-0000420A0000}"/>
    <cellStyle name="20% - uthevingsfarge 2 6 2 2 2 3" xfId="4523" xr:uid="{00000000-0005-0000-0000-0000430A0000}"/>
    <cellStyle name="20% - uthevingsfarge 2 6 2 2 2 3 2" xfId="4524" xr:uid="{00000000-0005-0000-0000-0000440A0000}"/>
    <cellStyle name="20% - uthevingsfarge 2 6 2 2 2 3 3" xfId="4525" xr:uid="{00000000-0005-0000-0000-0000450A0000}"/>
    <cellStyle name="20% - uthevingsfarge 2 6 2 2 2 4" xfId="4526" xr:uid="{00000000-0005-0000-0000-0000460A0000}"/>
    <cellStyle name="20% - uthevingsfarge 2 6 2 2 2 5" xfId="4527" xr:uid="{00000000-0005-0000-0000-0000470A0000}"/>
    <cellStyle name="20% - uthevingsfarge 2 6 2 2 2_Tabell 4.5-4.7" xfId="4519" xr:uid="{00000000-0005-0000-0000-0000480A0000}"/>
    <cellStyle name="20% - uthevingsfarge 2 6 2 2 3" xfId="4528" xr:uid="{00000000-0005-0000-0000-0000490A0000}"/>
    <cellStyle name="20% - uthevingsfarge 2 6 2 2 3 2" xfId="4529" xr:uid="{00000000-0005-0000-0000-00004A0A0000}"/>
    <cellStyle name="20% - uthevingsfarge 2 6 2 2 3 2 2" xfId="4530" xr:uid="{00000000-0005-0000-0000-00004B0A0000}"/>
    <cellStyle name="20% - uthevingsfarge 2 6 2 2 3 2 3" xfId="4531" xr:uid="{00000000-0005-0000-0000-00004C0A0000}"/>
    <cellStyle name="20% - uthevingsfarge 2 6 2 2 3 3" xfId="4532" xr:uid="{00000000-0005-0000-0000-00004D0A0000}"/>
    <cellStyle name="20% - uthevingsfarge 2 6 2 2 3 3 2" xfId="4533" xr:uid="{00000000-0005-0000-0000-00004E0A0000}"/>
    <cellStyle name="20% - uthevingsfarge 2 6 2 2 3 3 3" xfId="4534" xr:uid="{00000000-0005-0000-0000-00004F0A0000}"/>
    <cellStyle name="20% - uthevingsfarge 2 6 2 2 3 4" xfId="4535" xr:uid="{00000000-0005-0000-0000-0000500A0000}"/>
    <cellStyle name="20% - uthevingsfarge 2 6 2 2 3 5" xfId="4536" xr:uid="{00000000-0005-0000-0000-0000510A0000}"/>
    <cellStyle name="20% - uthevingsfarge 2 6 2 2 4" xfId="4537" xr:uid="{00000000-0005-0000-0000-0000520A0000}"/>
    <cellStyle name="20% - uthevingsfarge 2 6 2 2 4 2" xfId="4538" xr:uid="{00000000-0005-0000-0000-0000530A0000}"/>
    <cellStyle name="20% - uthevingsfarge 2 6 2 2 4 3" xfId="4539" xr:uid="{00000000-0005-0000-0000-0000540A0000}"/>
    <cellStyle name="20% - uthevingsfarge 2 6 2 2 5" xfId="4540" xr:uid="{00000000-0005-0000-0000-0000550A0000}"/>
    <cellStyle name="20% - uthevingsfarge 2 6 2 2 5 2" xfId="4541" xr:uid="{00000000-0005-0000-0000-0000560A0000}"/>
    <cellStyle name="20% - uthevingsfarge 2 6 2 2 5 3" xfId="4542" xr:uid="{00000000-0005-0000-0000-0000570A0000}"/>
    <cellStyle name="20% - uthevingsfarge 2 6 2 2 6" xfId="4543" xr:uid="{00000000-0005-0000-0000-0000580A0000}"/>
    <cellStyle name="20% - uthevingsfarge 2 6 2 2 6 2" xfId="4544" xr:uid="{00000000-0005-0000-0000-0000590A0000}"/>
    <cellStyle name="20% - uthevingsfarge 2 6 2 2 7" xfId="4545" xr:uid="{00000000-0005-0000-0000-00005A0A0000}"/>
    <cellStyle name="20% - uthevingsfarge 2 6 2 2 7 2" xfId="4546" xr:uid="{00000000-0005-0000-0000-00005B0A0000}"/>
    <cellStyle name="20% - uthevingsfarge 2 6 2 2 8" xfId="4547" xr:uid="{00000000-0005-0000-0000-00005C0A0000}"/>
    <cellStyle name="20% - uthevingsfarge 2 6 2 2 9" xfId="4548" xr:uid="{00000000-0005-0000-0000-00005D0A0000}"/>
    <cellStyle name="20% - uthevingsfarge 2 6 2 2_Tabell 4.5-4.7" xfId="4517" xr:uid="{00000000-0005-0000-0000-00005E0A0000}"/>
    <cellStyle name="20% - uthevingsfarge 2 6 2 3" xfId="176" xr:uid="{00000000-0005-0000-0000-00005F0A0000}"/>
    <cellStyle name="20% - uthevingsfarge 2 6 2 3 2" xfId="4550" xr:uid="{00000000-0005-0000-0000-0000600A0000}"/>
    <cellStyle name="20% - uthevingsfarge 2 6 2 3 2 2" xfId="4551" xr:uid="{00000000-0005-0000-0000-0000610A0000}"/>
    <cellStyle name="20% - uthevingsfarge 2 6 2 3 2 3" xfId="4552" xr:uid="{00000000-0005-0000-0000-0000620A0000}"/>
    <cellStyle name="20% - uthevingsfarge 2 6 2 3 3" xfId="4553" xr:uid="{00000000-0005-0000-0000-0000630A0000}"/>
    <cellStyle name="20% - uthevingsfarge 2 6 2 3 3 2" xfId="4554" xr:uid="{00000000-0005-0000-0000-0000640A0000}"/>
    <cellStyle name="20% - uthevingsfarge 2 6 2 3 3 3" xfId="4555" xr:uid="{00000000-0005-0000-0000-0000650A0000}"/>
    <cellStyle name="20% - uthevingsfarge 2 6 2 3 4" xfId="4556" xr:uid="{00000000-0005-0000-0000-0000660A0000}"/>
    <cellStyle name="20% - uthevingsfarge 2 6 2 3 5" xfId="4557" xr:uid="{00000000-0005-0000-0000-0000670A0000}"/>
    <cellStyle name="20% - uthevingsfarge 2 6 2 3_Tabell 4.5-4.7" xfId="4549" xr:uid="{00000000-0005-0000-0000-0000680A0000}"/>
    <cellStyle name="20% - uthevingsfarge 2 6 2 4" xfId="4558" xr:uid="{00000000-0005-0000-0000-0000690A0000}"/>
    <cellStyle name="20% - uthevingsfarge 2 6 2 4 2" xfId="4559" xr:uid="{00000000-0005-0000-0000-00006A0A0000}"/>
    <cellStyle name="20% - uthevingsfarge 2 6 2 4 2 2" xfId="4560" xr:uid="{00000000-0005-0000-0000-00006B0A0000}"/>
    <cellStyle name="20% - uthevingsfarge 2 6 2 4 2 3" xfId="4561" xr:uid="{00000000-0005-0000-0000-00006C0A0000}"/>
    <cellStyle name="20% - uthevingsfarge 2 6 2 4 3" xfId="4562" xr:uid="{00000000-0005-0000-0000-00006D0A0000}"/>
    <cellStyle name="20% - uthevingsfarge 2 6 2 4 3 2" xfId="4563" xr:uid="{00000000-0005-0000-0000-00006E0A0000}"/>
    <cellStyle name="20% - uthevingsfarge 2 6 2 4 3 3" xfId="4564" xr:uid="{00000000-0005-0000-0000-00006F0A0000}"/>
    <cellStyle name="20% - uthevingsfarge 2 6 2 4 4" xfId="4565" xr:uid="{00000000-0005-0000-0000-0000700A0000}"/>
    <cellStyle name="20% - uthevingsfarge 2 6 2 4 5" xfId="4566" xr:uid="{00000000-0005-0000-0000-0000710A0000}"/>
    <cellStyle name="20% - uthevingsfarge 2 6 2 5" xfId="4567" xr:uid="{00000000-0005-0000-0000-0000720A0000}"/>
    <cellStyle name="20% - uthevingsfarge 2 6 2 5 2" xfId="4568" xr:uid="{00000000-0005-0000-0000-0000730A0000}"/>
    <cellStyle name="20% - uthevingsfarge 2 6 2 5 3" xfId="4569" xr:uid="{00000000-0005-0000-0000-0000740A0000}"/>
    <cellStyle name="20% - uthevingsfarge 2 6 2 6" xfId="4570" xr:uid="{00000000-0005-0000-0000-0000750A0000}"/>
    <cellStyle name="20% - uthevingsfarge 2 6 2 6 2" xfId="4571" xr:uid="{00000000-0005-0000-0000-0000760A0000}"/>
    <cellStyle name="20% - uthevingsfarge 2 6 2 6 3" xfId="4572" xr:uid="{00000000-0005-0000-0000-0000770A0000}"/>
    <cellStyle name="20% - uthevingsfarge 2 6 2 7" xfId="4573" xr:uid="{00000000-0005-0000-0000-0000780A0000}"/>
    <cellStyle name="20% - uthevingsfarge 2 6 2 7 2" xfId="4574" xr:uid="{00000000-0005-0000-0000-0000790A0000}"/>
    <cellStyle name="20% - uthevingsfarge 2 6 2 8" xfId="4575" xr:uid="{00000000-0005-0000-0000-00007A0A0000}"/>
    <cellStyle name="20% - uthevingsfarge 2 6 2 8 2" xfId="4576" xr:uid="{00000000-0005-0000-0000-00007B0A0000}"/>
    <cellStyle name="20% - uthevingsfarge 2 6 2 9" xfId="4577" xr:uid="{00000000-0005-0000-0000-00007C0A0000}"/>
    <cellStyle name="20% - uthevingsfarge 2 6 2_Tabell 4.5-4.7" xfId="4514" xr:uid="{00000000-0005-0000-0000-00007D0A0000}"/>
    <cellStyle name="20% - uthevingsfarge 2 6 3" xfId="177" xr:uid="{00000000-0005-0000-0000-00007E0A0000}"/>
    <cellStyle name="20% - uthevingsfarge 2 6 3 10" xfId="4579" xr:uid="{00000000-0005-0000-0000-00007F0A0000}"/>
    <cellStyle name="20% - uthevingsfarge 2 6 3 2" xfId="178" xr:uid="{00000000-0005-0000-0000-0000800A0000}"/>
    <cellStyle name="20% - uthevingsfarge 2 6 3 2 2" xfId="4581" xr:uid="{00000000-0005-0000-0000-0000810A0000}"/>
    <cellStyle name="20% - uthevingsfarge 2 6 3 2 2 2" xfId="4582" xr:uid="{00000000-0005-0000-0000-0000820A0000}"/>
    <cellStyle name="20% - uthevingsfarge 2 6 3 2 2 3" xfId="4583" xr:uid="{00000000-0005-0000-0000-0000830A0000}"/>
    <cellStyle name="20% - uthevingsfarge 2 6 3 2 3" xfId="4584" xr:uid="{00000000-0005-0000-0000-0000840A0000}"/>
    <cellStyle name="20% - uthevingsfarge 2 6 3 2 3 2" xfId="4585" xr:uid="{00000000-0005-0000-0000-0000850A0000}"/>
    <cellStyle name="20% - uthevingsfarge 2 6 3 2 3 3" xfId="4586" xr:uid="{00000000-0005-0000-0000-0000860A0000}"/>
    <cellStyle name="20% - uthevingsfarge 2 6 3 2 4" xfId="4587" xr:uid="{00000000-0005-0000-0000-0000870A0000}"/>
    <cellStyle name="20% - uthevingsfarge 2 6 3 2 5" xfId="4588" xr:uid="{00000000-0005-0000-0000-0000880A0000}"/>
    <cellStyle name="20% - uthevingsfarge 2 6 3 2_Tabell 4.5-4.7" xfId="4580" xr:uid="{00000000-0005-0000-0000-0000890A0000}"/>
    <cellStyle name="20% - uthevingsfarge 2 6 3 3" xfId="4589" xr:uid="{00000000-0005-0000-0000-00008A0A0000}"/>
    <cellStyle name="20% - uthevingsfarge 2 6 3 3 2" xfId="4590" xr:uid="{00000000-0005-0000-0000-00008B0A0000}"/>
    <cellStyle name="20% - uthevingsfarge 2 6 3 3 2 2" xfId="4591" xr:uid="{00000000-0005-0000-0000-00008C0A0000}"/>
    <cellStyle name="20% - uthevingsfarge 2 6 3 3 2 3" xfId="4592" xr:uid="{00000000-0005-0000-0000-00008D0A0000}"/>
    <cellStyle name="20% - uthevingsfarge 2 6 3 3 3" xfId="4593" xr:uid="{00000000-0005-0000-0000-00008E0A0000}"/>
    <cellStyle name="20% - uthevingsfarge 2 6 3 3 3 2" xfId="4594" xr:uid="{00000000-0005-0000-0000-00008F0A0000}"/>
    <cellStyle name="20% - uthevingsfarge 2 6 3 3 3 3" xfId="4595" xr:uid="{00000000-0005-0000-0000-0000900A0000}"/>
    <cellStyle name="20% - uthevingsfarge 2 6 3 3 4" xfId="4596" xr:uid="{00000000-0005-0000-0000-0000910A0000}"/>
    <cellStyle name="20% - uthevingsfarge 2 6 3 3 5" xfId="4597" xr:uid="{00000000-0005-0000-0000-0000920A0000}"/>
    <cellStyle name="20% - uthevingsfarge 2 6 3 4" xfId="4598" xr:uid="{00000000-0005-0000-0000-0000930A0000}"/>
    <cellStyle name="20% - uthevingsfarge 2 6 3 4 2" xfId="4599" xr:uid="{00000000-0005-0000-0000-0000940A0000}"/>
    <cellStyle name="20% - uthevingsfarge 2 6 3 4 3" xfId="4600" xr:uid="{00000000-0005-0000-0000-0000950A0000}"/>
    <cellStyle name="20% - uthevingsfarge 2 6 3 5" xfId="4601" xr:uid="{00000000-0005-0000-0000-0000960A0000}"/>
    <cellStyle name="20% - uthevingsfarge 2 6 3 5 2" xfId="4602" xr:uid="{00000000-0005-0000-0000-0000970A0000}"/>
    <cellStyle name="20% - uthevingsfarge 2 6 3 5 3" xfId="4603" xr:uid="{00000000-0005-0000-0000-0000980A0000}"/>
    <cellStyle name="20% - uthevingsfarge 2 6 3 6" xfId="4604" xr:uid="{00000000-0005-0000-0000-0000990A0000}"/>
    <cellStyle name="20% - uthevingsfarge 2 6 3 6 2" xfId="4605" xr:uid="{00000000-0005-0000-0000-00009A0A0000}"/>
    <cellStyle name="20% - uthevingsfarge 2 6 3 7" xfId="4606" xr:uid="{00000000-0005-0000-0000-00009B0A0000}"/>
    <cellStyle name="20% - uthevingsfarge 2 6 3 7 2" xfId="4607" xr:uid="{00000000-0005-0000-0000-00009C0A0000}"/>
    <cellStyle name="20% - uthevingsfarge 2 6 3 8" xfId="4608" xr:uid="{00000000-0005-0000-0000-00009D0A0000}"/>
    <cellStyle name="20% - uthevingsfarge 2 6 3 9" xfId="4609" xr:uid="{00000000-0005-0000-0000-00009E0A0000}"/>
    <cellStyle name="20% - uthevingsfarge 2 6 3_Tabell 4.5-4.7" xfId="4578" xr:uid="{00000000-0005-0000-0000-00009F0A0000}"/>
    <cellStyle name="20% - uthevingsfarge 2 6 4" xfId="179" xr:uid="{00000000-0005-0000-0000-0000A00A0000}"/>
    <cellStyle name="20% - uthevingsfarge 2 6 4 2" xfId="4611" xr:uid="{00000000-0005-0000-0000-0000A10A0000}"/>
    <cellStyle name="20% - uthevingsfarge 2 6 4 2 2" xfId="4612" xr:uid="{00000000-0005-0000-0000-0000A20A0000}"/>
    <cellStyle name="20% - uthevingsfarge 2 6 4 2 3" xfId="4613" xr:uid="{00000000-0005-0000-0000-0000A30A0000}"/>
    <cellStyle name="20% - uthevingsfarge 2 6 4 3" xfId="4614" xr:uid="{00000000-0005-0000-0000-0000A40A0000}"/>
    <cellStyle name="20% - uthevingsfarge 2 6 4 3 2" xfId="4615" xr:uid="{00000000-0005-0000-0000-0000A50A0000}"/>
    <cellStyle name="20% - uthevingsfarge 2 6 4 3 3" xfId="4616" xr:uid="{00000000-0005-0000-0000-0000A60A0000}"/>
    <cellStyle name="20% - uthevingsfarge 2 6 4 4" xfId="4617" xr:uid="{00000000-0005-0000-0000-0000A70A0000}"/>
    <cellStyle name="20% - uthevingsfarge 2 6 4 5" xfId="4618" xr:uid="{00000000-0005-0000-0000-0000A80A0000}"/>
    <cellStyle name="20% - uthevingsfarge 2 6 4_Tabell 4.5-4.7" xfId="4610" xr:uid="{00000000-0005-0000-0000-0000A90A0000}"/>
    <cellStyle name="20% - uthevingsfarge 2 6 5" xfId="4619" xr:uid="{00000000-0005-0000-0000-0000AA0A0000}"/>
    <cellStyle name="20% - uthevingsfarge 2 6 5 2" xfId="4620" xr:uid="{00000000-0005-0000-0000-0000AB0A0000}"/>
    <cellStyle name="20% - uthevingsfarge 2 6 5 2 2" xfId="4621" xr:uid="{00000000-0005-0000-0000-0000AC0A0000}"/>
    <cellStyle name="20% - uthevingsfarge 2 6 5 2 3" xfId="4622" xr:uid="{00000000-0005-0000-0000-0000AD0A0000}"/>
    <cellStyle name="20% - uthevingsfarge 2 6 5 3" xfId="4623" xr:uid="{00000000-0005-0000-0000-0000AE0A0000}"/>
    <cellStyle name="20% - uthevingsfarge 2 6 5 3 2" xfId="4624" xr:uid="{00000000-0005-0000-0000-0000AF0A0000}"/>
    <cellStyle name="20% - uthevingsfarge 2 6 5 3 3" xfId="4625" xr:uid="{00000000-0005-0000-0000-0000B00A0000}"/>
    <cellStyle name="20% - uthevingsfarge 2 6 5 4" xfId="4626" xr:uid="{00000000-0005-0000-0000-0000B10A0000}"/>
    <cellStyle name="20% - uthevingsfarge 2 6 5 5" xfId="4627" xr:uid="{00000000-0005-0000-0000-0000B20A0000}"/>
    <cellStyle name="20% - uthevingsfarge 2 6 6" xfId="4628" xr:uid="{00000000-0005-0000-0000-0000B30A0000}"/>
    <cellStyle name="20% - uthevingsfarge 2 6 6 2" xfId="4629" xr:uid="{00000000-0005-0000-0000-0000B40A0000}"/>
    <cellStyle name="20% - uthevingsfarge 2 6 6 3" xfId="4630" xr:uid="{00000000-0005-0000-0000-0000B50A0000}"/>
    <cellStyle name="20% - uthevingsfarge 2 6 7" xfId="4631" xr:uid="{00000000-0005-0000-0000-0000B60A0000}"/>
    <cellStyle name="20% - uthevingsfarge 2 6 7 2" xfId="4632" xr:uid="{00000000-0005-0000-0000-0000B70A0000}"/>
    <cellStyle name="20% - uthevingsfarge 2 6 7 3" xfId="4633" xr:uid="{00000000-0005-0000-0000-0000B80A0000}"/>
    <cellStyle name="20% - uthevingsfarge 2 6 8" xfId="4634" xr:uid="{00000000-0005-0000-0000-0000B90A0000}"/>
    <cellStyle name="20% - uthevingsfarge 2 6 8 2" xfId="4635" xr:uid="{00000000-0005-0000-0000-0000BA0A0000}"/>
    <cellStyle name="20% - uthevingsfarge 2 6 9" xfId="4636" xr:uid="{00000000-0005-0000-0000-0000BB0A0000}"/>
    <cellStyle name="20% - uthevingsfarge 2 6 9 2" xfId="4637" xr:uid="{00000000-0005-0000-0000-0000BC0A0000}"/>
    <cellStyle name="20% - uthevingsfarge 2 6_Tabell 4.5-4.7" xfId="4510" xr:uid="{00000000-0005-0000-0000-0000BD0A0000}"/>
    <cellStyle name="20% - uthevingsfarge 2 7" xfId="180" xr:uid="{00000000-0005-0000-0000-0000BE0A0000}"/>
    <cellStyle name="20% - uthevingsfarge 2 7 10" xfId="4639" xr:uid="{00000000-0005-0000-0000-0000BF0A0000}"/>
    <cellStyle name="20% - uthevingsfarge 2 7 11" xfId="4640" xr:uid="{00000000-0005-0000-0000-0000C00A0000}"/>
    <cellStyle name="20% - uthevingsfarge 2 7 2" xfId="181" xr:uid="{00000000-0005-0000-0000-0000C10A0000}"/>
    <cellStyle name="20% - uthevingsfarge 2 7 2 10" xfId="4642" xr:uid="{00000000-0005-0000-0000-0000C20A0000}"/>
    <cellStyle name="20% - uthevingsfarge 2 7 2 2" xfId="182" xr:uid="{00000000-0005-0000-0000-0000C30A0000}"/>
    <cellStyle name="20% - uthevingsfarge 2 7 2 2 2" xfId="4644" xr:uid="{00000000-0005-0000-0000-0000C40A0000}"/>
    <cellStyle name="20% - uthevingsfarge 2 7 2 2 2 2" xfId="4645" xr:uid="{00000000-0005-0000-0000-0000C50A0000}"/>
    <cellStyle name="20% - uthevingsfarge 2 7 2 2 2 3" xfId="4646" xr:uid="{00000000-0005-0000-0000-0000C60A0000}"/>
    <cellStyle name="20% - uthevingsfarge 2 7 2 2 3" xfId="4647" xr:uid="{00000000-0005-0000-0000-0000C70A0000}"/>
    <cellStyle name="20% - uthevingsfarge 2 7 2 2 3 2" xfId="4648" xr:uid="{00000000-0005-0000-0000-0000C80A0000}"/>
    <cellStyle name="20% - uthevingsfarge 2 7 2 2 3 3" xfId="4649" xr:uid="{00000000-0005-0000-0000-0000C90A0000}"/>
    <cellStyle name="20% - uthevingsfarge 2 7 2 2 4" xfId="4650" xr:uid="{00000000-0005-0000-0000-0000CA0A0000}"/>
    <cellStyle name="20% - uthevingsfarge 2 7 2 2 5" xfId="4651" xr:uid="{00000000-0005-0000-0000-0000CB0A0000}"/>
    <cellStyle name="20% - uthevingsfarge 2 7 2 2_Tabell 4.5-4.7" xfId="4643" xr:uid="{00000000-0005-0000-0000-0000CC0A0000}"/>
    <cellStyle name="20% - uthevingsfarge 2 7 2 3" xfId="4652" xr:uid="{00000000-0005-0000-0000-0000CD0A0000}"/>
    <cellStyle name="20% - uthevingsfarge 2 7 2 3 2" xfId="4653" xr:uid="{00000000-0005-0000-0000-0000CE0A0000}"/>
    <cellStyle name="20% - uthevingsfarge 2 7 2 3 2 2" xfId="4654" xr:uid="{00000000-0005-0000-0000-0000CF0A0000}"/>
    <cellStyle name="20% - uthevingsfarge 2 7 2 3 2 3" xfId="4655" xr:uid="{00000000-0005-0000-0000-0000D00A0000}"/>
    <cellStyle name="20% - uthevingsfarge 2 7 2 3 3" xfId="4656" xr:uid="{00000000-0005-0000-0000-0000D10A0000}"/>
    <cellStyle name="20% - uthevingsfarge 2 7 2 3 3 2" xfId="4657" xr:uid="{00000000-0005-0000-0000-0000D20A0000}"/>
    <cellStyle name="20% - uthevingsfarge 2 7 2 3 3 3" xfId="4658" xr:uid="{00000000-0005-0000-0000-0000D30A0000}"/>
    <cellStyle name="20% - uthevingsfarge 2 7 2 3 4" xfId="4659" xr:uid="{00000000-0005-0000-0000-0000D40A0000}"/>
    <cellStyle name="20% - uthevingsfarge 2 7 2 3 5" xfId="4660" xr:uid="{00000000-0005-0000-0000-0000D50A0000}"/>
    <cellStyle name="20% - uthevingsfarge 2 7 2 4" xfId="4661" xr:uid="{00000000-0005-0000-0000-0000D60A0000}"/>
    <cellStyle name="20% - uthevingsfarge 2 7 2 4 2" xfId="4662" xr:uid="{00000000-0005-0000-0000-0000D70A0000}"/>
    <cellStyle name="20% - uthevingsfarge 2 7 2 4 3" xfId="4663" xr:uid="{00000000-0005-0000-0000-0000D80A0000}"/>
    <cellStyle name="20% - uthevingsfarge 2 7 2 5" xfId="4664" xr:uid="{00000000-0005-0000-0000-0000D90A0000}"/>
    <cellStyle name="20% - uthevingsfarge 2 7 2 5 2" xfId="4665" xr:uid="{00000000-0005-0000-0000-0000DA0A0000}"/>
    <cellStyle name="20% - uthevingsfarge 2 7 2 5 3" xfId="4666" xr:uid="{00000000-0005-0000-0000-0000DB0A0000}"/>
    <cellStyle name="20% - uthevingsfarge 2 7 2 6" xfId="4667" xr:uid="{00000000-0005-0000-0000-0000DC0A0000}"/>
    <cellStyle name="20% - uthevingsfarge 2 7 2 6 2" xfId="4668" xr:uid="{00000000-0005-0000-0000-0000DD0A0000}"/>
    <cellStyle name="20% - uthevingsfarge 2 7 2 7" xfId="4669" xr:uid="{00000000-0005-0000-0000-0000DE0A0000}"/>
    <cellStyle name="20% - uthevingsfarge 2 7 2 7 2" xfId="4670" xr:uid="{00000000-0005-0000-0000-0000DF0A0000}"/>
    <cellStyle name="20% - uthevingsfarge 2 7 2 8" xfId="4671" xr:uid="{00000000-0005-0000-0000-0000E00A0000}"/>
    <cellStyle name="20% - uthevingsfarge 2 7 2 9" xfId="4672" xr:uid="{00000000-0005-0000-0000-0000E10A0000}"/>
    <cellStyle name="20% - uthevingsfarge 2 7 2_Tabell 4.5-4.7" xfId="4641" xr:uid="{00000000-0005-0000-0000-0000E20A0000}"/>
    <cellStyle name="20% - uthevingsfarge 2 7 3" xfId="183" xr:uid="{00000000-0005-0000-0000-0000E30A0000}"/>
    <cellStyle name="20% - uthevingsfarge 2 7 3 2" xfId="4674" xr:uid="{00000000-0005-0000-0000-0000E40A0000}"/>
    <cellStyle name="20% - uthevingsfarge 2 7 3 2 2" xfId="4675" xr:uid="{00000000-0005-0000-0000-0000E50A0000}"/>
    <cellStyle name="20% - uthevingsfarge 2 7 3 2 3" xfId="4676" xr:uid="{00000000-0005-0000-0000-0000E60A0000}"/>
    <cellStyle name="20% - uthevingsfarge 2 7 3 3" xfId="4677" xr:uid="{00000000-0005-0000-0000-0000E70A0000}"/>
    <cellStyle name="20% - uthevingsfarge 2 7 3 3 2" xfId="4678" xr:uid="{00000000-0005-0000-0000-0000E80A0000}"/>
    <cellStyle name="20% - uthevingsfarge 2 7 3 3 3" xfId="4679" xr:uid="{00000000-0005-0000-0000-0000E90A0000}"/>
    <cellStyle name="20% - uthevingsfarge 2 7 3 4" xfId="4680" xr:uid="{00000000-0005-0000-0000-0000EA0A0000}"/>
    <cellStyle name="20% - uthevingsfarge 2 7 3 5" xfId="4681" xr:uid="{00000000-0005-0000-0000-0000EB0A0000}"/>
    <cellStyle name="20% - uthevingsfarge 2 7 3_Tabell 4.5-4.7" xfId="4673" xr:uid="{00000000-0005-0000-0000-0000EC0A0000}"/>
    <cellStyle name="20% - uthevingsfarge 2 7 4" xfId="4682" xr:uid="{00000000-0005-0000-0000-0000ED0A0000}"/>
    <cellStyle name="20% - uthevingsfarge 2 7 4 2" xfId="4683" xr:uid="{00000000-0005-0000-0000-0000EE0A0000}"/>
    <cellStyle name="20% - uthevingsfarge 2 7 4 2 2" xfId="4684" xr:uid="{00000000-0005-0000-0000-0000EF0A0000}"/>
    <cellStyle name="20% - uthevingsfarge 2 7 4 2 3" xfId="4685" xr:uid="{00000000-0005-0000-0000-0000F00A0000}"/>
    <cellStyle name="20% - uthevingsfarge 2 7 4 3" xfId="4686" xr:uid="{00000000-0005-0000-0000-0000F10A0000}"/>
    <cellStyle name="20% - uthevingsfarge 2 7 4 3 2" xfId="4687" xr:uid="{00000000-0005-0000-0000-0000F20A0000}"/>
    <cellStyle name="20% - uthevingsfarge 2 7 4 3 3" xfId="4688" xr:uid="{00000000-0005-0000-0000-0000F30A0000}"/>
    <cellStyle name="20% - uthevingsfarge 2 7 4 4" xfId="4689" xr:uid="{00000000-0005-0000-0000-0000F40A0000}"/>
    <cellStyle name="20% - uthevingsfarge 2 7 4 5" xfId="4690" xr:uid="{00000000-0005-0000-0000-0000F50A0000}"/>
    <cellStyle name="20% - uthevingsfarge 2 7 5" xfId="4691" xr:uid="{00000000-0005-0000-0000-0000F60A0000}"/>
    <cellStyle name="20% - uthevingsfarge 2 7 5 2" xfId="4692" xr:uid="{00000000-0005-0000-0000-0000F70A0000}"/>
    <cellStyle name="20% - uthevingsfarge 2 7 5 3" xfId="4693" xr:uid="{00000000-0005-0000-0000-0000F80A0000}"/>
    <cellStyle name="20% - uthevingsfarge 2 7 6" xfId="4694" xr:uid="{00000000-0005-0000-0000-0000F90A0000}"/>
    <cellStyle name="20% - uthevingsfarge 2 7 6 2" xfId="4695" xr:uid="{00000000-0005-0000-0000-0000FA0A0000}"/>
    <cellStyle name="20% - uthevingsfarge 2 7 6 3" xfId="4696" xr:uid="{00000000-0005-0000-0000-0000FB0A0000}"/>
    <cellStyle name="20% - uthevingsfarge 2 7 7" xfId="4697" xr:uid="{00000000-0005-0000-0000-0000FC0A0000}"/>
    <cellStyle name="20% - uthevingsfarge 2 7 7 2" xfId="4698" xr:uid="{00000000-0005-0000-0000-0000FD0A0000}"/>
    <cellStyle name="20% - uthevingsfarge 2 7 8" xfId="4699" xr:uid="{00000000-0005-0000-0000-0000FE0A0000}"/>
    <cellStyle name="20% - uthevingsfarge 2 7 8 2" xfId="4700" xr:uid="{00000000-0005-0000-0000-0000FF0A0000}"/>
    <cellStyle name="20% - uthevingsfarge 2 7 9" xfId="4701" xr:uid="{00000000-0005-0000-0000-0000000B0000}"/>
    <cellStyle name="20% - uthevingsfarge 2 7_Tabell 4.5-4.7" xfId="4638" xr:uid="{00000000-0005-0000-0000-0000010B0000}"/>
    <cellStyle name="20% - uthevingsfarge 2 8" xfId="184" xr:uid="{00000000-0005-0000-0000-0000020B0000}"/>
    <cellStyle name="20% - uthevingsfarge 2 8 10" xfId="4703" xr:uid="{00000000-0005-0000-0000-0000030B0000}"/>
    <cellStyle name="20% - uthevingsfarge 2 8 11" xfId="4704" xr:uid="{00000000-0005-0000-0000-0000040B0000}"/>
    <cellStyle name="20% - uthevingsfarge 2 8 2" xfId="185" xr:uid="{00000000-0005-0000-0000-0000050B0000}"/>
    <cellStyle name="20% - uthevingsfarge 2 8 2 10" xfId="4706" xr:uid="{00000000-0005-0000-0000-0000060B0000}"/>
    <cellStyle name="20% - uthevingsfarge 2 8 2 2" xfId="186" xr:uid="{00000000-0005-0000-0000-0000070B0000}"/>
    <cellStyle name="20% - uthevingsfarge 2 8 2 2 2" xfId="4708" xr:uid="{00000000-0005-0000-0000-0000080B0000}"/>
    <cellStyle name="20% - uthevingsfarge 2 8 2 2 2 2" xfId="4709" xr:uid="{00000000-0005-0000-0000-0000090B0000}"/>
    <cellStyle name="20% - uthevingsfarge 2 8 2 2 2 3" xfId="4710" xr:uid="{00000000-0005-0000-0000-00000A0B0000}"/>
    <cellStyle name="20% - uthevingsfarge 2 8 2 2 3" xfId="4711" xr:uid="{00000000-0005-0000-0000-00000B0B0000}"/>
    <cellStyle name="20% - uthevingsfarge 2 8 2 2 3 2" xfId="4712" xr:uid="{00000000-0005-0000-0000-00000C0B0000}"/>
    <cellStyle name="20% - uthevingsfarge 2 8 2 2 3 3" xfId="4713" xr:uid="{00000000-0005-0000-0000-00000D0B0000}"/>
    <cellStyle name="20% - uthevingsfarge 2 8 2 2 4" xfId="4714" xr:uid="{00000000-0005-0000-0000-00000E0B0000}"/>
    <cellStyle name="20% - uthevingsfarge 2 8 2 2 5" xfId="4715" xr:uid="{00000000-0005-0000-0000-00000F0B0000}"/>
    <cellStyle name="20% - uthevingsfarge 2 8 2 2_Tabell 4.5-4.7" xfId="4707" xr:uid="{00000000-0005-0000-0000-0000100B0000}"/>
    <cellStyle name="20% - uthevingsfarge 2 8 2 3" xfId="4716" xr:uid="{00000000-0005-0000-0000-0000110B0000}"/>
    <cellStyle name="20% - uthevingsfarge 2 8 2 3 2" xfId="4717" xr:uid="{00000000-0005-0000-0000-0000120B0000}"/>
    <cellStyle name="20% - uthevingsfarge 2 8 2 3 2 2" xfId="4718" xr:uid="{00000000-0005-0000-0000-0000130B0000}"/>
    <cellStyle name="20% - uthevingsfarge 2 8 2 3 2 3" xfId="4719" xr:uid="{00000000-0005-0000-0000-0000140B0000}"/>
    <cellStyle name="20% - uthevingsfarge 2 8 2 3 3" xfId="4720" xr:uid="{00000000-0005-0000-0000-0000150B0000}"/>
    <cellStyle name="20% - uthevingsfarge 2 8 2 3 3 2" xfId="4721" xr:uid="{00000000-0005-0000-0000-0000160B0000}"/>
    <cellStyle name="20% - uthevingsfarge 2 8 2 3 3 3" xfId="4722" xr:uid="{00000000-0005-0000-0000-0000170B0000}"/>
    <cellStyle name="20% - uthevingsfarge 2 8 2 3 4" xfId="4723" xr:uid="{00000000-0005-0000-0000-0000180B0000}"/>
    <cellStyle name="20% - uthevingsfarge 2 8 2 3 5" xfId="4724" xr:uid="{00000000-0005-0000-0000-0000190B0000}"/>
    <cellStyle name="20% - uthevingsfarge 2 8 2 4" xfId="4725" xr:uid="{00000000-0005-0000-0000-00001A0B0000}"/>
    <cellStyle name="20% - uthevingsfarge 2 8 2 4 2" xfId="4726" xr:uid="{00000000-0005-0000-0000-00001B0B0000}"/>
    <cellStyle name="20% - uthevingsfarge 2 8 2 4 3" xfId="4727" xr:uid="{00000000-0005-0000-0000-00001C0B0000}"/>
    <cellStyle name="20% - uthevingsfarge 2 8 2 5" xfId="4728" xr:uid="{00000000-0005-0000-0000-00001D0B0000}"/>
    <cellStyle name="20% - uthevingsfarge 2 8 2 5 2" xfId="4729" xr:uid="{00000000-0005-0000-0000-00001E0B0000}"/>
    <cellStyle name="20% - uthevingsfarge 2 8 2 5 3" xfId="4730" xr:uid="{00000000-0005-0000-0000-00001F0B0000}"/>
    <cellStyle name="20% - uthevingsfarge 2 8 2 6" xfId="4731" xr:uid="{00000000-0005-0000-0000-0000200B0000}"/>
    <cellStyle name="20% - uthevingsfarge 2 8 2 6 2" xfId="4732" xr:uid="{00000000-0005-0000-0000-0000210B0000}"/>
    <cellStyle name="20% - uthevingsfarge 2 8 2 7" xfId="4733" xr:uid="{00000000-0005-0000-0000-0000220B0000}"/>
    <cellStyle name="20% - uthevingsfarge 2 8 2 7 2" xfId="4734" xr:uid="{00000000-0005-0000-0000-0000230B0000}"/>
    <cellStyle name="20% - uthevingsfarge 2 8 2 8" xfId="4735" xr:uid="{00000000-0005-0000-0000-0000240B0000}"/>
    <cellStyle name="20% - uthevingsfarge 2 8 2 9" xfId="4736" xr:uid="{00000000-0005-0000-0000-0000250B0000}"/>
    <cellStyle name="20% - uthevingsfarge 2 8 2_Tabell 4.5-4.7" xfId="4705" xr:uid="{00000000-0005-0000-0000-0000260B0000}"/>
    <cellStyle name="20% - uthevingsfarge 2 8 3" xfId="187" xr:uid="{00000000-0005-0000-0000-0000270B0000}"/>
    <cellStyle name="20% - uthevingsfarge 2 8 3 2" xfId="4738" xr:uid="{00000000-0005-0000-0000-0000280B0000}"/>
    <cellStyle name="20% - uthevingsfarge 2 8 3 2 2" xfId="4739" xr:uid="{00000000-0005-0000-0000-0000290B0000}"/>
    <cellStyle name="20% - uthevingsfarge 2 8 3 2 3" xfId="4740" xr:uid="{00000000-0005-0000-0000-00002A0B0000}"/>
    <cellStyle name="20% - uthevingsfarge 2 8 3 3" xfId="4741" xr:uid="{00000000-0005-0000-0000-00002B0B0000}"/>
    <cellStyle name="20% - uthevingsfarge 2 8 3 3 2" xfId="4742" xr:uid="{00000000-0005-0000-0000-00002C0B0000}"/>
    <cellStyle name="20% - uthevingsfarge 2 8 3 3 3" xfId="4743" xr:uid="{00000000-0005-0000-0000-00002D0B0000}"/>
    <cellStyle name="20% - uthevingsfarge 2 8 3 4" xfId="4744" xr:uid="{00000000-0005-0000-0000-00002E0B0000}"/>
    <cellStyle name="20% - uthevingsfarge 2 8 3 5" xfId="4745" xr:uid="{00000000-0005-0000-0000-00002F0B0000}"/>
    <cellStyle name="20% - uthevingsfarge 2 8 3_Tabell 4.5-4.7" xfId="4737" xr:uid="{00000000-0005-0000-0000-0000300B0000}"/>
    <cellStyle name="20% - uthevingsfarge 2 8 4" xfId="4746" xr:uid="{00000000-0005-0000-0000-0000310B0000}"/>
    <cellStyle name="20% - uthevingsfarge 2 8 4 2" xfId="4747" xr:uid="{00000000-0005-0000-0000-0000320B0000}"/>
    <cellStyle name="20% - uthevingsfarge 2 8 4 2 2" xfId="4748" xr:uid="{00000000-0005-0000-0000-0000330B0000}"/>
    <cellStyle name="20% - uthevingsfarge 2 8 4 2 3" xfId="4749" xr:uid="{00000000-0005-0000-0000-0000340B0000}"/>
    <cellStyle name="20% - uthevingsfarge 2 8 4 3" xfId="4750" xr:uid="{00000000-0005-0000-0000-0000350B0000}"/>
    <cellStyle name="20% - uthevingsfarge 2 8 4 3 2" xfId="4751" xr:uid="{00000000-0005-0000-0000-0000360B0000}"/>
    <cellStyle name="20% - uthevingsfarge 2 8 4 3 3" xfId="4752" xr:uid="{00000000-0005-0000-0000-0000370B0000}"/>
    <cellStyle name="20% - uthevingsfarge 2 8 4 4" xfId="4753" xr:uid="{00000000-0005-0000-0000-0000380B0000}"/>
    <cellStyle name="20% - uthevingsfarge 2 8 4 5" xfId="4754" xr:uid="{00000000-0005-0000-0000-0000390B0000}"/>
    <cellStyle name="20% - uthevingsfarge 2 8 5" xfId="4755" xr:uid="{00000000-0005-0000-0000-00003A0B0000}"/>
    <cellStyle name="20% - uthevingsfarge 2 8 5 2" xfId="4756" xr:uid="{00000000-0005-0000-0000-00003B0B0000}"/>
    <cellStyle name="20% - uthevingsfarge 2 8 5 3" xfId="4757" xr:uid="{00000000-0005-0000-0000-00003C0B0000}"/>
    <cellStyle name="20% - uthevingsfarge 2 8 6" xfId="4758" xr:uid="{00000000-0005-0000-0000-00003D0B0000}"/>
    <cellStyle name="20% - uthevingsfarge 2 8 6 2" xfId="4759" xr:uid="{00000000-0005-0000-0000-00003E0B0000}"/>
    <cellStyle name="20% - uthevingsfarge 2 8 6 3" xfId="4760" xr:uid="{00000000-0005-0000-0000-00003F0B0000}"/>
    <cellStyle name="20% - uthevingsfarge 2 8 7" xfId="4761" xr:uid="{00000000-0005-0000-0000-0000400B0000}"/>
    <cellStyle name="20% - uthevingsfarge 2 8 7 2" xfId="4762" xr:uid="{00000000-0005-0000-0000-0000410B0000}"/>
    <cellStyle name="20% - uthevingsfarge 2 8 8" xfId="4763" xr:uid="{00000000-0005-0000-0000-0000420B0000}"/>
    <cellStyle name="20% - uthevingsfarge 2 8 8 2" xfId="4764" xr:uid="{00000000-0005-0000-0000-0000430B0000}"/>
    <cellStyle name="20% - uthevingsfarge 2 8 9" xfId="4765" xr:uid="{00000000-0005-0000-0000-0000440B0000}"/>
    <cellStyle name="20% - uthevingsfarge 2 8_Tabell 4.5-4.7" xfId="4702" xr:uid="{00000000-0005-0000-0000-0000450B0000}"/>
    <cellStyle name="20% - uthevingsfarge 2 9" xfId="188" xr:uid="{00000000-0005-0000-0000-0000460B0000}"/>
    <cellStyle name="20% - uthevingsfarge 2 9 10" xfId="4767" xr:uid="{00000000-0005-0000-0000-0000470B0000}"/>
    <cellStyle name="20% - uthevingsfarge 2 9 2" xfId="189" xr:uid="{00000000-0005-0000-0000-0000480B0000}"/>
    <cellStyle name="20% - uthevingsfarge 2 9 2 2" xfId="4769" xr:uid="{00000000-0005-0000-0000-0000490B0000}"/>
    <cellStyle name="20% - uthevingsfarge 2 9 2 2 2" xfId="4770" xr:uid="{00000000-0005-0000-0000-00004A0B0000}"/>
    <cellStyle name="20% - uthevingsfarge 2 9 2 2 3" xfId="4771" xr:uid="{00000000-0005-0000-0000-00004B0B0000}"/>
    <cellStyle name="20% - uthevingsfarge 2 9 2 3" xfId="4772" xr:uid="{00000000-0005-0000-0000-00004C0B0000}"/>
    <cellStyle name="20% - uthevingsfarge 2 9 2 3 2" xfId="4773" xr:uid="{00000000-0005-0000-0000-00004D0B0000}"/>
    <cellStyle name="20% - uthevingsfarge 2 9 2 3 3" xfId="4774" xr:uid="{00000000-0005-0000-0000-00004E0B0000}"/>
    <cellStyle name="20% - uthevingsfarge 2 9 2 4" xfId="4775" xr:uid="{00000000-0005-0000-0000-00004F0B0000}"/>
    <cellStyle name="20% - uthevingsfarge 2 9 2 5" xfId="4776" xr:uid="{00000000-0005-0000-0000-0000500B0000}"/>
    <cellStyle name="20% - uthevingsfarge 2 9 2_Tabell 4.5-4.7" xfId="4768" xr:uid="{00000000-0005-0000-0000-0000510B0000}"/>
    <cellStyle name="20% - uthevingsfarge 2 9 3" xfId="4777" xr:uid="{00000000-0005-0000-0000-0000520B0000}"/>
    <cellStyle name="20% - uthevingsfarge 2 9 3 2" xfId="4778" xr:uid="{00000000-0005-0000-0000-0000530B0000}"/>
    <cellStyle name="20% - uthevingsfarge 2 9 3 2 2" xfId="4779" xr:uid="{00000000-0005-0000-0000-0000540B0000}"/>
    <cellStyle name="20% - uthevingsfarge 2 9 3 2 3" xfId="4780" xr:uid="{00000000-0005-0000-0000-0000550B0000}"/>
    <cellStyle name="20% - uthevingsfarge 2 9 3 3" xfId="4781" xr:uid="{00000000-0005-0000-0000-0000560B0000}"/>
    <cellStyle name="20% - uthevingsfarge 2 9 3 3 2" xfId="4782" xr:uid="{00000000-0005-0000-0000-0000570B0000}"/>
    <cellStyle name="20% - uthevingsfarge 2 9 3 3 3" xfId="4783" xr:uid="{00000000-0005-0000-0000-0000580B0000}"/>
    <cellStyle name="20% - uthevingsfarge 2 9 3 4" xfId="4784" xr:uid="{00000000-0005-0000-0000-0000590B0000}"/>
    <cellStyle name="20% - uthevingsfarge 2 9 3 5" xfId="4785" xr:uid="{00000000-0005-0000-0000-00005A0B0000}"/>
    <cellStyle name="20% - uthevingsfarge 2 9 4" xfId="4786" xr:uid="{00000000-0005-0000-0000-00005B0B0000}"/>
    <cellStyle name="20% - uthevingsfarge 2 9 4 2" xfId="4787" xr:uid="{00000000-0005-0000-0000-00005C0B0000}"/>
    <cellStyle name="20% - uthevingsfarge 2 9 4 3" xfId="4788" xr:uid="{00000000-0005-0000-0000-00005D0B0000}"/>
    <cellStyle name="20% - uthevingsfarge 2 9 5" xfId="4789" xr:uid="{00000000-0005-0000-0000-00005E0B0000}"/>
    <cellStyle name="20% - uthevingsfarge 2 9 5 2" xfId="4790" xr:uid="{00000000-0005-0000-0000-00005F0B0000}"/>
    <cellStyle name="20% - uthevingsfarge 2 9 5 3" xfId="4791" xr:uid="{00000000-0005-0000-0000-0000600B0000}"/>
    <cellStyle name="20% - uthevingsfarge 2 9 6" xfId="4792" xr:uid="{00000000-0005-0000-0000-0000610B0000}"/>
    <cellStyle name="20% - uthevingsfarge 2 9 6 2" xfId="4793" xr:uid="{00000000-0005-0000-0000-0000620B0000}"/>
    <cellStyle name="20% - uthevingsfarge 2 9 7" xfId="4794" xr:uid="{00000000-0005-0000-0000-0000630B0000}"/>
    <cellStyle name="20% - uthevingsfarge 2 9 7 2" xfId="4795" xr:uid="{00000000-0005-0000-0000-0000640B0000}"/>
    <cellStyle name="20% - uthevingsfarge 2 9 8" xfId="4796" xr:uid="{00000000-0005-0000-0000-0000650B0000}"/>
    <cellStyle name="20% - uthevingsfarge 2 9 9" xfId="4797" xr:uid="{00000000-0005-0000-0000-0000660B0000}"/>
    <cellStyle name="20% - uthevingsfarge 2 9_Tabell 4.5-4.7" xfId="4766" xr:uid="{00000000-0005-0000-0000-0000670B0000}"/>
    <cellStyle name="20% - uthevingsfarge 3 10" xfId="190" xr:uid="{00000000-0005-0000-0000-0000680B0000}"/>
    <cellStyle name="20% - uthevingsfarge 3 10 2" xfId="4799" xr:uid="{00000000-0005-0000-0000-0000690B0000}"/>
    <cellStyle name="20% - uthevingsfarge 3 10 2 2" xfId="4800" xr:uid="{00000000-0005-0000-0000-00006A0B0000}"/>
    <cellStyle name="20% - uthevingsfarge 3 10 2 3" xfId="4801" xr:uid="{00000000-0005-0000-0000-00006B0B0000}"/>
    <cellStyle name="20% - uthevingsfarge 3 10 3" xfId="4802" xr:uid="{00000000-0005-0000-0000-00006C0B0000}"/>
    <cellStyle name="20% - uthevingsfarge 3 10 3 2" xfId="4803" xr:uid="{00000000-0005-0000-0000-00006D0B0000}"/>
    <cellStyle name="20% - uthevingsfarge 3 10 3 3" xfId="4804" xr:uid="{00000000-0005-0000-0000-00006E0B0000}"/>
    <cellStyle name="20% - uthevingsfarge 3 10 4" xfId="4805" xr:uid="{00000000-0005-0000-0000-00006F0B0000}"/>
    <cellStyle name="20% - uthevingsfarge 3 10 5" xfId="4806" xr:uid="{00000000-0005-0000-0000-0000700B0000}"/>
    <cellStyle name="20% - uthevingsfarge 3 10_Tabell 4.5-4.7" xfId="4798" xr:uid="{00000000-0005-0000-0000-0000710B0000}"/>
    <cellStyle name="20% - uthevingsfarge 3 11" xfId="4807" xr:uid="{00000000-0005-0000-0000-0000720B0000}"/>
    <cellStyle name="20% - uthevingsfarge 3 11 2" xfId="4808" xr:uid="{00000000-0005-0000-0000-0000730B0000}"/>
    <cellStyle name="20% - uthevingsfarge 3 11 2 2" xfId="4809" xr:uid="{00000000-0005-0000-0000-0000740B0000}"/>
    <cellStyle name="20% - uthevingsfarge 3 11 2 3" xfId="4810" xr:uid="{00000000-0005-0000-0000-0000750B0000}"/>
    <cellStyle name="20% - uthevingsfarge 3 11 3" xfId="4811" xr:uid="{00000000-0005-0000-0000-0000760B0000}"/>
    <cellStyle name="20% - uthevingsfarge 3 11 3 2" xfId="4812" xr:uid="{00000000-0005-0000-0000-0000770B0000}"/>
    <cellStyle name="20% - uthevingsfarge 3 11 3 3" xfId="4813" xr:uid="{00000000-0005-0000-0000-0000780B0000}"/>
    <cellStyle name="20% - uthevingsfarge 3 11 4" xfId="4814" xr:uid="{00000000-0005-0000-0000-0000790B0000}"/>
    <cellStyle name="20% - uthevingsfarge 3 11 5" xfId="4815" xr:uid="{00000000-0005-0000-0000-00007A0B0000}"/>
    <cellStyle name="20% - uthevingsfarge 3 12" xfId="4816" xr:uid="{00000000-0005-0000-0000-00007B0B0000}"/>
    <cellStyle name="20% - uthevingsfarge 3 12 2" xfId="4817" xr:uid="{00000000-0005-0000-0000-00007C0B0000}"/>
    <cellStyle name="20% - uthevingsfarge 3 12 3" xfId="4818" xr:uid="{00000000-0005-0000-0000-00007D0B0000}"/>
    <cellStyle name="20% - uthevingsfarge 3 13" xfId="4819" xr:uid="{00000000-0005-0000-0000-00007E0B0000}"/>
    <cellStyle name="20% - uthevingsfarge 3 13 2" xfId="4820" xr:uid="{00000000-0005-0000-0000-00007F0B0000}"/>
    <cellStyle name="20% - uthevingsfarge 3 13 3" xfId="4821" xr:uid="{00000000-0005-0000-0000-0000800B0000}"/>
    <cellStyle name="20% - uthevingsfarge 3 14" xfId="4822" xr:uid="{00000000-0005-0000-0000-0000810B0000}"/>
    <cellStyle name="20% - uthevingsfarge 3 14 2" xfId="4823" xr:uid="{00000000-0005-0000-0000-0000820B0000}"/>
    <cellStyle name="20% - uthevingsfarge 3 15" xfId="4824" xr:uid="{00000000-0005-0000-0000-0000830B0000}"/>
    <cellStyle name="20% - uthevingsfarge 3 15 2" xfId="4825" xr:uid="{00000000-0005-0000-0000-0000840B0000}"/>
    <cellStyle name="20% - uthevingsfarge 3 16" xfId="4826" xr:uid="{00000000-0005-0000-0000-0000850B0000}"/>
    <cellStyle name="20% - uthevingsfarge 3 17" xfId="4827" xr:uid="{00000000-0005-0000-0000-0000860B0000}"/>
    <cellStyle name="20% - uthevingsfarge 3 18" xfId="4828" xr:uid="{00000000-0005-0000-0000-0000870B0000}"/>
    <cellStyle name="20% - uthevingsfarge 3 2" xfId="191" xr:uid="{00000000-0005-0000-0000-0000880B0000}"/>
    <cellStyle name="20% - uthevingsfarge 3 2 10" xfId="4830" xr:uid="{00000000-0005-0000-0000-0000890B0000}"/>
    <cellStyle name="20% - uthevingsfarge 3 2 10 2" xfId="4831" xr:uid="{00000000-0005-0000-0000-00008A0B0000}"/>
    <cellStyle name="20% - uthevingsfarge 3 2 11" xfId="4832" xr:uid="{00000000-0005-0000-0000-00008B0B0000}"/>
    <cellStyle name="20% - uthevingsfarge 3 2 11 2" xfId="4833" xr:uid="{00000000-0005-0000-0000-00008C0B0000}"/>
    <cellStyle name="20% - uthevingsfarge 3 2 12" xfId="4834" xr:uid="{00000000-0005-0000-0000-00008D0B0000}"/>
    <cellStyle name="20% - uthevingsfarge 3 2 13" xfId="4835" xr:uid="{00000000-0005-0000-0000-00008E0B0000}"/>
    <cellStyle name="20% - uthevingsfarge 3 2 14" xfId="4836" xr:uid="{00000000-0005-0000-0000-00008F0B0000}"/>
    <cellStyle name="20% - uthevingsfarge 3 2 2" xfId="192" xr:uid="{00000000-0005-0000-0000-0000900B0000}"/>
    <cellStyle name="20% - uthevingsfarge 3 2 2 10" xfId="4838" xr:uid="{00000000-0005-0000-0000-0000910B0000}"/>
    <cellStyle name="20% - uthevingsfarge 3 2 2 11" xfId="4839" xr:uid="{00000000-0005-0000-0000-0000920B0000}"/>
    <cellStyle name="20% - uthevingsfarge 3 2 2 12" xfId="4840" xr:uid="{00000000-0005-0000-0000-0000930B0000}"/>
    <cellStyle name="20% - uthevingsfarge 3 2 2 2" xfId="193" xr:uid="{00000000-0005-0000-0000-0000940B0000}"/>
    <cellStyle name="20% - uthevingsfarge 3 2 2 2 10" xfId="4842" xr:uid="{00000000-0005-0000-0000-0000950B0000}"/>
    <cellStyle name="20% - uthevingsfarge 3 2 2 2 11" xfId="4843" xr:uid="{00000000-0005-0000-0000-0000960B0000}"/>
    <cellStyle name="20% - uthevingsfarge 3 2 2 2 2" xfId="194" xr:uid="{00000000-0005-0000-0000-0000970B0000}"/>
    <cellStyle name="20% - uthevingsfarge 3 2 2 2 2 10" xfId="4845" xr:uid="{00000000-0005-0000-0000-0000980B0000}"/>
    <cellStyle name="20% - uthevingsfarge 3 2 2 2 2 2" xfId="195" xr:uid="{00000000-0005-0000-0000-0000990B0000}"/>
    <cellStyle name="20% - uthevingsfarge 3 2 2 2 2 2 2" xfId="4847" xr:uid="{00000000-0005-0000-0000-00009A0B0000}"/>
    <cellStyle name="20% - uthevingsfarge 3 2 2 2 2 2 2 2" xfId="4848" xr:uid="{00000000-0005-0000-0000-00009B0B0000}"/>
    <cellStyle name="20% - uthevingsfarge 3 2 2 2 2 2 2 3" xfId="4849" xr:uid="{00000000-0005-0000-0000-00009C0B0000}"/>
    <cellStyle name="20% - uthevingsfarge 3 2 2 2 2 2 3" xfId="4850" xr:uid="{00000000-0005-0000-0000-00009D0B0000}"/>
    <cellStyle name="20% - uthevingsfarge 3 2 2 2 2 2 3 2" xfId="4851" xr:uid="{00000000-0005-0000-0000-00009E0B0000}"/>
    <cellStyle name="20% - uthevingsfarge 3 2 2 2 2 2 3 3" xfId="4852" xr:uid="{00000000-0005-0000-0000-00009F0B0000}"/>
    <cellStyle name="20% - uthevingsfarge 3 2 2 2 2 2 4" xfId="4853" xr:uid="{00000000-0005-0000-0000-0000A00B0000}"/>
    <cellStyle name="20% - uthevingsfarge 3 2 2 2 2 2 5" xfId="4854" xr:uid="{00000000-0005-0000-0000-0000A10B0000}"/>
    <cellStyle name="20% - uthevingsfarge 3 2 2 2 2 2_Tabell 4.5-4.7" xfId="4846" xr:uid="{00000000-0005-0000-0000-0000A20B0000}"/>
    <cellStyle name="20% - uthevingsfarge 3 2 2 2 2 3" xfId="4855" xr:uid="{00000000-0005-0000-0000-0000A30B0000}"/>
    <cellStyle name="20% - uthevingsfarge 3 2 2 2 2 3 2" xfId="4856" xr:uid="{00000000-0005-0000-0000-0000A40B0000}"/>
    <cellStyle name="20% - uthevingsfarge 3 2 2 2 2 3 2 2" xfId="4857" xr:uid="{00000000-0005-0000-0000-0000A50B0000}"/>
    <cellStyle name="20% - uthevingsfarge 3 2 2 2 2 3 2 3" xfId="4858" xr:uid="{00000000-0005-0000-0000-0000A60B0000}"/>
    <cellStyle name="20% - uthevingsfarge 3 2 2 2 2 3 3" xfId="4859" xr:uid="{00000000-0005-0000-0000-0000A70B0000}"/>
    <cellStyle name="20% - uthevingsfarge 3 2 2 2 2 3 3 2" xfId="4860" xr:uid="{00000000-0005-0000-0000-0000A80B0000}"/>
    <cellStyle name="20% - uthevingsfarge 3 2 2 2 2 3 3 3" xfId="4861" xr:uid="{00000000-0005-0000-0000-0000A90B0000}"/>
    <cellStyle name="20% - uthevingsfarge 3 2 2 2 2 3 4" xfId="4862" xr:uid="{00000000-0005-0000-0000-0000AA0B0000}"/>
    <cellStyle name="20% - uthevingsfarge 3 2 2 2 2 3 5" xfId="4863" xr:uid="{00000000-0005-0000-0000-0000AB0B0000}"/>
    <cellStyle name="20% - uthevingsfarge 3 2 2 2 2 4" xfId="4864" xr:uid="{00000000-0005-0000-0000-0000AC0B0000}"/>
    <cellStyle name="20% - uthevingsfarge 3 2 2 2 2 4 2" xfId="4865" xr:uid="{00000000-0005-0000-0000-0000AD0B0000}"/>
    <cellStyle name="20% - uthevingsfarge 3 2 2 2 2 4 3" xfId="4866" xr:uid="{00000000-0005-0000-0000-0000AE0B0000}"/>
    <cellStyle name="20% - uthevingsfarge 3 2 2 2 2 5" xfId="4867" xr:uid="{00000000-0005-0000-0000-0000AF0B0000}"/>
    <cellStyle name="20% - uthevingsfarge 3 2 2 2 2 5 2" xfId="4868" xr:uid="{00000000-0005-0000-0000-0000B00B0000}"/>
    <cellStyle name="20% - uthevingsfarge 3 2 2 2 2 5 3" xfId="4869" xr:uid="{00000000-0005-0000-0000-0000B10B0000}"/>
    <cellStyle name="20% - uthevingsfarge 3 2 2 2 2 6" xfId="4870" xr:uid="{00000000-0005-0000-0000-0000B20B0000}"/>
    <cellStyle name="20% - uthevingsfarge 3 2 2 2 2 6 2" xfId="4871" xr:uid="{00000000-0005-0000-0000-0000B30B0000}"/>
    <cellStyle name="20% - uthevingsfarge 3 2 2 2 2 7" xfId="4872" xr:uid="{00000000-0005-0000-0000-0000B40B0000}"/>
    <cellStyle name="20% - uthevingsfarge 3 2 2 2 2 7 2" xfId="4873" xr:uid="{00000000-0005-0000-0000-0000B50B0000}"/>
    <cellStyle name="20% - uthevingsfarge 3 2 2 2 2 8" xfId="4874" xr:uid="{00000000-0005-0000-0000-0000B60B0000}"/>
    <cellStyle name="20% - uthevingsfarge 3 2 2 2 2 9" xfId="4875" xr:uid="{00000000-0005-0000-0000-0000B70B0000}"/>
    <cellStyle name="20% - uthevingsfarge 3 2 2 2 2_Tabell 4.5-4.7" xfId="4844" xr:uid="{00000000-0005-0000-0000-0000B80B0000}"/>
    <cellStyle name="20% - uthevingsfarge 3 2 2 2 3" xfId="196" xr:uid="{00000000-0005-0000-0000-0000B90B0000}"/>
    <cellStyle name="20% - uthevingsfarge 3 2 2 2 3 2" xfId="4877" xr:uid="{00000000-0005-0000-0000-0000BA0B0000}"/>
    <cellStyle name="20% - uthevingsfarge 3 2 2 2 3 2 2" xfId="4878" xr:uid="{00000000-0005-0000-0000-0000BB0B0000}"/>
    <cellStyle name="20% - uthevingsfarge 3 2 2 2 3 2 3" xfId="4879" xr:uid="{00000000-0005-0000-0000-0000BC0B0000}"/>
    <cellStyle name="20% - uthevingsfarge 3 2 2 2 3 3" xfId="4880" xr:uid="{00000000-0005-0000-0000-0000BD0B0000}"/>
    <cellStyle name="20% - uthevingsfarge 3 2 2 2 3 3 2" xfId="4881" xr:uid="{00000000-0005-0000-0000-0000BE0B0000}"/>
    <cellStyle name="20% - uthevingsfarge 3 2 2 2 3 3 3" xfId="4882" xr:uid="{00000000-0005-0000-0000-0000BF0B0000}"/>
    <cellStyle name="20% - uthevingsfarge 3 2 2 2 3 4" xfId="4883" xr:uid="{00000000-0005-0000-0000-0000C00B0000}"/>
    <cellStyle name="20% - uthevingsfarge 3 2 2 2 3 5" xfId="4884" xr:uid="{00000000-0005-0000-0000-0000C10B0000}"/>
    <cellStyle name="20% - uthevingsfarge 3 2 2 2 3_Tabell 4.5-4.7" xfId="4876" xr:uid="{00000000-0005-0000-0000-0000C20B0000}"/>
    <cellStyle name="20% - uthevingsfarge 3 2 2 2 4" xfId="4885" xr:uid="{00000000-0005-0000-0000-0000C30B0000}"/>
    <cellStyle name="20% - uthevingsfarge 3 2 2 2 4 2" xfId="4886" xr:uid="{00000000-0005-0000-0000-0000C40B0000}"/>
    <cellStyle name="20% - uthevingsfarge 3 2 2 2 4 2 2" xfId="4887" xr:uid="{00000000-0005-0000-0000-0000C50B0000}"/>
    <cellStyle name="20% - uthevingsfarge 3 2 2 2 4 2 3" xfId="4888" xr:uid="{00000000-0005-0000-0000-0000C60B0000}"/>
    <cellStyle name="20% - uthevingsfarge 3 2 2 2 4 3" xfId="4889" xr:uid="{00000000-0005-0000-0000-0000C70B0000}"/>
    <cellStyle name="20% - uthevingsfarge 3 2 2 2 4 3 2" xfId="4890" xr:uid="{00000000-0005-0000-0000-0000C80B0000}"/>
    <cellStyle name="20% - uthevingsfarge 3 2 2 2 4 3 3" xfId="4891" xr:uid="{00000000-0005-0000-0000-0000C90B0000}"/>
    <cellStyle name="20% - uthevingsfarge 3 2 2 2 4 4" xfId="4892" xr:uid="{00000000-0005-0000-0000-0000CA0B0000}"/>
    <cellStyle name="20% - uthevingsfarge 3 2 2 2 4 5" xfId="4893" xr:uid="{00000000-0005-0000-0000-0000CB0B0000}"/>
    <cellStyle name="20% - uthevingsfarge 3 2 2 2 5" xfId="4894" xr:uid="{00000000-0005-0000-0000-0000CC0B0000}"/>
    <cellStyle name="20% - uthevingsfarge 3 2 2 2 5 2" xfId="4895" xr:uid="{00000000-0005-0000-0000-0000CD0B0000}"/>
    <cellStyle name="20% - uthevingsfarge 3 2 2 2 5 3" xfId="4896" xr:uid="{00000000-0005-0000-0000-0000CE0B0000}"/>
    <cellStyle name="20% - uthevingsfarge 3 2 2 2 6" xfId="4897" xr:uid="{00000000-0005-0000-0000-0000CF0B0000}"/>
    <cellStyle name="20% - uthevingsfarge 3 2 2 2 6 2" xfId="4898" xr:uid="{00000000-0005-0000-0000-0000D00B0000}"/>
    <cellStyle name="20% - uthevingsfarge 3 2 2 2 6 3" xfId="4899" xr:uid="{00000000-0005-0000-0000-0000D10B0000}"/>
    <cellStyle name="20% - uthevingsfarge 3 2 2 2 7" xfId="4900" xr:uid="{00000000-0005-0000-0000-0000D20B0000}"/>
    <cellStyle name="20% - uthevingsfarge 3 2 2 2 7 2" xfId="4901" xr:uid="{00000000-0005-0000-0000-0000D30B0000}"/>
    <cellStyle name="20% - uthevingsfarge 3 2 2 2 8" xfId="4902" xr:uid="{00000000-0005-0000-0000-0000D40B0000}"/>
    <cellStyle name="20% - uthevingsfarge 3 2 2 2 8 2" xfId="4903" xr:uid="{00000000-0005-0000-0000-0000D50B0000}"/>
    <cellStyle name="20% - uthevingsfarge 3 2 2 2 9" xfId="4904" xr:uid="{00000000-0005-0000-0000-0000D60B0000}"/>
    <cellStyle name="20% - uthevingsfarge 3 2 2 2_Tabell 4.5-4.7" xfId="4841" xr:uid="{00000000-0005-0000-0000-0000D70B0000}"/>
    <cellStyle name="20% - uthevingsfarge 3 2 2 3" xfId="197" xr:uid="{00000000-0005-0000-0000-0000D80B0000}"/>
    <cellStyle name="20% - uthevingsfarge 3 2 2 3 10" xfId="4906" xr:uid="{00000000-0005-0000-0000-0000D90B0000}"/>
    <cellStyle name="20% - uthevingsfarge 3 2 2 3 2" xfId="198" xr:uid="{00000000-0005-0000-0000-0000DA0B0000}"/>
    <cellStyle name="20% - uthevingsfarge 3 2 2 3 2 2" xfId="4908" xr:uid="{00000000-0005-0000-0000-0000DB0B0000}"/>
    <cellStyle name="20% - uthevingsfarge 3 2 2 3 2 2 2" xfId="4909" xr:uid="{00000000-0005-0000-0000-0000DC0B0000}"/>
    <cellStyle name="20% - uthevingsfarge 3 2 2 3 2 2 3" xfId="4910" xr:uid="{00000000-0005-0000-0000-0000DD0B0000}"/>
    <cellStyle name="20% - uthevingsfarge 3 2 2 3 2 3" xfId="4911" xr:uid="{00000000-0005-0000-0000-0000DE0B0000}"/>
    <cellStyle name="20% - uthevingsfarge 3 2 2 3 2 3 2" xfId="4912" xr:uid="{00000000-0005-0000-0000-0000DF0B0000}"/>
    <cellStyle name="20% - uthevingsfarge 3 2 2 3 2 3 3" xfId="4913" xr:uid="{00000000-0005-0000-0000-0000E00B0000}"/>
    <cellStyle name="20% - uthevingsfarge 3 2 2 3 2 4" xfId="4914" xr:uid="{00000000-0005-0000-0000-0000E10B0000}"/>
    <cellStyle name="20% - uthevingsfarge 3 2 2 3 2 5" xfId="4915" xr:uid="{00000000-0005-0000-0000-0000E20B0000}"/>
    <cellStyle name="20% - uthevingsfarge 3 2 2 3 2_Tabell 4.5-4.7" xfId="4907" xr:uid="{00000000-0005-0000-0000-0000E30B0000}"/>
    <cellStyle name="20% - uthevingsfarge 3 2 2 3 3" xfId="4916" xr:uid="{00000000-0005-0000-0000-0000E40B0000}"/>
    <cellStyle name="20% - uthevingsfarge 3 2 2 3 3 2" xfId="4917" xr:uid="{00000000-0005-0000-0000-0000E50B0000}"/>
    <cellStyle name="20% - uthevingsfarge 3 2 2 3 3 2 2" xfId="4918" xr:uid="{00000000-0005-0000-0000-0000E60B0000}"/>
    <cellStyle name="20% - uthevingsfarge 3 2 2 3 3 2 3" xfId="4919" xr:uid="{00000000-0005-0000-0000-0000E70B0000}"/>
    <cellStyle name="20% - uthevingsfarge 3 2 2 3 3 3" xfId="4920" xr:uid="{00000000-0005-0000-0000-0000E80B0000}"/>
    <cellStyle name="20% - uthevingsfarge 3 2 2 3 3 3 2" xfId="4921" xr:uid="{00000000-0005-0000-0000-0000E90B0000}"/>
    <cellStyle name="20% - uthevingsfarge 3 2 2 3 3 3 3" xfId="4922" xr:uid="{00000000-0005-0000-0000-0000EA0B0000}"/>
    <cellStyle name="20% - uthevingsfarge 3 2 2 3 3 4" xfId="4923" xr:uid="{00000000-0005-0000-0000-0000EB0B0000}"/>
    <cellStyle name="20% - uthevingsfarge 3 2 2 3 3 5" xfId="4924" xr:uid="{00000000-0005-0000-0000-0000EC0B0000}"/>
    <cellStyle name="20% - uthevingsfarge 3 2 2 3 4" xfId="4925" xr:uid="{00000000-0005-0000-0000-0000ED0B0000}"/>
    <cellStyle name="20% - uthevingsfarge 3 2 2 3 4 2" xfId="4926" xr:uid="{00000000-0005-0000-0000-0000EE0B0000}"/>
    <cellStyle name="20% - uthevingsfarge 3 2 2 3 4 3" xfId="4927" xr:uid="{00000000-0005-0000-0000-0000EF0B0000}"/>
    <cellStyle name="20% - uthevingsfarge 3 2 2 3 5" xfId="4928" xr:uid="{00000000-0005-0000-0000-0000F00B0000}"/>
    <cellStyle name="20% - uthevingsfarge 3 2 2 3 5 2" xfId="4929" xr:uid="{00000000-0005-0000-0000-0000F10B0000}"/>
    <cellStyle name="20% - uthevingsfarge 3 2 2 3 5 3" xfId="4930" xr:uid="{00000000-0005-0000-0000-0000F20B0000}"/>
    <cellStyle name="20% - uthevingsfarge 3 2 2 3 6" xfId="4931" xr:uid="{00000000-0005-0000-0000-0000F30B0000}"/>
    <cellStyle name="20% - uthevingsfarge 3 2 2 3 6 2" xfId="4932" xr:uid="{00000000-0005-0000-0000-0000F40B0000}"/>
    <cellStyle name="20% - uthevingsfarge 3 2 2 3 7" xfId="4933" xr:uid="{00000000-0005-0000-0000-0000F50B0000}"/>
    <cellStyle name="20% - uthevingsfarge 3 2 2 3 7 2" xfId="4934" xr:uid="{00000000-0005-0000-0000-0000F60B0000}"/>
    <cellStyle name="20% - uthevingsfarge 3 2 2 3 8" xfId="4935" xr:uid="{00000000-0005-0000-0000-0000F70B0000}"/>
    <cellStyle name="20% - uthevingsfarge 3 2 2 3 9" xfId="4936" xr:uid="{00000000-0005-0000-0000-0000F80B0000}"/>
    <cellStyle name="20% - uthevingsfarge 3 2 2 3_Tabell 4.5-4.7" xfId="4905" xr:uid="{00000000-0005-0000-0000-0000F90B0000}"/>
    <cellStyle name="20% - uthevingsfarge 3 2 2 4" xfId="199" xr:uid="{00000000-0005-0000-0000-0000FA0B0000}"/>
    <cellStyle name="20% - uthevingsfarge 3 2 2 4 2" xfId="4938" xr:uid="{00000000-0005-0000-0000-0000FB0B0000}"/>
    <cellStyle name="20% - uthevingsfarge 3 2 2 4 2 2" xfId="4939" xr:uid="{00000000-0005-0000-0000-0000FC0B0000}"/>
    <cellStyle name="20% - uthevingsfarge 3 2 2 4 2 3" xfId="4940" xr:uid="{00000000-0005-0000-0000-0000FD0B0000}"/>
    <cellStyle name="20% - uthevingsfarge 3 2 2 4 3" xfId="4941" xr:uid="{00000000-0005-0000-0000-0000FE0B0000}"/>
    <cellStyle name="20% - uthevingsfarge 3 2 2 4 3 2" xfId="4942" xr:uid="{00000000-0005-0000-0000-0000FF0B0000}"/>
    <cellStyle name="20% - uthevingsfarge 3 2 2 4 3 3" xfId="4943" xr:uid="{00000000-0005-0000-0000-0000000C0000}"/>
    <cellStyle name="20% - uthevingsfarge 3 2 2 4 4" xfId="4944" xr:uid="{00000000-0005-0000-0000-0000010C0000}"/>
    <cellStyle name="20% - uthevingsfarge 3 2 2 4 5" xfId="4945" xr:uid="{00000000-0005-0000-0000-0000020C0000}"/>
    <cellStyle name="20% - uthevingsfarge 3 2 2 4_Tabell 4.5-4.7" xfId="4937" xr:uid="{00000000-0005-0000-0000-0000030C0000}"/>
    <cellStyle name="20% - uthevingsfarge 3 2 2 5" xfId="4946" xr:uid="{00000000-0005-0000-0000-0000040C0000}"/>
    <cellStyle name="20% - uthevingsfarge 3 2 2 5 2" xfId="4947" xr:uid="{00000000-0005-0000-0000-0000050C0000}"/>
    <cellStyle name="20% - uthevingsfarge 3 2 2 5 2 2" xfId="4948" xr:uid="{00000000-0005-0000-0000-0000060C0000}"/>
    <cellStyle name="20% - uthevingsfarge 3 2 2 5 2 3" xfId="4949" xr:uid="{00000000-0005-0000-0000-0000070C0000}"/>
    <cellStyle name="20% - uthevingsfarge 3 2 2 5 3" xfId="4950" xr:uid="{00000000-0005-0000-0000-0000080C0000}"/>
    <cellStyle name="20% - uthevingsfarge 3 2 2 5 3 2" xfId="4951" xr:uid="{00000000-0005-0000-0000-0000090C0000}"/>
    <cellStyle name="20% - uthevingsfarge 3 2 2 5 3 3" xfId="4952" xr:uid="{00000000-0005-0000-0000-00000A0C0000}"/>
    <cellStyle name="20% - uthevingsfarge 3 2 2 5 4" xfId="4953" xr:uid="{00000000-0005-0000-0000-00000B0C0000}"/>
    <cellStyle name="20% - uthevingsfarge 3 2 2 5 5" xfId="4954" xr:uid="{00000000-0005-0000-0000-00000C0C0000}"/>
    <cellStyle name="20% - uthevingsfarge 3 2 2 6" xfId="4955" xr:uid="{00000000-0005-0000-0000-00000D0C0000}"/>
    <cellStyle name="20% - uthevingsfarge 3 2 2 6 2" xfId="4956" xr:uid="{00000000-0005-0000-0000-00000E0C0000}"/>
    <cellStyle name="20% - uthevingsfarge 3 2 2 6 3" xfId="4957" xr:uid="{00000000-0005-0000-0000-00000F0C0000}"/>
    <cellStyle name="20% - uthevingsfarge 3 2 2 7" xfId="4958" xr:uid="{00000000-0005-0000-0000-0000100C0000}"/>
    <cellStyle name="20% - uthevingsfarge 3 2 2 7 2" xfId="4959" xr:uid="{00000000-0005-0000-0000-0000110C0000}"/>
    <cellStyle name="20% - uthevingsfarge 3 2 2 7 3" xfId="4960" xr:uid="{00000000-0005-0000-0000-0000120C0000}"/>
    <cellStyle name="20% - uthevingsfarge 3 2 2 8" xfId="4961" xr:uid="{00000000-0005-0000-0000-0000130C0000}"/>
    <cellStyle name="20% - uthevingsfarge 3 2 2 8 2" xfId="4962" xr:uid="{00000000-0005-0000-0000-0000140C0000}"/>
    <cellStyle name="20% - uthevingsfarge 3 2 2 9" xfId="4963" xr:uid="{00000000-0005-0000-0000-0000150C0000}"/>
    <cellStyle name="20% - uthevingsfarge 3 2 2 9 2" xfId="4964" xr:uid="{00000000-0005-0000-0000-0000160C0000}"/>
    <cellStyle name="20% - uthevingsfarge 3 2 2_Tabell 4.5-4.7" xfId="4837" xr:uid="{00000000-0005-0000-0000-0000170C0000}"/>
    <cellStyle name="20% - uthevingsfarge 3 2 3" xfId="200" xr:uid="{00000000-0005-0000-0000-0000180C0000}"/>
    <cellStyle name="20% - uthevingsfarge 3 2 3 10" xfId="4966" xr:uid="{00000000-0005-0000-0000-0000190C0000}"/>
    <cellStyle name="20% - uthevingsfarge 3 2 3 11" xfId="4967" xr:uid="{00000000-0005-0000-0000-00001A0C0000}"/>
    <cellStyle name="20% - uthevingsfarge 3 2 3 2" xfId="201" xr:uid="{00000000-0005-0000-0000-00001B0C0000}"/>
    <cellStyle name="20% - uthevingsfarge 3 2 3 2 10" xfId="4969" xr:uid="{00000000-0005-0000-0000-00001C0C0000}"/>
    <cellStyle name="20% - uthevingsfarge 3 2 3 2 2" xfId="202" xr:uid="{00000000-0005-0000-0000-00001D0C0000}"/>
    <cellStyle name="20% - uthevingsfarge 3 2 3 2 2 2" xfId="4971" xr:uid="{00000000-0005-0000-0000-00001E0C0000}"/>
    <cellStyle name="20% - uthevingsfarge 3 2 3 2 2 2 2" xfId="4972" xr:uid="{00000000-0005-0000-0000-00001F0C0000}"/>
    <cellStyle name="20% - uthevingsfarge 3 2 3 2 2 2 3" xfId="4973" xr:uid="{00000000-0005-0000-0000-0000200C0000}"/>
    <cellStyle name="20% - uthevingsfarge 3 2 3 2 2 3" xfId="4974" xr:uid="{00000000-0005-0000-0000-0000210C0000}"/>
    <cellStyle name="20% - uthevingsfarge 3 2 3 2 2 3 2" xfId="4975" xr:uid="{00000000-0005-0000-0000-0000220C0000}"/>
    <cellStyle name="20% - uthevingsfarge 3 2 3 2 2 3 3" xfId="4976" xr:uid="{00000000-0005-0000-0000-0000230C0000}"/>
    <cellStyle name="20% - uthevingsfarge 3 2 3 2 2 4" xfId="4977" xr:uid="{00000000-0005-0000-0000-0000240C0000}"/>
    <cellStyle name="20% - uthevingsfarge 3 2 3 2 2 5" xfId="4978" xr:uid="{00000000-0005-0000-0000-0000250C0000}"/>
    <cellStyle name="20% - uthevingsfarge 3 2 3 2 2_Tabell 4.5-4.7" xfId="4970" xr:uid="{00000000-0005-0000-0000-0000260C0000}"/>
    <cellStyle name="20% - uthevingsfarge 3 2 3 2 3" xfId="4979" xr:uid="{00000000-0005-0000-0000-0000270C0000}"/>
    <cellStyle name="20% - uthevingsfarge 3 2 3 2 3 2" xfId="4980" xr:uid="{00000000-0005-0000-0000-0000280C0000}"/>
    <cellStyle name="20% - uthevingsfarge 3 2 3 2 3 2 2" xfId="4981" xr:uid="{00000000-0005-0000-0000-0000290C0000}"/>
    <cellStyle name="20% - uthevingsfarge 3 2 3 2 3 2 3" xfId="4982" xr:uid="{00000000-0005-0000-0000-00002A0C0000}"/>
    <cellStyle name="20% - uthevingsfarge 3 2 3 2 3 3" xfId="4983" xr:uid="{00000000-0005-0000-0000-00002B0C0000}"/>
    <cellStyle name="20% - uthevingsfarge 3 2 3 2 3 3 2" xfId="4984" xr:uid="{00000000-0005-0000-0000-00002C0C0000}"/>
    <cellStyle name="20% - uthevingsfarge 3 2 3 2 3 3 3" xfId="4985" xr:uid="{00000000-0005-0000-0000-00002D0C0000}"/>
    <cellStyle name="20% - uthevingsfarge 3 2 3 2 3 4" xfId="4986" xr:uid="{00000000-0005-0000-0000-00002E0C0000}"/>
    <cellStyle name="20% - uthevingsfarge 3 2 3 2 3 5" xfId="4987" xr:uid="{00000000-0005-0000-0000-00002F0C0000}"/>
    <cellStyle name="20% - uthevingsfarge 3 2 3 2 4" xfId="4988" xr:uid="{00000000-0005-0000-0000-0000300C0000}"/>
    <cellStyle name="20% - uthevingsfarge 3 2 3 2 4 2" xfId="4989" xr:uid="{00000000-0005-0000-0000-0000310C0000}"/>
    <cellStyle name="20% - uthevingsfarge 3 2 3 2 4 3" xfId="4990" xr:uid="{00000000-0005-0000-0000-0000320C0000}"/>
    <cellStyle name="20% - uthevingsfarge 3 2 3 2 5" xfId="4991" xr:uid="{00000000-0005-0000-0000-0000330C0000}"/>
    <cellStyle name="20% - uthevingsfarge 3 2 3 2 5 2" xfId="4992" xr:uid="{00000000-0005-0000-0000-0000340C0000}"/>
    <cellStyle name="20% - uthevingsfarge 3 2 3 2 5 3" xfId="4993" xr:uid="{00000000-0005-0000-0000-0000350C0000}"/>
    <cellStyle name="20% - uthevingsfarge 3 2 3 2 6" xfId="4994" xr:uid="{00000000-0005-0000-0000-0000360C0000}"/>
    <cellStyle name="20% - uthevingsfarge 3 2 3 2 6 2" xfId="4995" xr:uid="{00000000-0005-0000-0000-0000370C0000}"/>
    <cellStyle name="20% - uthevingsfarge 3 2 3 2 7" xfId="4996" xr:uid="{00000000-0005-0000-0000-0000380C0000}"/>
    <cellStyle name="20% - uthevingsfarge 3 2 3 2 7 2" xfId="4997" xr:uid="{00000000-0005-0000-0000-0000390C0000}"/>
    <cellStyle name="20% - uthevingsfarge 3 2 3 2 8" xfId="4998" xr:uid="{00000000-0005-0000-0000-00003A0C0000}"/>
    <cellStyle name="20% - uthevingsfarge 3 2 3 2 9" xfId="4999" xr:uid="{00000000-0005-0000-0000-00003B0C0000}"/>
    <cellStyle name="20% - uthevingsfarge 3 2 3 2_Tabell 4.5-4.7" xfId="4968" xr:uid="{00000000-0005-0000-0000-00003C0C0000}"/>
    <cellStyle name="20% - uthevingsfarge 3 2 3 3" xfId="203" xr:uid="{00000000-0005-0000-0000-00003D0C0000}"/>
    <cellStyle name="20% - uthevingsfarge 3 2 3 3 2" xfId="5001" xr:uid="{00000000-0005-0000-0000-00003E0C0000}"/>
    <cellStyle name="20% - uthevingsfarge 3 2 3 3 2 2" xfId="5002" xr:uid="{00000000-0005-0000-0000-00003F0C0000}"/>
    <cellStyle name="20% - uthevingsfarge 3 2 3 3 2 3" xfId="5003" xr:uid="{00000000-0005-0000-0000-0000400C0000}"/>
    <cellStyle name="20% - uthevingsfarge 3 2 3 3 3" xfId="5004" xr:uid="{00000000-0005-0000-0000-0000410C0000}"/>
    <cellStyle name="20% - uthevingsfarge 3 2 3 3 3 2" xfId="5005" xr:uid="{00000000-0005-0000-0000-0000420C0000}"/>
    <cellStyle name="20% - uthevingsfarge 3 2 3 3 3 3" xfId="5006" xr:uid="{00000000-0005-0000-0000-0000430C0000}"/>
    <cellStyle name="20% - uthevingsfarge 3 2 3 3 4" xfId="5007" xr:uid="{00000000-0005-0000-0000-0000440C0000}"/>
    <cellStyle name="20% - uthevingsfarge 3 2 3 3 5" xfId="5008" xr:uid="{00000000-0005-0000-0000-0000450C0000}"/>
    <cellStyle name="20% - uthevingsfarge 3 2 3 3_Tabell 4.5-4.7" xfId="5000" xr:uid="{00000000-0005-0000-0000-0000460C0000}"/>
    <cellStyle name="20% - uthevingsfarge 3 2 3 4" xfId="5009" xr:uid="{00000000-0005-0000-0000-0000470C0000}"/>
    <cellStyle name="20% - uthevingsfarge 3 2 3 4 2" xfId="5010" xr:uid="{00000000-0005-0000-0000-0000480C0000}"/>
    <cellStyle name="20% - uthevingsfarge 3 2 3 4 2 2" xfId="5011" xr:uid="{00000000-0005-0000-0000-0000490C0000}"/>
    <cellStyle name="20% - uthevingsfarge 3 2 3 4 2 3" xfId="5012" xr:uid="{00000000-0005-0000-0000-00004A0C0000}"/>
    <cellStyle name="20% - uthevingsfarge 3 2 3 4 3" xfId="5013" xr:uid="{00000000-0005-0000-0000-00004B0C0000}"/>
    <cellStyle name="20% - uthevingsfarge 3 2 3 4 3 2" xfId="5014" xr:uid="{00000000-0005-0000-0000-00004C0C0000}"/>
    <cellStyle name="20% - uthevingsfarge 3 2 3 4 3 3" xfId="5015" xr:uid="{00000000-0005-0000-0000-00004D0C0000}"/>
    <cellStyle name="20% - uthevingsfarge 3 2 3 4 4" xfId="5016" xr:uid="{00000000-0005-0000-0000-00004E0C0000}"/>
    <cellStyle name="20% - uthevingsfarge 3 2 3 4 5" xfId="5017" xr:uid="{00000000-0005-0000-0000-00004F0C0000}"/>
    <cellStyle name="20% - uthevingsfarge 3 2 3 5" xfId="5018" xr:uid="{00000000-0005-0000-0000-0000500C0000}"/>
    <cellStyle name="20% - uthevingsfarge 3 2 3 5 2" xfId="5019" xr:uid="{00000000-0005-0000-0000-0000510C0000}"/>
    <cellStyle name="20% - uthevingsfarge 3 2 3 5 3" xfId="5020" xr:uid="{00000000-0005-0000-0000-0000520C0000}"/>
    <cellStyle name="20% - uthevingsfarge 3 2 3 6" xfId="5021" xr:uid="{00000000-0005-0000-0000-0000530C0000}"/>
    <cellStyle name="20% - uthevingsfarge 3 2 3 6 2" xfId="5022" xr:uid="{00000000-0005-0000-0000-0000540C0000}"/>
    <cellStyle name="20% - uthevingsfarge 3 2 3 6 3" xfId="5023" xr:uid="{00000000-0005-0000-0000-0000550C0000}"/>
    <cellStyle name="20% - uthevingsfarge 3 2 3 7" xfId="5024" xr:uid="{00000000-0005-0000-0000-0000560C0000}"/>
    <cellStyle name="20% - uthevingsfarge 3 2 3 7 2" xfId="5025" xr:uid="{00000000-0005-0000-0000-0000570C0000}"/>
    <cellStyle name="20% - uthevingsfarge 3 2 3 8" xfId="5026" xr:uid="{00000000-0005-0000-0000-0000580C0000}"/>
    <cellStyle name="20% - uthevingsfarge 3 2 3 8 2" xfId="5027" xr:uid="{00000000-0005-0000-0000-0000590C0000}"/>
    <cellStyle name="20% - uthevingsfarge 3 2 3 9" xfId="5028" xr:uid="{00000000-0005-0000-0000-00005A0C0000}"/>
    <cellStyle name="20% - uthevingsfarge 3 2 3_Tabell 4.5-4.7" xfId="4965" xr:uid="{00000000-0005-0000-0000-00005B0C0000}"/>
    <cellStyle name="20% - uthevingsfarge 3 2 4" xfId="204" xr:uid="{00000000-0005-0000-0000-00005C0C0000}"/>
    <cellStyle name="20% - uthevingsfarge 3 2 4 10" xfId="5030" xr:uid="{00000000-0005-0000-0000-00005D0C0000}"/>
    <cellStyle name="20% - uthevingsfarge 3 2 4 2" xfId="205" xr:uid="{00000000-0005-0000-0000-00005E0C0000}"/>
    <cellStyle name="20% - uthevingsfarge 3 2 4 2 2" xfId="5032" xr:uid="{00000000-0005-0000-0000-00005F0C0000}"/>
    <cellStyle name="20% - uthevingsfarge 3 2 4 2 2 2" xfId="5033" xr:uid="{00000000-0005-0000-0000-0000600C0000}"/>
    <cellStyle name="20% - uthevingsfarge 3 2 4 2 2 3" xfId="5034" xr:uid="{00000000-0005-0000-0000-0000610C0000}"/>
    <cellStyle name="20% - uthevingsfarge 3 2 4 2 3" xfId="5035" xr:uid="{00000000-0005-0000-0000-0000620C0000}"/>
    <cellStyle name="20% - uthevingsfarge 3 2 4 2 3 2" xfId="5036" xr:uid="{00000000-0005-0000-0000-0000630C0000}"/>
    <cellStyle name="20% - uthevingsfarge 3 2 4 2 3 3" xfId="5037" xr:uid="{00000000-0005-0000-0000-0000640C0000}"/>
    <cellStyle name="20% - uthevingsfarge 3 2 4 2 4" xfId="5038" xr:uid="{00000000-0005-0000-0000-0000650C0000}"/>
    <cellStyle name="20% - uthevingsfarge 3 2 4 2 5" xfId="5039" xr:uid="{00000000-0005-0000-0000-0000660C0000}"/>
    <cellStyle name="20% - uthevingsfarge 3 2 4 2_Tabell 4.5-4.7" xfId="5031" xr:uid="{00000000-0005-0000-0000-0000670C0000}"/>
    <cellStyle name="20% - uthevingsfarge 3 2 4 3" xfId="5040" xr:uid="{00000000-0005-0000-0000-0000680C0000}"/>
    <cellStyle name="20% - uthevingsfarge 3 2 4 3 2" xfId="5041" xr:uid="{00000000-0005-0000-0000-0000690C0000}"/>
    <cellStyle name="20% - uthevingsfarge 3 2 4 3 2 2" xfId="5042" xr:uid="{00000000-0005-0000-0000-00006A0C0000}"/>
    <cellStyle name="20% - uthevingsfarge 3 2 4 3 2 3" xfId="5043" xr:uid="{00000000-0005-0000-0000-00006B0C0000}"/>
    <cellStyle name="20% - uthevingsfarge 3 2 4 3 3" xfId="5044" xr:uid="{00000000-0005-0000-0000-00006C0C0000}"/>
    <cellStyle name="20% - uthevingsfarge 3 2 4 3 3 2" xfId="5045" xr:uid="{00000000-0005-0000-0000-00006D0C0000}"/>
    <cellStyle name="20% - uthevingsfarge 3 2 4 3 3 3" xfId="5046" xr:uid="{00000000-0005-0000-0000-00006E0C0000}"/>
    <cellStyle name="20% - uthevingsfarge 3 2 4 3 4" xfId="5047" xr:uid="{00000000-0005-0000-0000-00006F0C0000}"/>
    <cellStyle name="20% - uthevingsfarge 3 2 4 3 5" xfId="5048" xr:uid="{00000000-0005-0000-0000-0000700C0000}"/>
    <cellStyle name="20% - uthevingsfarge 3 2 4 4" xfId="5049" xr:uid="{00000000-0005-0000-0000-0000710C0000}"/>
    <cellStyle name="20% - uthevingsfarge 3 2 4 4 2" xfId="5050" xr:uid="{00000000-0005-0000-0000-0000720C0000}"/>
    <cellStyle name="20% - uthevingsfarge 3 2 4 4 3" xfId="5051" xr:uid="{00000000-0005-0000-0000-0000730C0000}"/>
    <cellStyle name="20% - uthevingsfarge 3 2 4 5" xfId="5052" xr:uid="{00000000-0005-0000-0000-0000740C0000}"/>
    <cellStyle name="20% - uthevingsfarge 3 2 4 5 2" xfId="5053" xr:uid="{00000000-0005-0000-0000-0000750C0000}"/>
    <cellStyle name="20% - uthevingsfarge 3 2 4 5 3" xfId="5054" xr:uid="{00000000-0005-0000-0000-0000760C0000}"/>
    <cellStyle name="20% - uthevingsfarge 3 2 4 6" xfId="5055" xr:uid="{00000000-0005-0000-0000-0000770C0000}"/>
    <cellStyle name="20% - uthevingsfarge 3 2 4 6 2" xfId="5056" xr:uid="{00000000-0005-0000-0000-0000780C0000}"/>
    <cellStyle name="20% - uthevingsfarge 3 2 4 7" xfId="5057" xr:uid="{00000000-0005-0000-0000-0000790C0000}"/>
    <cellStyle name="20% - uthevingsfarge 3 2 4 7 2" xfId="5058" xr:uid="{00000000-0005-0000-0000-00007A0C0000}"/>
    <cellStyle name="20% - uthevingsfarge 3 2 4 8" xfId="5059" xr:uid="{00000000-0005-0000-0000-00007B0C0000}"/>
    <cellStyle name="20% - uthevingsfarge 3 2 4 9" xfId="5060" xr:uid="{00000000-0005-0000-0000-00007C0C0000}"/>
    <cellStyle name="20% - uthevingsfarge 3 2 4_Tabell 4.5-4.7" xfId="5029" xr:uid="{00000000-0005-0000-0000-00007D0C0000}"/>
    <cellStyle name="20% - uthevingsfarge 3 2 5" xfId="206" xr:uid="{00000000-0005-0000-0000-00007E0C0000}"/>
    <cellStyle name="20% - uthevingsfarge 3 2 5 10" xfId="5062" xr:uid="{00000000-0005-0000-0000-00007F0C0000}"/>
    <cellStyle name="20% - uthevingsfarge 3 2 5 2" xfId="207" xr:uid="{00000000-0005-0000-0000-0000800C0000}"/>
    <cellStyle name="20% - uthevingsfarge 3 2 5 2 2" xfId="5064" xr:uid="{00000000-0005-0000-0000-0000810C0000}"/>
    <cellStyle name="20% - uthevingsfarge 3 2 5 2 2 2" xfId="5065" xr:uid="{00000000-0005-0000-0000-0000820C0000}"/>
    <cellStyle name="20% - uthevingsfarge 3 2 5 2 2 3" xfId="5066" xr:uid="{00000000-0005-0000-0000-0000830C0000}"/>
    <cellStyle name="20% - uthevingsfarge 3 2 5 2 3" xfId="5067" xr:uid="{00000000-0005-0000-0000-0000840C0000}"/>
    <cellStyle name="20% - uthevingsfarge 3 2 5 2 3 2" xfId="5068" xr:uid="{00000000-0005-0000-0000-0000850C0000}"/>
    <cellStyle name="20% - uthevingsfarge 3 2 5 2 3 3" xfId="5069" xr:uid="{00000000-0005-0000-0000-0000860C0000}"/>
    <cellStyle name="20% - uthevingsfarge 3 2 5 2 4" xfId="5070" xr:uid="{00000000-0005-0000-0000-0000870C0000}"/>
    <cellStyle name="20% - uthevingsfarge 3 2 5 2 5" xfId="5071" xr:uid="{00000000-0005-0000-0000-0000880C0000}"/>
    <cellStyle name="20% - uthevingsfarge 3 2 5 2_Tabell 4.5-4.7" xfId="5063" xr:uid="{00000000-0005-0000-0000-0000890C0000}"/>
    <cellStyle name="20% - uthevingsfarge 3 2 5 3" xfId="5072" xr:uid="{00000000-0005-0000-0000-00008A0C0000}"/>
    <cellStyle name="20% - uthevingsfarge 3 2 5 3 2" xfId="5073" xr:uid="{00000000-0005-0000-0000-00008B0C0000}"/>
    <cellStyle name="20% - uthevingsfarge 3 2 5 3 2 2" xfId="5074" xr:uid="{00000000-0005-0000-0000-00008C0C0000}"/>
    <cellStyle name="20% - uthevingsfarge 3 2 5 3 2 3" xfId="5075" xr:uid="{00000000-0005-0000-0000-00008D0C0000}"/>
    <cellStyle name="20% - uthevingsfarge 3 2 5 3 3" xfId="5076" xr:uid="{00000000-0005-0000-0000-00008E0C0000}"/>
    <cellStyle name="20% - uthevingsfarge 3 2 5 3 3 2" xfId="5077" xr:uid="{00000000-0005-0000-0000-00008F0C0000}"/>
    <cellStyle name="20% - uthevingsfarge 3 2 5 3 3 3" xfId="5078" xr:uid="{00000000-0005-0000-0000-0000900C0000}"/>
    <cellStyle name="20% - uthevingsfarge 3 2 5 3 4" xfId="5079" xr:uid="{00000000-0005-0000-0000-0000910C0000}"/>
    <cellStyle name="20% - uthevingsfarge 3 2 5 3 5" xfId="5080" xr:uid="{00000000-0005-0000-0000-0000920C0000}"/>
    <cellStyle name="20% - uthevingsfarge 3 2 5 4" xfId="5081" xr:uid="{00000000-0005-0000-0000-0000930C0000}"/>
    <cellStyle name="20% - uthevingsfarge 3 2 5 4 2" xfId="5082" xr:uid="{00000000-0005-0000-0000-0000940C0000}"/>
    <cellStyle name="20% - uthevingsfarge 3 2 5 4 3" xfId="5083" xr:uid="{00000000-0005-0000-0000-0000950C0000}"/>
    <cellStyle name="20% - uthevingsfarge 3 2 5 5" xfId="5084" xr:uid="{00000000-0005-0000-0000-0000960C0000}"/>
    <cellStyle name="20% - uthevingsfarge 3 2 5 5 2" xfId="5085" xr:uid="{00000000-0005-0000-0000-0000970C0000}"/>
    <cellStyle name="20% - uthevingsfarge 3 2 5 5 3" xfId="5086" xr:uid="{00000000-0005-0000-0000-0000980C0000}"/>
    <cellStyle name="20% - uthevingsfarge 3 2 5 6" xfId="5087" xr:uid="{00000000-0005-0000-0000-0000990C0000}"/>
    <cellStyle name="20% - uthevingsfarge 3 2 5 6 2" xfId="5088" xr:uid="{00000000-0005-0000-0000-00009A0C0000}"/>
    <cellStyle name="20% - uthevingsfarge 3 2 5 7" xfId="5089" xr:uid="{00000000-0005-0000-0000-00009B0C0000}"/>
    <cellStyle name="20% - uthevingsfarge 3 2 5 7 2" xfId="5090" xr:uid="{00000000-0005-0000-0000-00009C0C0000}"/>
    <cellStyle name="20% - uthevingsfarge 3 2 5 8" xfId="5091" xr:uid="{00000000-0005-0000-0000-00009D0C0000}"/>
    <cellStyle name="20% - uthevingsfarge 3 2 5 9" xfId="5092" xr:uid="{00000000-0005-0000-0000-00009E0C0000}"/>
    <cellStyle name="20% - uthevingsfarge 3 2 5_Tabell 4.5-4.7" xfId="5061" xr:uid="{00000000-0005-0000-0000-00009F0C0000}"/>
    <cellStyle name="20% - uthevingsfarge 3 2 6" xfId="208" xr:uid="{00000000-0005-0000-0000-0000A00C0000}"/>
    <cellStyle name="20% - uthevingsfarge 3 2 6 2" xfId="5094" xr:uid="{00000000-0005-0000-0000-0000A10C0000}"/>
    <cellStyle name="20% - uthevingsfarge 3 2 6 2 2" xfId="5095" xr:uid="{00000000-0005-0000-0000-0000A20C0000}"/>
    <cellStyle name="20% - uthevingsfarge 3 2 6 2 3" xfId="5096" xr:uid="{00000000-0005-0000-0000-0000A30C0000}"/>
    <cellStyle name="20% - uthevingsfarge 3 2 6 3" xfId="5097" xr:uid="{00000000-0005-0000-0000-0000A40C0000}"/>
    <cellStyle name="20% - uthevingsfarge 3 2 6 3 2" xfId="5098" xr:uid="{00000000-0005-0000-0000-0000A50C0000}"/>
    <cellStyle name="20% - uthevingsfarge 3 2 6 3 3" xfId="5099" xr:uid="{00000000-0005-0000-0000-0000A60C0000}"/>
    <cellStyle name="20% - uthevingsfarge 3 2 6 4" xfId="5100" xr:uid="{00000000-0005-0000-0000-0000A70C0000}"/>
    <cellStyle name="20% - uthevingsfarge 3 2 6 5" xfId="5101" xr:uid="{00000000-0005-0000-0000-0000A80C0000}"/>
    <cellStyle name="20% - uthevingsfarge 3 2 6_Tabell 4.5-4.7" xfId="5093" xr:uid="{00000000-0005-0000-0000-0000A90C0000}"/>
    <cellStyle name="20% - uthevingsfarge 3 2 7" xfId="5102" xr:uid="{00000000-0005-0000-0000-0000AA0C0000}"/>
    <cellStyle name="20% - uthevingsfarge 3 2 7 2" xfId="5103" xr:uid="{00000000-0005-0000-0000-0000AB0C0000}"/>
    <cellStyle name="20% - uthevingsfarge 3 2 7 2 2" xfId="5104" xr:uid="{00000000-0005-0000-0000-0000AC0C0000}"/>
    <cellStyle name="20% - uthevingsfarge 3 2 7 2 3" xfId="5105" xr:uid="{00000000-0005-0000-0000-0000AD0C0000}"/>
    <cellStyle name="20% - uthevingsfarge 3 2 7 3" xfId="5106" xr:uid="{00000000-0005-0000-0000-0000AE0C0000}"/>
    <cellStyle name="20% - uthevingsfarge 3 2 7 3 2" xfId="5107" xr:uid="{00000000-0005-0000-0000-0000AF0C0000}"/>
    <cellStyle name="20% - uthevingsfarge 3 2 7 3 3" xfId="5108" xr:uid="{00000000-0005-0000-0000-0000B00C0000}"/>
    <cellStyle name="20% - uthevingsfarge 3 2 7 4" xfId="5109" xr:uid="{00000000-0005-0000-0000-0000B10C0000}"/>
    <cellStyle name="20% - uthevingsfarge 3 2 7 5" xfId="5110" xr:uid="{00000000-0005-0000-0000-0000B20C0000}"/>
    <cellStyle name="20% - uthevingsfarge 3 2 8" xfId="5111" xr:uid="{00000000-0005-0000-0000-0000B30C0000}"/>
    <cellStyle name="20% - uthevingsfarge 3 2 8 2" xfId="5112" xr:uid="{00000000-0005-0000-0000-0000B40C0000}"/>
    <cellStyle name="20% - uthevingsfarge 3 2 8 3" xfId="5113" xr:uid="{00000000-0005-0000-0000-0000B50C0000}"/>
    <cellStyle name="20% - uthevingsfarge 3 2 9" xfId="5114" xr:uid="{00000000-0005-0000-0000-0000B60C0000}"/>
    <cellStyle name="20% - uthevingsfarge 3 2 9 2" xfId="5115" xr:uid="{00000000-0005-0000-0000-0000B70C0000}"/>
    <cellStyle name="20% - uthevingsfarge 3 2 9 3" xfId="5116" xr:uid="{00000000-0005-0000-0000-0000B80C0000}"/>
    <cellStyle name="20% - uthevingsfarge 3 2_Tabell 4.5-4.7" xfId="4829" xr:uid="{00000000-0005-0000-0000-0000B90C0000}"/>
    <cellStyle name="20% - uthevingsfarge 3 3" xfId="209" xr:uid="{00000000-0005-0000-0000-0000BA0C0000}"/>
    <cellStyle name="20% - uthevingsfarge 3 3 10" xfId="5118" xr:uid="{00000000-0005-0000-0000-0000BB0C0000}"/>
    <cellStyle name="20% - uthevingsfarge 3 3 10 2" xfId="5119" xr:uid="{00000000-0005-0000-0000-0000BC0C0000}"/>
    <cellStyle name="20% - uthevingsfarge 3 3 11" xfId="5120" xr:uid="{00000000-0005-0000-0000-0000BD0C0000}"/>
    <cellStyle name="20% - uthevingsfarge 3 3 12" xfId="5121" xr:uid="{00000000-0005-0000-0000-0000BE0C0000}"/>
    <cellStyle name="20% - uthevingsfarge 3 3 13" xfId="5122" xr:uid="{00000000-0005-0000-0000-0000BF0C0000}"/>
    <cellStyle name="20% - uthevingsfarge 3 3 2" xfId="210" xr:uid="{00000000-0005-0000-0000-0000C00C0000}"/>
    <cellStyle name="20% - uthevingsfarge 3 3 2 10" xfId="5124" xr:uid="{00000000-0005-0000-0000-0000C10C0000}"/>
    <cellStyle name="20% - uthevingsfarge 3 3 2 11" xfId="5125" xr:uid="{00000000-0005-0000-0000-0000C20C0000}"/>
    <cellStyle name="20% - uthevingsfarge 3 3 2 12" xfId="5126" xr:uid="{00000000-0005-0000-0000-0000C30C0000}"/>
    <cellStyle name="20% - uthevingsfarge 3 3 2 2" xfId="211" xr:uid="{00000000-0005-0000-0000-0000C40C0000}"/>
    <cellStyle name="20% - uthevingsfarge 3 3 2 2 10" xfId="5128" xr:uid="{00000000-0005-0000-0000-0000C50C0000}"/>
    <cellStyle name="20% - uthevingsfarge 3 3 2 2 11" xfId="5129" xr:uid="{00000000-0005-0000-0000-0000C60C0000}"/>
    <cellStyle name="20% - uthevingsfarge 3 3 2 2 2" xfId="212" xr:uid="{00000000-0005-0000-0000-0000C70C0000}"/>
    <cellStyle name="20% - uthevingsfarge 3 3 2 2 2 10" xfId="5131" xr:uid="{00000000-0005-0000-0000-0000C80C0000}"/>
    <cellStyle name="20% - uthevingsfarge 3 3 2 2 2 2" xfId="213" xr:uid="{00000000-0005-0000-0000-0000C90C0000}"/>
    <cellStyle name="20% - uthevingsfarge 3 3 2 2 2 2 2" xfId="5133" xr:uid="{00000000-0005-0000-0000-0000CA0C0000}"/>
    <cellStyle name="20% - uthevingsfarge 3 3 2 2 2 2 2 2" xfId="5134" xr:uid="{00000000-0005-0000-0000-0000CB0C0000}"/>
    <cellStyle name="20% - uthevingsfarge 3 3 2 2 2 2 2 3" xfId="5135" xr:uid="{00000000-0005-0000-0000-0000CC0C0000}"/>
    <cellStyle name="20% - uthevingsfarge 3 3 2 2 2 2 3" xfId="5136" xr:uid="{00000000-0005-0000-0000-0000CD0C0000}"/>
    <cellStyle name="20% - uthevingsfarge 3 3 2 2 2 2 3 2" xfId="5137" xr:uid="{00000000-0005-0000-0000-0000CE0C0000}"/>
    <cellStyle name="20% - uthevingsfarge 3 3 2 2 2 2 3 3" xfId="5138" xr:uid="{00000000-0005-0000-0000-0000CF0C0000}"/>
    <cellStyle name="20% - uthevingsfarge 3 3 2 2 2 2 4" xfId="5139" xr:uid="{00000000-0005-0000-0000-0000D00C0000}"/>
    <cellStyle name="20% - uthevingsfarge 3 3 2 2 2 2 5" xfId="5140" xr:uid="{00000000-0005-0000-0000-0000D10C0000}"/>
    <cellStyle name="20% - uthevingsfarge 3 3 2 2 2 2_Tabell 4.5-4.7" xfId="5132" xr:uid="{00000000-0005-0000-0000-0000D20C0000}"/>
    <cellStyle name="20% - uthevingsfarge 3 3 2 2 2 3" xfId="5141" xr:uid="{00000000-0005-0000-0000-0000D30C0000}"/>
    <cellStyle name="20% - uthevingsfarge 3 3 2 2 2 3 2" xfId="5142" xr:uid="{00000000-0005-0000-0000-0000D40C0000}"/>
    <cellStyle name="20% - uthevingsfarge 3 3 2 2 2 3 2 2" xfId="5143" xr:uid="{00000000-0005-0000-0000-0000D50C0000}"/>
    <cellStyle name="20% - uthevingsfarge 3 3 2 2 2 3 2 3" xfId="5144" xr:uid="{00000000-0005-0000-0000-0000D60C0000}"/>
    <cellStyle name="20% - uthevingsfarge 3 3 2 2 2 3 3" xfId="5145" xr:uid="{00000000-0005-0000-0000-0000D70C0000}"/>
    <cellStyle name="20% - uthevingsfarge 3 3 2 2 2 3 3 2" xfId="5146" xr:uid="{00000000-0005-0000-0000-0000D80C0000}"/>
    <cellStyle name="20% - uthevingsfarge 3 3 2 2 2 3 3 3" xfId="5147" xr:uid="{00000000-0005-0000-0000-0000D90C0000}"/>
    <cellStyle name="20% - uthevingsfarge 3 3 2 2 2 3 4" xfId="5148" xr:uid="{00000000-0005-0000-0000-0000DA0C0000}"/>
    <cellStyle name="20% - uthevingsfarge 3 3 2 2 2 3 5" xfId="5149" xr:uid="{00000000-0005-0000-0000-0000DB0C0000}"/>
    <cellStyle name="20% - uthevingsfarge 3 3 2 2 2 4" xfId="5150" xr:uid="{00000000-0005-0000-0000-0000DC0C0000}"/>
    <cellStyle name="20% - uthevingsfarge 3 3 2 2 2 4 2" xfId="5151" xr:uid="{00000000-0005-0000-0000-0000DD0C0000}"/>
    <cellStyle name="20% - uthevingsfarge 3 3 2 2 2 4 3" xfId="5152" xr:uid="{00000000-0005-0000-0000-0000DE0C0000}"/>
    <cellStyle name="20% - uthevingsfarge 3 3 2 2 2 5" xfId="5153" xr:uid="{00000000-0005-0000-0000-0000DF0C0000}"/>
    <cellStyle name="20% - uthevingsfarge 3 3 2 2 2 5 2" xfId="5154" xr:uid="{00000000-0005-0000-0000-0000E00C0000}"/>
    <cellStyle name="20% - uthevingsfarge 3 3 2 2 2 5 3" xfId="5155" xr:uid="{00000000-0005-0000-0000-0000E10C0000}"/>
    <cellStyle name="20% - uthevingsfarge 3 3 2 2 2 6" xfId="5156" xr:uid="{00000000-0005-0000-0000-0000E20C0000}"/>
    <cellStyle name="20% - uthevingsfarge 3 3 2 2 2 6 2" xfId="5157" xr:uid="{00000000-0005-0000-0000-0000E30C0000}"/>
    <cellStyle name="20% - uthevingsfarge 3 3 2 2 2 7" xfId="5158" xr:uid="{00000000-0005-0000-0000-0000E40C0000}"/>
    <cellStyle name="20% - uthevingsfarge 3 3 2 2 2 7 2" xfId="5159" xr:uid="{00000000-0005-0000-0000-0000E50C0000}"/>
    <cellStyle name="20% - uthevingsfarge 3 3 2 2 2 8" xfId="5160" xr:uid="{00000000-0005-0000-0000-0000E60C0000}"/>
    <cellStyle name="20% - uthevingsfarge 3 3 2 2 2 9" xfId="5161" xr:uid="{00000000-0005-0000-0000-0000E70C0000}"/>
    <cellStyle name="20% - uthevingsfarge 3 3 2 2 2_Tabell 4.5-4.7" xfId="5130" xr:uid="{00000000-0005-0000-0000-0000E80C0000}"/>
    <cellStyle name="20% - uthevingsfarge 3 3 2 2 3" xfId="214" xr:uid="{00000000-0005-0000-0000-0000E90C0000}"/>
    <cellStyle name="20% - uthevingsfarge 3 3 2 2 3 2" xfId="5163" xr:uid="{00000000-0005-0000-0000-0000EA0C0000}"/>
    <cellStyle name="20% - uthevingsfarge 3 3 2 2 3 2 2" xfId="5164" xr:uid="{00000000-0005-0000-0000-0000EB0C0000}"/>
    <cellStyle name="20% - uthevingsfarge 3 3 2 2 3 2 3" xfId="5165" xr:uid="{00000000-0005-0000-0000-0000EC0C0000}"/>
    <cellStyle name="20% - uthevingsfarge 3 3 2 2 3 3" xfId="5166" xr:uid="{00000000-0005-0000-0000-0000ED0C0000}"/>
    <cellStyle name="20% - uthevingsfarge 3 3 2 2 3 3 2" xfId="5167" xr:uid="{00000000-0005-0000-0000-0000EE0C0000}"/>
    <cellStyle name="20% - uthevingsfarge 3 3 2 2 3 3 3" xfId="5168" xr:uid="{00000000-0005-0000-0000-0000EF0C0000}"/>
    <cellStyle name="20% - uthevingsfarge 3 3 2 2 3 4" xfId="5169" xr:uid="{00000000-0005-0000-0000-0000F00C0000}"/>
    <cellStyle name="20% - uthevingsfarge 3 3 2 2 3 5" xfId="5170" xr:uid="{00000000-0005-0000-0000-0000F10C0000}"/>
    <cellStyle name="20% - uthevingsfarge 3 3 2 2 3_Tabell 4.5-4.7" xfId="5162" xr:uid="{00000000-0005-0000-0000-0000F20C0000}"/>
    <cellStyle name="20% - uthevingsfarge 3 3 2 2 4" xfId="5171" xr:uid="{00000000-0005-0000-0000-0000F30C0000}"/>
    <cellStyle name="20% - uthevingsfarge 3 3 2 2 4 2" xfId="5172" xr:uid="{00000000-0005-0000-0000-0000F40C0000}"/>
    <cellStyle name="20% - uthevingsfarge 3 3 2 2 4 2 2" xfId="5173" xr:uid="{00000000-0005-0000-0000-0000F50C0000}"/>
    <cellStyle name="20% - uthevingsfarge 3 3 2 2 4 2 3" xfId="5174" xr:uid="{00000000-0005-0000-0000-0000F60C0000}"/>
    <cellStyle name="20% - uthevingsfarge 3 3 2 2 4 3" xfId="5175" xr:uid="{00000000-0005-0000-0000-0000F70C0000}"/>
    <cellStyle name="20% - uthevingsfarge 3 3 2 2 4 3 2" xfId="5176" xr:uid="{00000000-0005-0000-0000-0000F80C0000}"/>
    <cellStyle name="20% - uthevingsfarge 3 3 2 2 4 3 3" xfId="5177" xr:uid="{00000000-0005-0000-0000-0000F90C0000}"/>
    <cellStyle name="20% - uthevingsfarge 3 3 2 2 4 4" xfId="5178" xr:uid="{00000000-0005-0000-0000-0000FA0C0000}"/>
    <cellStyle name="20% - uthevingsfarge 3 3 2 2 4 5" xfId="5179" xr:uid="{00000000-0005-0000-0000-0000FB0C0000}"/>
    <cellStyle name="20% - uthevingsfarge 3 3 2 2 5" xfId="5180" xr:uid="{00000000-0005-0000-0000-0000FC0C0000}"/>
    <cellStyle name="20% - uthevingsfarge 3 3 2 2 5 2" xfId="5181" xr:uid="{00000000-0005-0000-0000-0000FD0C0000}"/>
    <cellStyle name="20% - uthevingsfarge 3 3 2 2 5 3" xfId="5182" xr:uid="{00000000-0005-0000-0000-0000FE0C0000}"/>
    <cellStyle name="20% - uthevingsfarge 3 3 2 2 6" xfId="5183" xr:uid="{00000000-0005-0000-0000-0000FF0C0000}"/>
    <cellStyle name="20% - uthevingsfarge 3 3 2 2 6 2" xfId="5184" xr:uid="{00000000-0005-0000-0000-0000000D0000}"/>
    <cellStyle name="20% - uthevingsfarge 3 3 2 2 6 3" xfId="5185" xr:uid="{00000000-0005-0000-0000-0000010D0000}"/>
    <cellStyle name="20% - uthevingsfarge 3 3 2 2 7" xfId="5186" xr:uid="{00000000-0005-0000-0000-0000020D0000}"/>
    <cellStyle name="20% - uthevingsfarge 3 3 2 2 7 2" xfId="5187" xr:uid="{00000000-0005-0000-0000-0000030D0000}"/>
    <cellStyle name="20% - uthevingsfarge 3 3 2 2 8" xfId="5188" xr:uid="{00000000-0005-0000-0000-0000040D0000}"/>
    <cellStyle name="20% - uthevingsfarge 3 3 2 2 8 2" xfId="5189" xr:uid="{00000000-0005-0000-0000-0000050D0000}"/>
    <cellStyle name="20% - uthevingsfarge 3 3 2 2 9" xfId="5190" xr:uid="{00000000-0005-0000-0000-0000060D0000}"/>
    <cellStyle name="20% - uthevingsfarge 3 3 2 2_Tabell 4.5-4.7" xfId="5127" xr:uid="{00000000-0005-0000-0000-0000070D0000}"/>
    <cellStyle name="20% - uthevingsfarge 3 3 2 3" xfId="215" xr:uid="{00000000-0005-0000-0000-0000080D0000}"/>
    <cellStyle name="20% - uthevingsfarge 3 3 2 3 10" xfId="5192" xr:uid="{00000000-0005-0000-0000-0000090D0000}"/>
    <cellStyle name="20% - uthevingsfarge 3 3 2 3 2" xfId="216" xr:uid="{00000000-0005-0000-0000-00000A0D0000}"/>
    <cellStyle name="20% - uthevingsfarge 3 3 2 3 2 2" xfId="5194" xr:uid="{00000000-0005-0000-0000-00000B0D0000}"/>
    <cellStyle name="20% - uthevingsfarge 3 3 2 3 2 2 2" xfId="5195" xr:uid="{00000000-0005-0000-0000-00000C0D0000}"/>
    <cellStyle name="20% - uthevingsfarge 3 3 2 3 2 2 3" xfId="5196" xr:uid="{00000000-0005-0000-0000-00000D0D0000}"/>
    <cellStyle name="20% - uthevingsfarge 3 3 2 3 2 3" xfId="5197" xr:uid="{00000000-0005-0000-0000-00000E0D0000}"/>
    <cellStyle name="20% - uthevingsfarge 3 3 2 3 2 3 2" xfId="5198" xr:uid="{00000000-0005-0000-0000-00000F0D0000}"/>
    <cellStyle name="20% - uthevingsfarge 3 3 2 3 2 3 3" xfId="5199" xr:uid="{00000000-0005-0000-0000-0000100D0000}"/>
    <cellStyle name="20% - uthevingsfarge 3 3 2 3 2 4" xfId="5200" xr:uid="{00000000-0005-0000-0000-0000110D0000}"/>
    <cellStyle name="20% - uthevingsfarge 3 3 2 3 2 5" xfId="5201" xr:uid="{00000000-0005-0000-0000-0000120D0000}"/>
    <cellStyle name="20% - uthevingsfarge 3 3 2 3 2_Tabell 4.5-4.7" xfId="5193" xr:uid="{00000000-0005-0000-0000-0000130D0000}"/>
    <cellStyle name="20% - uthevingsfarge 3 3 2 3 3" xfId="5202" xr:uid="{00000000-0005-0000-0000-0000140D0000}"/>
    <cellStyle name="20% - uthevingsfarge 3 3 2 3 3 2" xfId="5203" xr:uid="{00000000-0005-0000-0000-0000150D0000}"/>
    <cellStyle name="20% - uthevingsfarge 3 3 2 3 3 2 2" xfId="5204" xr:uid="{00000000-0005-0000-0000-0000160D0000}"/>
    <cellStyle name="20% - uthevingsfarge 3 3 2 3 3 2 3" xfId="5205" xr:uid="{00000000-0005-0000-0000-0000170D0000}"/>
    <cellStyle name="20% - uthevingsfarge 3 3 2 3 3 3" xfId="5206" xr:uid="{00000000-0005-0000-0000-0000180D0000}"/>
    <cellStyle name="20% - uthevingsfarge 3 3 2 3 3 3 2" xfId="5207" xr:uid="{00000000-0005-0000-0000-0000190D0000}"/>
    <cellStyle name="20% - uthevingsfarge 3 3 2 3 3 3 3" xfId="5208" xr:uid="{00000000-0005-0000-0000-00001A0D0000}"/>
    <cellStyle name="20% - uthevingsfarge 3 3 2 3 3 4" xfId="5209" xr:uid="{00000000-0005-0000-0000-00001B0D0000}"/>
    <cellStyle name="20% - uthevingsfarge 3 3 2 3 3 5" xfId="5210" xr:uid="{00000000-0005-0000-0000-00001C0D0000}"/>
    <cellStyle name="20% - uthevingsfarge 3 3 2 3 4" xfId="5211" xr:uid="{00000000-0005-0000-0000-00001D0D0000}"/>
    <cellStyle name="20% - uthevingsfarge 3 3 2 3 4 2" xfId="5212" xr:uid="{00000000-0005-0000-0000-00001E0D0000}"/>
    <cellStyle name="20% - uthevingsfarge 3 3 2 3 4 3" xfId="5213" xr:uid="{00000000-0005-0000-0000-00001F0D0000}"/>
    <cellStyle name="20% - uthevingsfarge 3 3 2 3 5" xfId="5214" xr:uid="{00000000-0005-0000-0000-0000200D0000}"/>
    <cellStyle name="20% - uthevingsfarge 3 3 2 3 5 2" xfId="5215" xr:uid="{00000000-0005-0000-0000-0000210D0000}"/>
    <cellStyle name="20% - uthevingsfarge 3 3 2 3 5 3" xfId="5216" xr:uid="{00000000-0005-0000-0000-0000220D0000}"/>
    <cellStyle name="20% - uthevingsfarge 3 3 2 3 6" xfId="5217" xr:uid="{00000000-0005-0000-0000-0000230D0000}"/>
    <cellStyle name="20% - uthevingsfarge 3 3 2 3 6 2" xfId="5218" xr:uid="{00000000-0005-0000-0000-0000240D0000}"/>
    <cellStyle name="20% - uthevingsfarge 3 3 2 3 7" xfId="5219" xr:uid="{00000000-0005-0000-0000-0000250D0000}"/>
    <cellStyle name="20% - uthevingsfarge 3 3 2 3 7 2" xfId="5220" xr:uid="{00000000-0005-0000-0000-0000260D0000}"/>
    <cellStyle name="20% - uthevingsfarge 3 3 2 3 8" xfId="5221" xr:uid="{00000000-0005-0000-0000-0000270D0000}"/>
    <cellStyle name="20% - uthevingsfarge 3 3 2 3 9" xfId="5222" xr:uid="{00000000-0005-0000-0000-0000280D0000}"/>
    <cellStyle name="20% - uthevingsfarge 3 3 2 3_Tabell 4.5-4.7" xfId="5191" xr:uid="{00000000-0005-0000-0000-0000290D0000}"/>
    <cellStyle name="20% - uthevingsfarge 3 3 2 4" xfId="217" xr:uid="{00000000-0005-0000-0000-00002A0D0000}"/>
    <cellStyle name="20% - uthevingsfarge 3 3 2 4 2" xfId="5224" xr:uid="{00000000-0005-0000-0000-00002B0D0000}"/>
    <cellStyle name="20% - uthevingsfarge 3 3 2 4 2 2" xfId="5225" xr:uid="{00000000-0005-0000-0000-00002C0D0000}"/>
    <cellStyle name="20% - uthevingsfarge 3 3 2 4 2 3" xfId="5226" xr:uid="{00000000-0005-0000-0000-00002D0D0000}"/>
    <cellStyle name="20% - uthevingsfarge 3 3 2 4 3" xfId="5227" xr:uid="{00000000-0005-0000-0000-00002E0D0000}"/>
    <cellStyle name="20% - uthevingsfarge 3 3 2 4 3 2" xfId="5228" xr:uid="{00000000-0005-0000-0000-00002F0D0000}"/>
    <cellStyle name="20% - uthevingsfarge 3 3 2 4 3 3" xfId="5229" xr:uid="{00000000-0005-0000-0000-0000300D0000}"/>
    <cellStyle name="20% - uthevingsfarge 3 3 2 4 4" xfId="5230" xr:uid="{00000000-0005-0000-0000-0000310D0000}"/>
    <cellStyle name="20% - uthevingsfarge 3 3 2 4 5" xfId="5231" xr:uid="{00000000-0005-0000-0000-0000320D0000}"/>
    <cellStyle name="20% - uthevingsfarge 3 3 2 4_Tabell 4.5-4.7" xfId="5223" xr:uid="{00000000-0005-0000-0000-0000330D0000}"/>
    <cellStyle name="20% - uthevingsfarge 3 3 2 5" xfId="5232" xr:uid="{00000000-0005-0000-0000-0000340D0000}"/>
    <cellStyle name="20% - uthevingsfarge 3 3 2 5 2" xfId="5233" xr:uid="{00000000-0005-0000-0000-0000350D0000}"/>
    <cellStyle name="20% - uthevingsfarge 3 3 2 5 2 2" xfId="5234" xr:uid="{00000000-0005-0000-0000-0000360D0000}"/>
    <cellStyle name="20% - uthevingsfarge 3 3 2 5 2 3" xfId="5235" xr:uid="{00000000-0005-0000-0000-0000370D0000}"/>
    <cellStyle name="20% - uthevingsfarge 3 3 2 5 3" xfId="5236" xr:uid="{00000000-0005-0000-0000-0000380D0000}"/>
    <cellStyle name="20% - uthevingsfarge 3 3 2 5 3 2" xfId="5237" xr:uid="{00000000-0005-0000-0000-0000390D0000}"/>
    <cellStyle name="20% - uthevingsfarge 3 3 2 5 3 3" xfId="5238" xr:uid="{00000000-0005-0000-0000-00003A0D0000}"/>
    <cellStyle name="20% - uthevingsfarge 3 3 2 5 4" xfId="5239" xr:uid="{00000000-0005-0000-0000-00003B0D0000}"/>
    <cellStyle name="20% - uthevingsfarge 3 3 2 5 5" xfId="5240" xr:uid="{00000000-0005-0000-0000-00003C0D0000}"/>
    <cellStyle name="20% - uthevingsfarge 3 3 2 6" xfId="5241" xr:uid="{00000000-0005-0000-0000-00003D0D0000}"/>
    <cellStyle name="20% - uthevingsfarge 3 3 2 6 2" xfId="5242" xr:uid="{00000000-0005-0000-0000-00003E0D0000}"/>
    <cellStyle name="20% - uthevingsfarge 3 3 2 6 3" xfId="5243" xr:uid="{00000000-0005-0000-0000-00003F0D0000}"/>
    <cellStyle name="20% - uthevingsfarge 3 3 2 7" xfId="5244" xr:uid="{00000000-0005-0000-0000-0000400D0000}"/>
    <cellStyle name="20% - uthevingsfarge 3 3 2 7 2" xfId="5245" xr:uid="{00000000-0005-0000-0000-0000410D0000}"/>
    <cellStyle name="20% - uthevingsfarge 3 3 2 7 3" xfId="5246" xr:uid="{00000000-0005-0000-0000-0000420D0000}"/>
    <cellStyle name="20% - uthevingsfarge 3 3 2 8" xfId="5247" xr:uid="{00000000-0005-0000-0000-0000430D0000}"/>
    <cellStyle name="20% - uthevingsfarge 3 3 2 8 2" xfId="5248" xr:uid="{00000000-0005-0000-0000-0000440D0000}"/>
    <cellStyle name="20% - uthevingsfarge 3 3 2 9" xfId="5249" xr:uid="{00000000-0005-0000-0000-0000450D0000}"/>
    <cellStyle name="20% - uthevingsfarge 3 3 2 9 2" xfId="5250" xr:uid="{00000000-0005-0000-0000-0000460D0000}"/>
    <cellStyle name="20% - uthevingsfarge 3 3 2_Tabell 4.5-4.7" xfId="5123" xr:uid="{00000000-0005-0000-0000-0000470D0000}"/>
    <cellStyle name="20% - uthevingsfarge 3 3 3" xfId="218" xr:uid="{00000000-0005-0000-0000-0000480D0000}"/>
    <cellStyle name="20% - uthevingsfarge 3 3 3 10" xfId="5252" xr:uid="{00000000-0005-0000-0000-0000490D0000}"/>
    <cellStyle name="20% - uthevingsfarge 3 3 3 11" xfId="5253" xr:uid="{00000000-0005-0000-0000-00004A0D0000}"/>
    <cellStyle name="20% - uthevingsfarge 3 3 3 2" xfId="219" xr:uid="{00000000-0005-0000-0000-00004B0D0000}"/>
    <cellStyle name="20% - uthevingsfarge 3 3 3 2 10" xfId="5255" xr:uid="{00000000-0005-0000-0000-00004C0D0000}"/>
    <cellStyle name="20% - uthevingsfarge 3 3 3 2 2" xfId="220" xr:uid="{00000000-0005-0000-0000-00004D0D0000}"/>
    <cellStyle name="20% - uthevingsfarge 3 3 3 2 2 2" xfId="5257" xr:uid="{00000000-0005-0000-0000-00004E0D0000}"/>
    <cellStyle name="20% - uthevingsfarge 3 3 3 2 2 2 2" xfId="5258" xr:uid="{00000000-0005-0000-0000-00004F0D0000}"/>
    <cellStyle name="20% - uthevingsfarge 3 3 3 2 2 2 3" xfId="5259" xr:uid="{00000000-0005-0000-0000-0000500D0000}"/>
    <cellStyle name="20% - uthevingsfarge 3 3 3 2 2 3" xfId="5260" xr:uid="{00000000-0005-0000-0000-0000510D0000}"/>
    <cellStyle name="20% - uthevingsfarge 3 3 3 2 2 3 2" xfId="5261" xr:uid="{00000000-0005-0000-0000-0000520D0000}"/>
    <cellStyle name="20% - uthevingsfarge 3 3 3 2 2 3 3" xfId="5262" xr:uid="{00000000-0005-0000-0000-0000530D0000}"/>
    <cellStyle name="20% - uthevingsfarge 3 3 3 2 2 4" xfId="5263" xr:uid="{00000000-0005-0000-0000-0000540D0000}"/>
    <cellStyle name="20% - uthevingsfarge 3 3 3 2 2 5" xfId="5264" xr:uid="{00000000-0005-0000-0000-0000550D0000}"/>
    <cellStyle name="20% - uthevingsfarge 3 3 3 2 2_Tabell 4.5-4.7" xfId="5256" xr:uid="{00000000-0005-0000-0000-0000560D0000}"/>
    <cellStyle name="20% - uthevingsfarge 3 3 3 2 3" xfId="5265" xr:uid="{00000000-0005-0000-0000-0000570D0000}"/>
    <cellStyle name="20% - uthevingsfarge 3 3 3 2 3 2" xfId="5266" xr:uid="{00000000-0005-0000-0000-0000580D0000}"/>
    <cellStyle name="20% - uthevingsfarge 3 3 3 2 3 2 2" xfId="5267" xr:uid="{00000000-0005-0000-0000-0000590D0000}"/>
    <cellStyle name="20% - uthevingsfarge 3 3 3 2 3 2 3" xfId="5268" xr:uid="{00000000-0005-0000-0000-00005A0D0000}"/>
    <cellStyle name="20% - uthevingsfarge 3 3 3 2 3 3" xfId="5269" xr:uid="{00000000-0005-0000-0000-00005B0D0000}"/>
    <cellStyle name="20% - uthevingsfarge 3 3 3 2 3 3 2" xfId="5270" xr:uid="{00000000-0005-0000-0000-00005C0D0000}"/>
    <cellStyle name="20% - uthevingsfarge 3 3 3 2 3 3 3" xfId="5271" xr:uid="{00000000-0005-0000-0000-00005D0D0000}"/>
    <cellStyle name="20% - uthevingsfarge 3 3 3 2 3 4" xfId="5272" xr:uid="{00000000-0005-0000-0000-00005E0D0000}"/>
    <cellStyle name="20% - uthevingsfarge 3 3 3 2 3 5" xfId="5273" xr:uid="{00000000-0005-0000-0000-00005F0D0000}"/>
    <cellStyle name="20% - uthevingsfarge 3 3 3 2 4" xfId="5274" xr:uid="{00000000-0005-0000-0000-0000600D0000}"/>
    <cellStyle name="20% - uthevingsfarge 3 3 3 2 4 2" xfId="5275" xr:uid="{00000000-0005-0000-0000-0000610D0000}"/>
    <cellStyle name="20% - uthevingsfarge 3 3 3 2 4 3" xfId="5276" xr:uid="{00000000-0005-0000-0000-0000620D0000}"/>
    <cellStyle name="20% - uthevingsfarge 3 3 3 2 5" xfId="5277" xr:uid="{00000000-0005-0000-0000-0000630D0000}"/>
    <cellStyle name="20% - uthevingsfarge 3 3 3 2 5 2" xfId="5278" xr:uid="{00000000-0005-0000-0000-0000640D0000}"/>
    <cellStyle name="20% - uthevingsfarge 3 3 3 2 5 3" xfId="5279" xr:uid="{00000000-0005-0000-0000-0000650D0000}"/>
    <cellStyle name="20% - uthevingsfarge 3 3 3 2 6" xfId="5280" xr:uid="{00000000-0005-0000-0000-0000660D0000}"/>
    <cellStyle name="20% - uthevingsfarge 3 3 3 2 6 2" xfId="5281" xr:uid="{00000000-0005-0000-0000-0000670D0000}"/>
    <cellStyle name="20% - uthevingsfarge 3 3 3 2 7" xfId="5282" xr:uid="{00000000-0005-0000-0000-0000680D0000}"/>
    <cellStyle name="20% - uthevingsfarge 3 3 3 2 7 2" xfId="5283" xr:uid="{00000000-0005-0000-0000-0000690D0000}"/>
    <cellStyle name="20% - uthevingsfarge 3 3 3 2 8" xfId="5284" xr:uid="{00000000-0005-0000-0000-00006A0D0000}"/>
    <cellStyle name="20% - uthevingsfarge 3 3 3 2 9" xfId="5285" xr:uid="{00000000-0005-0000-0000-00006B0D0000}"/>
    <cellStyle name="20% - uthevingsfarge 3 3 3 2_Tabell 4.5-4.7" xfId="5254" xr:uid="{00000000-0005-0000-0000-00006C0D0000}"/>
    <cellStyle name="20% - uthevingsfarge 3 3 3 3" xfId="221" xr:uid="{00000000-0005-0000-0000-00006D0D0000}"/>
    <cellStyle name="20% - uthevingsfarge 3 3 3 3 2" xfId="5287" xr:uid="{00000000-0005-0000-0000-00006E0D0000}"/>
    <cellStyle name="20% - uthevingsfarge 3 3 3 3 2 2" xfId="5288" xr:uid="{00000000-0005-0000-0000-00006F0D0000}"/>
    <cellStyle name="20% - uthevingsfarge 3 3 3 3 2 3" xfId="5289" xr:uid="{00000000-0005-0000-0000-0000700D0000}"/>
    <cellStyle name="20% - uthevingsfarge 3 3 3 3 3" xfId="5290" xr:uid="{00000000-0005-0000-0000-0000710D0000}"/>
    <cellStyle name="20% - uthevingsfarge 3 3 3 3 3 2" xfId="5291" xr:uid="{00000000-0005-0000-0000-0000720D0000}"/>
    <cellStyle name="20% - uthevingsfarge 3 3 3 3 3 3" xfId="5292" xr:uid="{00000000-0005-0000-0000-0000730D0000}"/>
    <cellStyle name="20% - uthevingsfarge 3 3 3 3 4" xfId="5293" xr:uid="{00000000-0005-0000-0000-0000740D0000}"/>
    <cellStyle name="20% - uthevingsfarge 3 3 3 3 5" xfId="5294" xr:uid="{00000000-0005-0000-0000-0000750D0000}"/>
    <cellStyle name="20% - uthevingsfarge 3 3 3 3_Tabell 4.5-4.7" xfId="5286" xr:uid="{00000000-0005-0000-0000-0000760D0000}"/>
    <cellStyle name="20% - uthevingsfarge 3 3 3 4" xfId="5295" xr:uid="{00000000-0005-0000-0000-0000770D0000}"/>
    <cellStyle name="20% - uthevingsfarge 3 3 3 4 2" xfId="5296" xr:uid="{00000000-0005-0000-0000-0000780D0000}"/>
    <cellStyle name="20% - uthevingsfarge 3 3 3 4 2 2" xfId="5297" xr:uid="{00000000-0005-0000-0000-0000790D0000}"/>
    <cellStyle name="20% - uthevingsfarge 3 3 3 4 2 3" xfId="5298" xr:uid="{00000000-0005-0000-0000-00007A0D0000}"/>
    <cellStyle name="20% - uthevingsfarge 3 3 3 4 3" xfId="5299" xr:uid="{00000000-0005-0000-0000-00007B0D0000}"/>
    <cellStyle name="20% - uthevingsfarge 3 3 3 4 3 2" xfId="5300" xr:uid="{00000000-0005-0000-0000-00007C0D0000}"/>
    <cellStyle name="20% - uthevingsfarge 3 3 3 4 3 3" xfId="5301" xr:uid="{00000000-0005-0000-0000-00007D0D0000}"/>
    <cellStyle name="20% - uthevingsfarge 3 3 3 4 4" xfId="5302" xr:uid="{00000000-0005-0000-0000-00007E0D0000}"/>
    <cellStyle name="20% - uthevingsfarge 3 3 3 4 5" xfId="5303" xr:uid="{00000000-0005-0000-0000-00007F0D0000}"/>
    <cellStyle name="20% - uthevingsfarge 3 3 3 5" xfId="5304" xr:uid="{00000000-0005-0000-0000-0000800D0000}"/>
    <cellStyle name="20% - uthevingsfarge 3 3 3 5 2" xfId="5305" xr:uid="{00000000-0005-0000-0000-0000810D0000}"/>
    <cellStyle name="20% - uthevingsfarge 3 3 3 5 3" xfId="5306" xr:uid="{00000000-0005-0000-0000-0000820D0000}"/>
    <cellStyle name="20% - uthevingsfarge 3 3 3 6" xfId="5307" xr:uid="{00000000-0005-0000-0000-0000830D0000}"/>
    <cellStyle name="20% - uthevingsfarge 3 3 3 6 2" xfId="5308" xr:uid="{00000000-0005-0000-0000-0000840D0000}"/>
    <cellStyle name="20% - uthevingsfarge 3 3 3 6 3" xfId="5309" xr:uid="{00000000-0005-0000-0000-0000850D0000}"/>
    <cellStyle name="20% - uthevingsfarge 3 3 3 7" xfId="5310" xr:uid="{00000000-0005-0000-0000-0000860D0000}"/>
    <cellStyle name="20% - uthevingsfarge 3 3 3 7 2" xfId="5311" xr:uid="{00000000-0005-0000-0000-0000870D0000}"/>
    <cellStyle name="20% - uthevingsfarge 3 3 3 8" xfId="5312" xr:uid="{00000000-0005-0000-0000-0000880D0000}"/>
    <cellStyle name="20% - uthevingsfarge 3 3 3 8 2" xfId="5313" xr:uid="{00000000-0005-0000-0000-0000890D0000}"/>
    <cellStyle name="20% - uthevingsfarge 3 3 3 9" xfId="5314" xr:uid="{00000000-0005-0000-0000-00008A0D0000}"/>
    <cellStyle name="20% - uthevingsfarge 3 3 3_Tabell 4.5-4.7" xfId="5251" xr:uid="{00000000-0005-0000-0000-00008B0D0000}"/>
    <cellStyle name="20% - uthevingsfarge 3 3 4" xfId="222" xr:uid="{00000000-0005-0000-0000-00008C0D0000}"/>
    <cellStyle name="20% - uthevingsfarge 3 3 4 10" xfId="5316" xr:uid="{00000000-0005-0000-0000-00008D0D0000}"/>
    <cellStyle name="20% - uthevingsfarge 3 3 4 2" xfId="223" xr:uid="{00000000-0005-0000-0000-00008E0D0000}"/>
    <cellStyle name="20% - uthevingsfarge 3 3 4 2 2" xfId="5318" xr:uid="{00000000-0005-0000-0000-00008F0D0000}"/>
    <cellStyle name="20% - uthevingsfarge 3 3 4 2 2 2" xfId="5319" xr:uid="{00000000-0005-0000-0000-0000900D0000}"/>
    <cellStyle name="20% - uthevingsfarge 3 3 4 2 2 3" xfId="5320" xr:uid="{00000000-0005-0000-0000-0000910D0000}"/>
    <cellStyle name="20% - uthevingsfarge 3 3 4 2 3" xfId="5321" xr:uid="{00000000-0005-0000-0000-0000920D0000}"/>
    <cellStyle name="20% - uthevingsfarge 3 3 4 2 3 2" xfId="5322" xr:uid="{00000000-0005-0000-0000-0000930D0000}"/>
    <cellStyle name="20% - uthevingsfarge 3 3 4 2 3 3" xfId="5323" xr:uid="{00000000-0005-0000-0000-0000940D0000}"/>
    <cellStyle name="20% - uthevingsfarge 3 3 4 2 4" xfId="5324" xr:uid="{00000000-0005-0000-0000-0000950D0000}"/>
    <cellStyle name="20% - uthevingsfarge 3 3 4 2 5" xfId="5325" xr:uid="{00000000-0005-0000-0000-0000960D0000}"/>
    <cellStyle name="20% - uthevingsfarge 3 3 4 2_Tabell 4.5-4.7" xfId="5317" xr:uid="{00000000-0005-0000-0000-0000970D0000}"/>
    <cellStyle name="20% - uthevingsfarge 3 3 4 3" xfId="5326" xr:uid="{00000000-0005-0000-0000-0000980D0000}"/>
    <cellStyle name="20% - uthevingsfarge 3 3 4 3 2" xfId="5327" xr:uid="{00000000-0005-0000-0000-0000990D0000}"/>
    <cellStyle name="20% - uthevingsfarge 3 3 4 3 2 2" xfId="5328" xr:uid="{00000000-0005-0000-0000-00009A0D0000}"/>
    <cellStyle name="20% - uthevingsfarge 3 3 4 3 2 3" xfId="5329" xr:uid="{00000000-0005-0000-0000-00009B0D0000}"/>
    <cellStyle name="20% - uthevingsfarge 3 3 4 3 3" xfId="5330" xr:uid="{00000000-0005-0000-0000-00009C0D0000}"/>
    <cellStyle name="20% - uthevingsfarge 3 3 4 3 3 2" xfId="5331" xr:uid="{00000000-0005-0000-0000-00009D0D0000}"/>
    <cellStyle name="20% - uthevingsfarge 3 3 4 3 3 3" xfId="5332" xr:uid="{00000000-0005-0000-0000-00009E0D0000}"/>
    <cellStyle name="20% - uthevingsfarge 3 3 4 3 4" xfId="5333" xr:uid="{00000000-0005-0000-0000-00009F0D0000}"/>
    <cellStyle name="20% - uthevingsfarge 3 3 4 3 5" xfId="5334" xr:uid="{00000000-0005-0000-0000-0000A00D0000}"/>
    <cellStyle name="20% - uthevingsfarge 3 3 4 4" xfId="5335" xr:uid="{00000000-0005-0000-0000-0000A10D0000}"/>
    <cellStyle name="20% - uthevingsfarge 3 3 4 4 2" xfId="5336" xr:uid="{00000000-0005-0000-0000-0000A20D0000}"/>
    <cellStyle name="20% - uthevingsfarge 3 3 4 4 3" xfId="5337" xr:uid="{00000000-0005-0000-0000-0000A30D0000}"/>
    <cellStyle name="20% - uthevingsfarge 3 3 4 5" xfId="5338" xr:uid="{00000000-0005-0000-0000-0000A40D0000}"/>
    <cellStyle name="20% - uthevingsfarge 3 3 4 5 2" xfId="5339" xr:uid="{00000000-0005-0000-0000-0000A50D0000}"/>
    <cellStyle name="20% - uthevingsfarge 3 3 4 5 3" xfId="5340" xr:uid="{00000000-0005-0000-0000-0000A60D0000}"/>
    <cellStyle name="20% - uthevingsfarge 3 3 4 6" xfId="5341" xr:uid="{00000000-0005-0000-0000-0000A70D0000}"/>
    <cellStyle name="20% - uthevingsfarge 3 3 4 6 2" xfId="5342" xr:uid="{00000000-0005-0000-0000-0000A80D0000}"/>
    <cellStyle name="20% - uthevingsfarge 3 3 4 7" xfId="5343" xr:uid="{00000000-0005-0000-0000-0000A90D0000}"/>
    <cellStyle name="20% - uthevingsfarge 3 3 4 7 2" xfId="5344" xr:uid="{00000000-0005-0000-0000-0000AA0D0000}"/>
    <cellStyle name="20% - uthevingsfarge 3 3 4 8" xfId="5345" xr:uid="{00000000-0005-0000-0000-0000AB0D0000}"/>
    <cellStyle name="20% - uthevingsfarge 3 3 4 9" xfId="5346" xr:uid="{00000000-0005-0000-0000-0000AC0D0000}"/>
    <cellStyle name="20% - uthevingsfarge 3 3 4_Tabell 4.5-4.7" xfId="5315" xr:uid="{00000000-0005-0000-0000-0000AD0D0000}"/>
    <cellStyle name="20% - uthevingsfarge 3 3 5" xfId="224" xr:uid="{00000000-0005-0000-0000-0000AE0D0000}"/>
    <cellStyle name="20% - uthevingsfarge 3 3 5 2" xfId="5348" xr:uid="{00000000-0005-0000-0000-0000AF0D0000}"/>
    <cellStyle name="20% - uthevingsfarge 3 3 5 2 2" xfId="5349" xr:uid="{00000000-0005-0000-0000-0000B00D0000}"/>
    <cellStyle name="20% - uthevingsfarge 3 3 5 2 3" xfId="5350" xr:uid="{00000000-0005-0000-0000-0000B10D0000}"/>
    <cellStyle name="20% - uthevingsfarge 3 3 5 3" xfId="5351" xr:uid="{00000000-0005-0000-0000-0000B20D0000}"/>
    <cellStyle name="20% - uthevingsfarge 3 3 5 3 2" xfId="5352" xr:uid="{00000000-0005-0000-0000-0000B30D0000}"/>
    <cellStyle name="20% - uthevingsfarge 3 3 5 3 3" xfId="5353" xr:uid="{00000000-0005-0000-0000-0000B40D0000}"/>
    <cellStyle name="20% - uthevingsfarge 3 3 5 4" xfId="5354" xr:uid="{00000000-0005-0000-0000-0000B50D0000}"/>
    <cellStyle name="20% - uthevingsfarge 3 3 5 5" xfId="5355" xr:uid="{00000000-0005-0000-0000-0000B60D0000}"/>
    <cellStyle name="20% - uthevingsfarge 3 3 5_Tabell 4.5-4.7" xfId="5347" xr:uid="{00000000-0005-0000-0000-0000B70D0000}"/>
    <cellStyle name="20% - uthevingsfarge 3 3 6" xfId="5356" xr:uid="{00000000-0005-0000-0000-0000B80D0000}"/>
    <cellStyle name="20% - uthevingsfarge 3 3 6 2" xfId="5357" xr:uid="{00000000-0005-0000-0000-0000B90D0000}"/>
    <cellStyle name="20% - uthevingsfarge 3 3 6 2 2" xfId="5358" xr:uid="{00000000-0005-0000-0000-0000BA0D0000}"/>
    <cellStyle name="20% - uthevingsfarge 3 3 6 2 3" xfId="5359" xr:uid="{00000000-0005-0000-0000-0000BB0D0000}"/>
    <cellStyle name="20% - uthevingsfarge 3 3 6 3" xfId="5360" xr:uid="{00000000-0005-0000-0000-0000BC0D0000}"/>
    <cellStyle name="20% - uthevingsfarge 3 3 6 3 2" xfId="5361" xr:uid="{00000000-0005-0000-0000-0000BD0D0000}"/>
    <cellStyle name="20% - uthevingsfarge 3 3 6 3 3" xfId="5362" xr:uid="{00000000-0005-0000-0000-0000BE0D0000}"/>
    <cellStyle name="20% - uthevingsfarge 3 3 6 4" xfId="5363" xr:uid="{00000000-0005-0000-0000-0000BF0D0000}"/>
    <cellStyle name="20% - uthevingsfarge 3 3 6 5" xfId="5364" xr:uid="{00000000-0005-0000-0000-0000C00D0000}"/>
    <cellStyle name="20% - uthevingsfarge 3 3 7" xfId="5365" xr:uid="{00000000-0005-0000-0000-0000C10D0000}"/>
    <cellStyle name="20% - uthevingsfarge 3 3 7 2" xfId="5366" xr:uid="{00000000-0005-0000-0000-0000C20D0000}"/>
    <cellStyle name="20% - uthevingsfarge 3 3 7 3" xfId="5367" xr:uid="{00000000-0005-0000-0000-0000C30D0000}"/>
    <cellStyle name="20% - uthevingsfarge 3 3 8" xfId="5368" xr:uid="{00000000-0005-0000-0000-0000C40D0000}"/>
    <cellStyle name="20% - uthevingsfarge 3 3 8 2" xfId="5369" xr:uid="{00000000-0005-0000-0000-0000C50D0000}"/>
    <cellStyle name="20% - uthevingsfarge 3 3 8 3" xfId="5370" xr:uid="{00000000-0005-0000-0000-0000C60D0000}"/>
    <cellStyle name="20% - uthevingsfarge 3 3 9" xfId="5371" xr:uid="{00000000-0005-0000-0000-0000C70D0000}"/>
    <cellStyle name="20% - uthevingsfarge 3 3 9 2" xfId="5372" xr:uid="{00000000-0005-0000-0000-0000C80D0000}"/>
    <cellStyle name="20% - uthevingsfarge 3 3_Tabell 4.5-4.7" xfId="5117" xr:uid="{00000000-0005-0000-0000-0000C90D0000}"/>
    <cellStyle name="20% - uthevingsfarge 3 4" xfId="225" xr:uid="{00000000-0005-0000-0000-0000CA0D0000}"/>
    <cellStyle name="20% - uthevingsfarge 3 4 10" xfId="5374" xr:uid="{00000000-0005-0000-0000-0000CB0D0000}"/>
    <cellStyle name="20% - uthevingsfarge 3 4 10 2" xfId="5375" xr:uid="{00000000-0005-0000-0000-0000CC0D0000}"/>
    <cellStyle name="20% - uthevingsfarge 3 4 11" xfId="5376" xr:uid="{00000000-0005-0000-0000-0000CD0D0000}"/>
    <cellStyle name="20% - uthevingsfarge 3 4 12" xfId="5377" xr:uid="{00000000-0005-0000-0000-0000CE0D0000}"/>
    <cellStyle name="20% - uthevingsfarge 3 4 13" xfId="5378" xr:uid="{00000000-0005-0000-0000-0000CF0D0000}"/>
    <cellStyle name="20% - uthevingsfarge 3 4 2" xfId="226" xr:uid="{00000000-0005-0000-0000-0000D00D0000}"/>
    <cellStyle name="20% - uthevingsfarge 3 4 2 10" xfId="5380" xr:uid="{00000000-0005-0000-0000-0000D10D0000}"/>
    <cellStyle name="20% - uthevingsfarge 3 4 2 11" xfId="5381" xr:uid="{00000000-0005-0000-0000-0000D20D0000}"/>
    <cellStyle name="20% - uthevingsfarge 3 4 2 12" xfId="5382" xr:uid="{00000000-0005-0000-0000-0000D30D0000}"/>
    <cellStyle name="20% - uthevingsfarge 3 4 2 2" xfId="227" xr:uid="{00000000-0005-0000-0000-0000D40D0000}"/>
    <cellStyle name="20% - uthevingsfarge 3 4 2 2 10" xfId="5384" xr:uid="{00000000-0005-0000-0000-0000D50D0000}"/>
    <cellStyle name="20% - uthevingsfarge 3 4 2 2 11" xfId="5385" xr:uid="{00000000-0005-0000-0000-0000D60D0000}"/>
    <cellStyle name="20% - uthevingsfarge 3 4 2 2 2" xfId="228" xr:uid="{00000000-0005-0000-0000-0000D70D0000}"/>
    <cellStyle name="20% - uthevingsfarge 3 4 2 2 2 10" xfId="5387" xr:uid="{00000000-0005-0000-0000-0000D80D0000}"/>
    <cellStyle name="20% - uthevingsfarge 3 4 2 2 2 2" xfId="229" xr:uid="{00000000-0005-0000-0000-0000D90D0000}"/>
    <cellStyle name="20% - uthevingsfarge 3 4 2 2 2 2 2" xfId="5389" xr:uid="{00000000-0005-0000-0000-0000DA0D0000}"/>
    <cellStyle name="20% - uthevingsfarge 3 4 2 2 2 2 2 2" xfId="5390" xr:uid="{00000000-0005-0000-0000-0000DB0D0000}"/>
    <cellStyle name="20% - uthevingsfarge 3 4 2 2 2 2 2 3" xfId="5391" xr:uid="{00000000-0005-0000-0000-0000DC0D0000}"/>
    <cellStyle name="20% - uthevingsfarge 3 4 2 2 2 2 3" xfId="5392" xr:uid="{00000000-0005-0000-0000-0000DD0D0000}"/>
    <cellStyle name="20% - uthevingsfarge 3 4 2 2 2 2 3 2" xfId="5393" xr:uid="{00000000-0005-0000-0000-0000DE0D0000}"/>
    <cellStyle name="20% - uthevingsfarge 3 4 2 2 2 2 3 3" xfId="5394" xr:uid="{00000000-0005-0000-0000-0000DF0D0000}"/>
    <cellStyle name="20% - uthevingsfarge 3 4 2 2 2 2 4" xfId="5395" xr:uid="{00000000-0005-0000-0000-0000E00D0000}"/>
    <cellStyle name="20% - uthevingsfarge 3 4 2 2 2 2 5" xfId="5396" xr:uid="{00000000-0005-0000-0000-0000E10D0000}"/>
    <cellStyle name="20% - uthevingsfarge 3 4 2 2 2 2_Tabell 4.5-4.7" xfId="5388" xr:uid="{00000000-0005-0000-0000-0000E20D0000}"/>
    <cellStyle name="20% - uthevingsfarge 3 4 2 2 2 3" xfId="5397" xr:uid="{00000000-0005-0000-0000-0000E30D0000}"/>
    <cellStyle name="20% - uthevingsfarge 3 4 2 2 2 3 2" xfId="5398" xr:uid="{00000000-0005-0000-0000-0000E40D0000}"/>
    <cellStyle name="20% - uthevingsfarge 3 4 2 2 2 3 2 2" xfId="5399" xr:uid="{00000000-0005-0000-0000-0000E50D0000}"/>
    <cellStyle name="20% - uthevingsfarge 3 4 2 2 2 3 2 3" xfId="5400" xr:uid="{00000000-0005-0000-0000-0000E60D0000}"/>
    <cellStyle name="20% - uthevingsfarge 3 4 2 2 2 3 3" xfId="5401" xr:uid="{00000000-0005-0000-0000-0000E70D0000}"/>
    <cellStyle name="20% - uthevingsfarge 3 4 2 2 2 3 3 2" xfId="5402" xr:uid="{00000000-0005-0000-0000-0000E80D0000}"/>
    <cellStyle name="20% - uthevingsfarge 3 4 2 2 2 3 3 3" xfId="5403" xr:uid="{00000000-0005-0000-0000-0000E90D0000}"/>
    <cellStyle name="20% - uthevingsfarge 3 4 2 2 2 3 4" xfId="5404" xr:uid="{00000000-0005-0000-0000-0000EA0D0000}"/>
    <cellStyle name="20% - uthevingsfarge 3 4 2 2 2 3 5" xfId="5405" xr:uid="{00000000-0005-0000-0000-0000EB0D0000}"/>
    <cellStyle name="20% - uthevingsfarge 3 4 2 2 2 4" xfId="5406" xr:uid="{00000000-0005-0000-0000-0000EC0D0000}"/>
    <cellStyle name="20% - uthevingsfarge 3 4 2 2 2 4 2" xfId="5407" xr:uid="{00000000-0005-0000-0000-0000ED0D0000}"/>
    <cellStyle name="20% - uthevingsfarge 3 4 2 2 2 4 3" xfId="5408" xr:uid="{00000000-0005-0000-0000-0000EE0D0000}"/>
    <cellStyle name="20% - uthevingsfarge 3 4 2 2 2 5" xfId="5409" xr:uid="{00000000-0005-0000-0000-0000EF0D0000}"/>
    <cellStyle name="20% - uthevingsfarge 3 4 2 2 2 5 2" xfId="5410" xr:uid="{00000000-0005-0000-0000-0000F00D0000}"/>
    <cellStyle name="20% - uthevingsfarge 3 4 2 2 2 5 3" xfId="5411" xr:uid="{00000000-0005-0000-0000-0000F10D0000}"/>
    <cellStyle name="20% - uthevingsfarge 3 4 2 2 2 6" xfId="5412" xr:uid="{00000000-0005-0000-0000-0000F20D0000}"/>
    <cellStyle name="20% - uthevingsfarge 3 4 2 2 2 6 2" xfId="5413" xr:uid="{00000000-0005-0000-0000-0000F30D0000}"/>
    <cellStyle name="20% - uthevingsfarge 3 4 2 2 2 7" xfId="5414" xr:uid="{00000000-0005-0000-0000-0000F40D0000}"/>
    <cellStyle name="20% - uthevingsfarge 3 4 2 2 2 7 2" xfId="5415" xr:uid="{00000000-0005-0000-0000-0000F50D0000}"/>
    <cellStyle name="20% - uthevingsfarge 3 4 2 2 2 8" xfId="5416" xr:uid="{00000000-0005-0000-0000-0000F60D0000}"/>
    <cellStyle name="20% - uthevingsfarge 3 4 2 2 2 9" xfId="5417" xr:uid="{00000000-0005-0000-0000-0000F70D0000}"/>
    <cellStyle name="20% - uthevingsfarge 3 4 2 2 2_Tabell 4.5-4.7" xfId="5386" xr:uid="{00000000-0005-0000-0000-0000F80D0000}"/>
    <cellStyle name="20% - uthevingsfarge 3 4 2 2 3" xfId="230" xr:uid="{00000000-0005-0000-0000-0000F90D0000}"/>
    <cellStyle name="20% - uthevingsfarge 3 4 2 2 3 2" xfId="5419" xr:uid="{00000000-0005-0000-0000-0000FA0D0000}"/>
    <cellStyle name="20% - uthevingsfarge 3 4 2 2 3 2 2" xfId="5420" xr:uid="{00000000-0005-0000-0000-0000FB0D0000}"/>
    <cellStyle name="20% - uthevingsfarge 3 4 2 2 3 2 3" xfId="5421" xr:uid="{00000000-0005-0000-0000-0000FC0D0000}"/>
    <cellStyle name="20% - uthevingsfarge 3 4 2 2 3 3" xfId="5422" xr:uid="{00000000-0005-0000-0000-0000FD0D0000}"/>
    <cellStyle name="20% - uthevingsfarge 3 4 2 2 3 3 2" xfId="5423" xr:uid="{00000000-0005-0000-0000-0000FE0D0000}"/>
    <cellStyle name="20% - uthevingsfarge 3 4 2 2 3 3 3" xfId="5424" xr:uid="{00000000-0005-0000-0000-0000FF0D0000}"/>
    <cellStyle name="20% - uthevingsfarge 3 4 2 2 3 4" xfId="5425" xr:uid="{00000000-0005-0000-0000-0000000E0000}"/>
    <cellStyle name="20% - uthevingsfarge 3 4 2 2 3 5" xfId="5426" xr:uid="{00000000-0005-0000-0000-0000010E0000}"/>
    <cellStyle name="20% - uthevingsfarge 3 4 2 2 3_Tabell 4.5-4.7" xfId="5418" xr:uid="{00000000-0005-0000-0000-0000020E0000}"/>
    <cellStyle name="20% - uthevingsfarge 3 4 2 2 4" xfId="5427" xr:uid="{00000000-0005-0000-0000-0000030E0000}"/>
    <cellStyle name="20% - uthevingsfarge 3 4 2 2 4 2" xfId="5428" xr:uid="{00000000-0005-0000-0000-0000040E0000}"/>
    <cellStyle name="20% - uthevingsfarge 3 4 2 2 4 2 2" xfId="5429" xr:uid="{00000000-0005-0000-0000-0000050E0000}"/>
    <cellStyle name="20% - uthevingsfarge 3 4 2 2 4 2 3" xfId="5430" xr:uid="{00000000-0005-0000-0000-0000060E0000}"/>
    <cellStyle name="20% - uthevingsfarge 3 4 2 2 4 3" xfId="5431" xr:uid="{00000000-0005-0000-0000-0000070E0000}"/>
    <cellStyle name="20% - uthevingsfarge 3 4 2 2 4 3 2" xfId="5432" xr:uid="{00000000-0005-0000-0000-0000080E0000}"/>
    <cellStyle name="20% - uthevingsfarge 3 4 2 2 4 3 3" xfId="5433" xr:uid="{00000000-0005-0000-0000-0000090E0000}"/>
    <cellStyle name="20% - uthevingsfarge 3 4 2 2 4 4" xfId="5434" xr:uid="{00000000-0005-0000-0000-00000A0E0000}"/>
    <cellStyle name="20% - uthevingsfarge 3 4 2 2 4 5" xfId="5435" xr:uid="{00000000-0005-0000-0000-00000B0E0000}"/>
    <cellStyle name="20% - uthevingsfarge 3 4 2 2 5" xfId="5436" xr:uid="{00000000-0005-0000-0000-00000C0E0000}"/>
    <cellStyle name="20% - uthevingsfarge 3 4 2 2 5 2" xfId="5437" xr:uid="{00000000-0005-0000-0000-00000D0E0000}"/>
    <cellStyle name="20% - uthevingsfarge 3 4 2 2 5 3" xfId="5438" xr:uid="{00000000-0005-0000-0000-00000E0E0000}"/>
    <cellStyle name="20% - uthevingsfarge 3 4 2 2 6" xfId="5439" xr:uid="{00000000-0005-0000-0000-00000F0E0000}"/>
    <cellStyle name="20% - uthevingsfarge 3 4 2 2 6 2" xfId="5440" xr:uid="{00000000-0005-0000-0000-0000100E0000}"/>
    <cellStyle name="20% - uthevingsfarge 3 4 2 2 6 3" xfId="5441" xr:uid="{00000000-0005-0000-0000-0000110E0000}"/>
    <cellStyle name="20% - uthevingsfarge 3 4 2 2 7" xfId="5442" xr:uid="{00000000-0005-0000-0000-0000120E0000}"/>
    <cellStyle name="20% - uthevingsfarge 3 4 2 2 7 2" xfId="5443" xr:uid="{00000000-0005-0000-0000-0000130E0000}"/>
    <cellStyle name="20% - uthevingsfarge 3 4 2 2 8" xfId="5444" xr:uid="{00000000-0005-0000-0000-0000140E0000}"/>
    <cellStyle name="20% - uthevingsfarge 3 4 2 2 8 2" xfId="5445" xr:uid="{00000000-0005-0000-0000-0000150E0000}"/>
    <cellStyle name="20% - uthevingsfarge 3 4 2 2 9" xfId="5446" xr:uid="{00000000-0005-0000-0000-0000160E0000}"/>
    <cellStyle name="20% - uthevingsfarge 3 4 2 2_Tabell 4.5-4.7" xfId="5383" xr:uid="{00000000-0005-0000-0000-0000170E0000}"/>
    <cellStyle name="20% - uthevingsfarge 3 4 2 3" xfId="231" xr:uid="{00000000-0005-0000-0000-0000180E0000}"/>
    <cellStyle name="20% - uthevingsfarge 3 4 2 3 10" xfId="5448" xr:uid="{00000000-0005-0000-0000-0000190E0000}"/>
    <cellStyle name="20% - uthevingsfarge 3 4 2 3 2" xfId="232" xr:uid="{00000000-0005-0000-0000-00001A0E0000}"/>
    <cellStyle name="20% - uthevingsfarge 3 4 2 3 2 2" xfId="5450" xr:uid="{00000000-0005-0000-0000-00001B0E0000}"/>
    <cellStyle name="20% - uthevingsfarge 3 4 2 3 2 2 2" xfId="5451" xr:uid="{00000000-0005-0000-0000-00001C0E0000}"/>
    <cellStyle name="20% - uthevingsfarge 3 4 2 3 2 2 3" xfId="5452" xr:uid="{00000000-0005-0000-0000-00001D0E0000}"/>
    <cellStyle name="20% - uthevingsfarge 3 4 2 3 2 3" xfId="5453" xr:uid="{00000000-0005-0000-0000-00001E0E0000}"/>
    <cellStyle name="20% - uthevingsfarge 3 4 2 3 2 3 2" xfId="5454" xr:uid="{00000000-0005-0000-0000-00001F0E0000}"/>
    <cellStyle name="20% - uthevingsfarge 3 4 2 3 2 3 3" xfId="5455" xr:uid="{00000000-0005-0000-0000-0000200E0000}"/>
    <cellStyle name="20% - uthevingsfarge 3 4 2 3 2 4" xfId="5456" xr:uid="{00000000-0005-0000-0000-0000210E0000}"/>
    <cellStyle name="20% - uthevingsfarge 3 4 2 3 2 5" xfId="5457" xr:uid="{00000000-0005-0000-0000-0000220E0000}"/>
    <cellStyle name="20% - uthevingsfarge 3 4 2 3 2_Tabell 4.5-4.7" xfId="5449" xr:uid="{00000000-0005-0000-0000-0000230E0000}"/>
    <cellStyle name="20% - uthevingsfarge 3 4 2 3 3" xfId="5458" xr:uid="{00000000-0005-0000-0000-0000240E0000}"/>
    <cellStyle name="20% - uthevingsfarge 3 4 2 3 3 2" xfId="5459" xr:uid="{00000000-0005-0000-0000-0000250E0000}"/>
    <cellStyle name="20% - uthevingsfarge 3 4 2 3 3 2 2" xfId="5460" xr:uid="{00000000-0005-0000-0000-0000260E0000}"/>
    <cellStyle name="20% - uthevingsfarge 3 4 2 3 3 2 3" xfId="5461" xr:uid="{00000000-0005-0000-0000-0000270E0000}"/>
    <cellStyle name="20% - uthevingsfarge 3 4 2 3 3 3" xfId="5462" xr:uid="{00000000-0005-0000-0000-0000280E0000}"/>
    <cellStyle name="20% - uthevingsfarge 3 4 2 3 3 3 2" xfId="5463" xr:uid="{00000000-0005-0000-0000-0000290E0000}"/>
    <cellStyle name="20% - uthevingsfarge 3 4 2 3 3 3 3" xfId="5464" xr:uid="{00000000-0005-0000-0000-00002A0E0000}"/>
    <cellStyle name="20% - uthevingsfarge 3 4 2 3 3 4" xfId="5465" xr:uid="{00000000-0005-0000-0000-00002B0E0000}"/>
    <cellStyle name="20% - uthevingsfarge 3 4 2 3 3 5" xfId="5466" xr:uid="{00000000-0005-0000-0000-00002C0E0000}"/>
    <cellStyle name="20% - uthevingsfarge 3 4 2 3 4" xfId="5467" xr:uid="{00000000-0005-0000-0000-00002D0E0000}"/>
    <cellStyle name="20% - uthevingsfarge 3 4 2 3 4 2" xfId="5468" xr:uid="{00000000-0005-0000-0000-00002E0E0000}"/>
    <cellStyle name="20% - uthevingsfarge 3 4 2 3 4 3" xfId="5469" xr:uid="{00000000-0005-0000-0000-00002F0E0000}"/>
    <cellStyle name="20% - uthevingsfarge 3 4 2 3 5" xfId="5470" xr:uid="{00000000-0005-0000-0000-0000300E0000}"/>
    <cellStyle name="20% - uthevingsfarge 3 4 2 3 5 2" xfId="5471" xr:uid="{00000000-0005-0000-0000-0000310E0000}"/>
    <cellStyle name="20% - uthevingsfarge 3 4 2 3 5 3" xfId="5472" xr:uid="{00000000-0005-0000-0000-0000320E0000}"/>
    <cellStyle name="20% - uthevingsfarge 3 4 2 3 6" xfId="5473" xr:uid="{00000000-0005-0000-0000-0000330E0000}"/>
    <cellStyle name="20% - uthevingsfarge 3 4 2 3 6 2" xfId="5474" xr:uid="{00000000-0005-0000-0000-0000340E0000}"/>
    <cellStyle name="20% - uthevingsfarge 3 4 2 3 7" xfId="5475" xr:uid="{00000000-0005-0000-0000-0000350E0000}"/>
    <cellStyle name="20% - uthevingsfarge 3 4 2 3 7 2" xfId="5476" xr:uid="{00000000-0005-0000-0000-0000360E0000}"/>
    <cellStyle name="20% - uthevingsfarge 3 4 2 3 8" xfId="5477" xr:uid="{00000000-0005-0000-0000-0000370E0000}"/>
    <cellStyle name="20% - uthevingsfarge 3 4 2 3 9" xfId="5478" xr:uid="{00000000-0005-0000-0000-0000380E0000}"/>
    <cellStyle name="20% - uthevingsfarge 3 4 2 3_Tabell 4.5-4.7" xfId="5447" xr:uid="{00000000-0005-0000-0000-0000390E0000}"/>
    <cellStyle name="20% - uthevingsfarge 3 4 2 4" xfId="233" xr:uid="{00000000-0005-0000-0000-00003A0E0000}"/>
    <cellStyle name="20% - uthevingsfarge 3 4 2 4 2" xfId="5480" xr:uid="{00000000-0005-0000-0000-00003B0E0000}"/>
    <cellStyle name="20% - uthevingsfarge 3 4 2 4 2 2" xfId="5481" xr:uid="{00000000-0005-0000-0000-00003C0E0000}"/>
    <cellStyle name="20% - uthevingsfarge 3 4 2 4 2 3" xfId="5482" xr:uid="{00000000-0005-0000-0000-00003D0E0000}"/>
    <cellStyle name="20% - uthevingsfarge 3 4 2 4 3" xfId="5483" xr:uid="{00000000-0005-0000-0000-00003E0E0000}"/>
    <cellStyle name="20% - uthevingsfarge 3 4 2 4 3 2" xfId="5484" xr:uid="{00000000-0005-0000-0000-00003F0E0000}"/>
    <cellStyle name="20% - uthevingsfarge 3 4 2 4 3 3" xfId="5485" xr:uid="{00000000-0005-0000-0000-0000400E0000}"/>
    <cellStyle name="20% - uthevingsfarge 3 4 2 4 4" xfId="5486" xr:uid="{00000000-0005-0000-0000-0000410E0000}"/>
    <cellStyle name="20% - uthevingsfarge 3 4 2 4 5" xfId="5487" xr:uid="{00000000-0005-0000-0000-0000420E0000}"/>
    <cellStyle name="20% - uthevingsfarge 3 4 2 4_Tabell 4.5-4.7" xfId="5479" xr:uid="{00000000-0005-0000-0000-0000430E0000}"/>
    <cellStyle name="20% - uthevingsfarge 3 4 2 5" xfId="5488" xr:uid="{00000000-0005-0000-0000-0000440E0000}"/>
    <cellStyle name="20% - uthevingsfarge 3 4 2 5 2" xfId="5489" xr:uid="{00000000-0005-0000-0000-0000450E0000}"/>
    <cellStyle name="20% - uthevingsfarge 3 4 2 5 2 2" xfId="5490" xr:uid="{00000000-0005-0000-0000-0000460E0000}"/>
    <cellStyle name="20% - uthevingsfarge 3 4 2 5 2 3" xfId="5491" xr:uid="{00000000-0005-0000-0000-0000470E0000}"/>
    <cellStyle name="20% - uthevingsfarge 3 4 2 5 3" xfId="5492" xr:uid="{00000000-0005-0000-0000-0000480E0000}"/>
    <cellStyle name="20% - uthevingsfarge 3 4 2 5 3 2" xfId="5493" xr:uid="{00000000-0005-0000-0000-0000490E0000}"/>
    <cellStyle name="20% - uthevingsfarge 3 4 2 5 3 3" xfId="5494" xr:uid="{00000000-0005-0000-0000-00004A0E0000}"/>
    <cellStyle name="20% - uthevingsfarge 3 4 2 5 4" xfId="5495" xr:uid="{00000000-0005-0000-0000-00004B0E0000}"/>
    <cellStyle name="20% - uthevingsfarge 3 4 2 5 5" xfId="5496" xr:uid="{00000000-0005-0000-0000-00004C0E0000}"/>
    <cellStyle name="20% - uthevingsfarge 3 4 2 6" xfId="5497" xr:uid="{00000000-0005-0000-0000-00004D0E0000}"/>
    <cellStyle name="20% - uthevingsfarge 3 4 2 6 2" xfId="5498" xr:uid="{00000000-0005-0000-0000-00004E0E0000}"/>
    <cellStyle name="20% - uthevingsfarge 3 4 2 6 3" xfId="5499" xr:uid="{00000000-0005-0000-0000-00004F0E0000}"/>
    <cellStyle name="20% - uthevingsfarge 3 4 2 7" xfId="5500" xr:uid="{00000000-0005-0000-0000-0000500E0000}"/>
    <cellStyle name="20% - uthevingsfarge 3 4 2 7 2" xfId="5501" xr:uid="{00000000-0005-0000-0000-0000510E0000}"/>
    <cellStyle name="20% - uthevingsfarge 3 4 2 7 3" xfId="5502" xr:uid="{00000000-0005-0000-0000-0000520E0000}"/>
    <cellStyle name="20% - uthevingsfarge 3 4 2 8" xfId="5503" xr:uid="{00000000-0005-0000-0000-0000530E0000}"/>
    <cellStyle name="20% - uthevingsfarge 3 4 2 8 2" xfId="5504" xr:uid="{00000000-0005-0000-0000-0000540E0000}"/>
    <cellStyle name="20% - uthevingsfarge 3 4 2 9" xfId="5505" xr:uid="{00000000-0005-0000-0000-0000550E0000}"/>
    <cellStyle name="20% - uthevingsfarge 3 4 2 9 2" xfId="5506" xr:uid="{00000000-0005-0000-0000-0000560E0000}"/>
    <cellStyle name="20% - uthevingsfarge 3 4 2_Tabell 4.5-4.7" xfId="5379" xr:uid="{00000000-0005-0000-0000-0000570E0000}"/>
    <cellStyle name="20% - uthevingsfarge 3 4 3" xfId="234" xr:uid="{00000000-0005-0000-0000-0000580E0000}"/>
    <cellStyle name="20% - uthevingsfarge 3 4 3 10" xfId="5508" xr:uid="{00000000-0005-0000-0000-0000590E0000}"/>
    <cellStyle name="20% - uthevingsfarge 3 4 3 11" xfId="5509" xr:uid="{00000000-0005-0000-0000-00005A0E0000}"/>
    <cellStyle name="20% - uthevingsfarge 3 4 3 2" xfId="235" xr:uid="{00000000-0005-0000-0000-00005B0E0000}"/>
    <cellStyle name="20% - uthevingsfarge 3 4 3 2 10" xfId="5511" xr:uid="{00000000-0005-0000-0000-00005C0E0000}"/>
    <cellStyle name="20% - uthevingsfarge 3 4 3 2 2" xfId="236" xr:uid="{00000000-0005-0000-0000-00005D0E0000}"/>
    <cellStyle name="20% - uthevingsfarge 3 4 3 2 2 2" xfId="5513" xr:uid="{00000000-0005-0000-0000-00005E0E0000}"/>
    <cellStyle name="20% - uthevingsfarge 3 4 3 2 2 2 2" xfId="5514" xr:uid="{00000000-0005-0000-0000-00005F0E0000}"/>
    <cellStyle name="20% - uthevingsfarge 3 4 3 2 2 2 3" xfId="5515" xr:uid="{00000000-0005-0000-0000-0000600E0000}"/>
    <cellStyle name="20% - uthevingsfarge 3 4 3 2 2 3" xfId="5516" xr:uid="{00000000-0005-0000-0000-0000610E0000}"/>
    <cellStyle name="20% - uthevingsfarge 3 4 3 2 2 3 2" xfId="5517" xr:uid="{00000000-0005-0000-0000-0000620E0000}"/>
    <cellStyle name="20% - uthevingsfarge 3 4 3 2 2 3 3" xfId="5518" xr:uid="{00000000-0005-0000-0000-0000630E0000}"/>
    <cellStyle name="20% - uthevingsfarge 3 4 3 2 2 4" xfId="5519" xr:uid="{00000000-0005-0000-0000-0000640E0000}"/>
    <cellStyle name="20% - uthevingsfarge 3 4 3 2 2 5" xfId="5520" xr:uid="{00000000-0005-0000-0000-0000650E0000}"/>
    <cellStyle name="20% - uthevingsfarge 3 4 3 2 2_Tabell 4.5-4.7" xfId="5512" xr:uid="{00000000-0005-0000-0000-0000660E0000}"/>
    <cellStyle name="20% - uthevingsfarge 3 4 3 2 3" xfId="5521" xr:uid="{00000000-0005-0000-0000-0000670E0000}"/>
    <cellStyle name="20% - uthevingsfarge 3 4 3 2 3 2" xfId="5522" xr:uid="{00000000-0005-0000-0000-0000680E0000}"/>
    <cellStyle name="20% - uthevingsfarge 3 4 3 2 3 2 2" xfId="5523" xr:uid="{00000000-0005-0000-0000-0000690E0000}"/>
    <cellStyle name="20% - uthevingsfarge 3 4 3 2 3 2 3" xfId="5524" xr:uid="{00000000-0005-0000-0000-00006A0E0000}"/>
    <cellStyle name="20% - uthevingsfarge 3 4 3 2 3 3" xfId="5525" xr:uid="{00000000-0005-0000-0000-00006B0E0000}"/>
    <cellStyle name="20% - uthevingsfarge 3 4 3 2 3 3 2" xfId="5526" xr:uid="{00000000-0005-0000-0000-00006C0E0000}"/>
    <cellStyle name="20% - uthevingsfarge 3 4 3 2 3 3 3" xfId="5527" xr:uid="{00000000-0005-0000-0000-00006D0E0000}"/>
    <cellStyle name="20% - uthevingsfarge 3 4 3 2 3 4" xfId="5528" xr:uid="{00000000-0005-0000-0000-00006E0E0000}"/>
    <cellStyle name="20% - uthevingsfarge 3 4 3 2 3 5" xfId="5529" xr:uid="{00000000-0005-0000-0000-00006F0E0000}"/>
    <cellStyle name="20% - uthevingsfarge 3 4 3 2 4" xfId="5530" xr:uid="{00000000-0005-0000-0000-0000700E0000}"/>
    <cellStyle name="20% - uthevingsfarge 3 4 3 2 4 2" xfId="5531" xr:uid="{00000000-0005-0000-0000-0000710E0000}"/>
    <cellStyle name="20% - uthevingsfarge 3 4 3 2 4 3" xfId="5532" xr:uid="{00000000-0005-0000-0000-0000720E0000}"/>
    <cellStyle name="20% - uthevingsfarge 3 4 3 2 5" xfId="5533" xr:uid="{00000000-0005-0000-0000-0000730E0000}"/>
    <cellStyle name="20% - uthevingsfarge 3 4 3 2 5 2" xfId="5534" xr:uid="{00000000-0005-0000-0000-0000740E0000}"/>
    <cellStyle name="20% - uthevingsfarge 3 4 3 2 5 3" xfId="5535" xr:uid="{00000000-0005-0000-0000-0000750E0000}"/>
    <cellStyle name="20% - uthevingsfarge 3 4 3 2 6" xfId="5536" xr:uid="{00000000-0005-0000-0000-0000760E0000}"/>
    <cellStyle name="20% - uthevingsfarge 3 4 3 2 6 2" xfId="5537" xr:uid="{00000000-0005-0000-0000-0000770E0000}"/>
    <cellStyle name="20% - uthevingsfarge 3 4 3 2 7" xfId="5538" xr:uid="{00000000-0005-0000-0000-0000780E0000}"/>
    <cellStyle name="20% - uthevingsfarge 3 4 3 2 7 2" xfId="5539" xr:uid="{00000000-0005-0000-0000-0000790E0000}"/>
    <cellStyle name="20% - uthevingsfarge 3 4 3 2 8" xfId="5540" xr:uid="{00000000-0005-0000-0000-00007A0E0000}"/>
    <cellStyle name="20% - uthevingsfarge 3 4 3 2 9" xfId="5541" xr:uid="{00000000-0005-0000-0000-00007B0E0000}"/>
    <cellStyle name="20% - uthevingsfarge 3 4 3 2_Tabell 4.5-4.7" xfId="5510" xr:uid="{00000000-0005-0000-0000-00007C0E0000}"/>
    <cellStyle name="20% - uthevingsfarge 3 4 3 3" xfId="237" xr:uid="{00000000-0005-0000-0000-00007D0E0000}"/>
    <cellStyle name="20% - uthevingsfarge 3 4 3 3 2" xfId="5543" xr:uid="{00000000-0005-0000-0000-00007E0E0000}"/>
    <cellStyle name="20% - uthevingsfarge 3 4 3 3 2 2" xfId="5544" xr:uid="{00000000-0005-0000-0000-00007F0E0000}"/>
    <cellStyle name="20% - uthevingsfarge 3 4 3 3 2 3" xfId="5545" xr:uid="{00000000-0005-0000-0000-0000800E0000}"/>
    <cellStyle name="20% - uthevingsfarge 3 4 3 3 3" xfId="5546" xr:uid="{00000000-0005-0000-0000-0000810E0000}"/>
    <cellStyle name="20% - uthevingsfarge 3 4 3 3 3 2" xfId="5547" xr:uid="{00000000-0005-0000-0000-0000820E0000}"/>
    <cellStyle name="20% - uthevingsfarge 3 4 3 3 3 3" xfId="5548" xr:uid="{00000000-0005-0000-0000-0000830E0000}"/>
    <cellStyle name="20% - uthevingsfarge 3 4 3 3 4" xfId="5549" xr:uid="{00000000-0005-0000-0000-0000840E0000}"/>
    <cellStyle name="20% - uthevingsfarge 3 4 3 3 5" xfId="5550" xr:uid="{00000000-0005-0000-0000-0000850E0000}"/>
    <cellStyle name="20% - uthevingsfarge 3 4 3 3_Tabell 4.5-4.7" xfId="5542" xr:uid="{00000000-0005-0000-0000-0000860E0000}"/>
    <cellStyle name="20% - uthevingsfarge 3 4 3 4" xfId="5551" xr:uid="{00000000-0005-0000-0000-0000870E0000}"/>
    <cellStyle name="20% - uthevingsfarge 3 4 3 4 2" xfId="5552" xr:uid="{00000000-0005-0000-0000-0000880E0000}"/>
    <cellStyle name="20% - uthevingsfarge 3 4 3 4 2 2" xfId="5553" xr:uid="{00000000-0005-0000-0000-0000890E0000}"/>
    <cellStyle name="20% - uthevingsfarge 3 4 3 4 2 3" xfId="5554" xr:uid="{00000000-0005-0000-0000-00008A0E0000}"/>
    <cellStyle name="20% - uthevingsfarge 3 4 3 4 3" xfId="5555" xr:uid="{00000000-0005-0000-0000-00008B0E0000}"/>
    <cellStyle name="20% - uthevingsfarge 3 4 3 4 3 2" xfId="5556" xr:uid="{00000000-0005-0000-0000-00008C0E0000}"/>
    <cellStyle name="20% - uthevingsfarge 3 4 3 4 3 3" xfId="5557" xr:uid="{00000000-0005-0000-0000-00008D0E0000}"/>
    <cellStyle name="20% - uthevingsfarge 3 4 3 4 4" xfId="5558" xr:uid="{00000000-0005-0000-0000-00008E0E0000}"/>
    <cellStyle name="20% - uthevingsfarge 3 4 3 4 5" xfId="5559" xr:uid="{00000000-0005-0000-0000-00008F0E0000}"/>
    <cellStyle name="20% - uthevingsfarge 3 4 3 5" xfId="5560" xr:uid="{00000000-0005-0000-0000-0000900E0000}"/>
    <cellStyle name="20% - uthevingsfarge 3 4 3 5 2" xfId="5561" xr:uid="{00000000-0005-0000-0000-0000910E0000}"/>
    <cellStyle name="20% - uthevingsfarge 3 4 3 5 3" xfId="5562" xr:uid="{00000000-0005-0000-0000-0000920E0000}"/>
    <cellStyle name="20% - uthevingsfarge 3 4 3 6" xfId="5563" xr:uid="{00000000-0005-0000-0000-0000930E0000}"/>
    <cellStyle name="20% - uthevingsfarge 3 4 3 6 2" xfId="5564" xr:uid="{00000000-0005-0000-0000-0000940E0000}"/>
    <cellStyle name="20% - uthevingsfarge 3 4 3 6 3" xfId="5565" xr:uid="{00000000-0005-0000-0000-0000950E0000}"/>
    <cellStyle name="20% - uthevingsfarge 3 4 3 7" xfId="5566" xr:uid="{00000000-0005-0000-0000-0000960E0000}"/>
    <cellStyle name="20% - uthevingsfarge 3 4 3 7 2" xfId="5567" xr:uid="{00000000-0005-0000-0000-0000970E0000}"/>
    <cellStyle name="20% - uthevingsfarge 3 4 3 8" xfId="5568" xr:uid="{00000000-0005-0000-0000-0000980E0000}"/>
    <cellStyle name="20% - uthevingsfarge 3 4 3 8 2" xfId="5569" xr:uid="{00000000-0005-0000-0000-0000990E0000}"/>
    <cellStyle name="20% - uthevingsfarge 3 4 3 9" xfId="5570" xr:uid="{00000000-0005-0000-0000-00009A0E0000}"/>
    <cellStyle name="20% - uthevingsfarge 3 4 3_Tabell 4.5-4.7" xfId="5507" xr:uid="{00000000-0005-0000-0000-00009B0E0000}"/>
    <cellStyle name="20% - uthevingsfarge 3 4 4" xfId="238" xr:uid="{00000000-0005-0000-0000-00009C0E0000}"/>
    <cellStyle name="20% - uthevingsfarge 3 4 4 10" xfId="5572" xr:uid="{00000000-0005-0000-0000-00009D0E0000}"/>
    <cellStyle name="20% - uthevingsfarge 3 4 4 2" xfId="239" xr:uid="{00000000-0005-0000-0000-00009E0E0000}"/>
    <cellStyle name="20% - uthevingsfarge 3 4 4 2 2" xfId="5574" xr:uid="{00000000-0005-0000-0000-00009F0E0000}"/>
    <cellStyle name="20% - uthevingsfarge 3 4 4 2 2 2" xfId="5575" xr:uid="{00000000-0005-0000-0000-0000A00E0000}"/>
    <cellStyle name="20% - uthevingsfarge 3 4 4 2 2 3" xfId="5576" xr:uid="{00000000-0005-0000-0000-0000A10E0000}"/>
    <cellStyle name="20% - uthevingsfarge 3 4 4 2 3" xfId="5577" xr:uid="{00000000-0005-0000-0000-0000A20E0000}"/>
    <cellStyle name="20% - uthevingsfarge 3 4 4 2 3 2" xfId="5578" xr:uid="{00000000-0005-0000-0000-0000A30E0000}"/>
    <cellStyle name="20% - uthevingsfarge 3 4 4 2 3 3" xfId="5579" xr:uid="{00000000-0005-0000-0000-0000A40E0000}"/>
    <cellStyle name="20% - uthevingsfarge 3 4 4 2 4" xfId="5580" xr:uid="{00000000-0005-0000-0000-0000A50E0000}"/>
    <cellStyle name="20% - uthevingsfarge 3 4 4 2 5" xfId="5581" xr:uid="{00000000-0005-0000-0000-0000A60E0000}"/>
    <cellStyle name="20% - uthevingsfarge 3 4 4 2_Tabell 4.5-4.7" xfId="5573" xr:uid="{00000000-0005-0000-0000-0000A70E0000}"/>
    <cellStyle name="20% - uthevingsfarge 3 4 4 3" xfId="5582" xr:uid="{00000000-0005-0000-0000-0000A80E0000}"/>
    <cellStyle name="20% - uthevingsfarge 3 4 4 3 2" xfId="5583" xr:uid="{00000000-0005-0000-0000-0000A90E0000}"/>
    <cellStyle name="20% - uthevingsfarge 3 4 4 3 2 2" xfId="5584" xr:uid="{00000000-0005-0000-0000-0000AA0E0000}"/>
    <cellStyle name="20% - uthevingsfarge 3 4 4 3 2 3" xfId="5585" xr:uid="{00000000-0005-0000-0000-0000AB0E0000}"/>
    <cellStyle name="20% - uthevingsfarge 3 4 4 3 3" xfId="5586" xr:uid="{00000000-0005-0000-0000-0000AC0E0000}"/>
    <cellStyle name="20% - uthevingsfarge 3 4 4 3 3 2" xfId="5587" xr:uid="{00000000-0005-0000-0000-0000AD0E0000}"/>
    <cellStyle name="20% - uthevingsfarge 3 4 4 3 3 3" xfId="5588" xr:uid="{00000000-0005-0000-0000-0000AE0E0000}"/>
    <cellStyle name="20% - uthevingsfarge 3 4 4 3 4" xfId="5589" xr:uid="{00000000-0005-0000-0000-0000AF0E0000}"/>
    <cellStyle name="20% - uthevingsfarge 3 4 4 3 5" xfId="5590" xr:uid="{00000000-0005-0000-0000-0000B00E0000}"/>
    <cellStyle name="20% - uthevingsfarge 3 4 4 4" xfId="5591" xr:uid="{00000000-0005-0000-0000-0000B10E0000}"/>
    <cellStyle name="20% - uthevingsfarge 3 4 4 4 2" xfId="5592" xr:uid="{00000000-0005-0000-0000-0000B20E0000}"/>
    <cellStyle name="20% - uthevingsfarge 3 4 4 4 3" xfId="5593" xr:uid="{00000000-0005-0000-0000-0000B30E0000}"/>
    <cellStyle name="20% - uthevingsfarge 3 4 4 5" xfId="5594" xr:uid="{00000000-0005-0000-0000-0000B40E0000}"/>
    <cellStyle name="20% - uthevingsfarge 3 4 4 5 2" xfId="5595" xr:uid="{00000000-0005-0000-0000-0000B50E0000}"/>
    <cellStyle name="20% - uthevingsfarge 3 4 4 5 3" xfId="5596" xr:uid="{00000000-0005-0000-0000-0000B60E0000}"/>
    <cellStyle name="20% - uthevingsfarge 3 4 4 6" xfId="5597" xr:uid="{00000000-0005-0000-0000-0000B70E0000}"/>
    <cellStyle name="20% - uthevingsfarge 3 4 4 6 2" xfId="5598" xr:uid="{00000000-0005-0000-0000-0000B80E0000}"/>
    <cellStyle name="20% - uthevingsfarge 3 4 4 7" xfId="5599" xr:uid="{00000000-0005-0000-0000-0000B90E0000}"/>
    <cellStyle name="20% - uthevingsfarge 3 4 4 7 2" xfId="5600" xr:uid="{00000000-0005-0000-0000-0000BA0E0000}"/>
    <cellStyle name="20% - uthevingsfarge 3 4 4 8" xfId="5601" xr:uid="{00000000-0005-0000-0000-0000BB0E0000}"/>
    <cellStyle name="20% - uthevingsfarge 3 4 4 9" xfId="5602" xr:uid="{00000000-0005-0000-0000-0000BC0E0000}"/>
    <cellStyle name="20% - uthevingsfarge 3 4 4_Tabell 4.5-4.7" xfId="5571" xr:uid="{00000000-0005-0000-0000-0000BD0E0000}"/>
    <cellStyle name="20% - uthevingsfarge 3 4 5" xfId="240" xr:uid="{00000000-0005-0000-0000-0000BE0E0000}"/>
    <cellStyle name="20% - uthevingsfarge 3 4 5 2" xfId="5604" xr:uid="{00000000-0005-0000-0000-0000BF0E0000}"/>
    <cellStyle name="20% - uthevingsfarge 3 4 5 2 2" xfId="5605" xr:uid="{00000000-0005-0000-0000-0000C00E0000}"/>
    <cellStyle name="20% - uthevingsfarge 3 4 5 2 3" xfId="5606" xr:uid="{00000000-0005-0000-0000-0000C10E0000}"/>
    <cellStyle name="20% - uthevingsfarge 3 4 5 3" xfId="5607" xr:uid="{00000000-0005-0000-0000-0000C20E0000}"/>
    <cellStyle name="20% - uthevingsfarge 3 4 5 3 2" xfId="5608" xr:uid="{00000000-0005-0000-0000-0000C30E0000}"/>
    <cellStyle name="20% - uthevingsfarge 3 4 5 3 3" xfId="5609" xr:uid="{00000000-0005-0000-0000-0000C40E0000}"/>
    <cellStyle name="20% - uthevingsfarge 3 4 5 4" xfId="5610" xr:uid="{00000000-0005-0000-0000-0000C50E0000}"/>
    <cellStyle name="20% - uthevingsfarge 3 4 5 5" xfId="5611" xr:uid="{00000000-0005-0000-0000-0000C60E0000}"/>
    <cellStyle name="20% - uthevingsfarge 3 4 5_Tabell 4.5-4.7" xfId="5603" xr:uid="{00000000-0005-0000-0000-0000C70E0000}"/>
    <cellStyle name="20% - uthevingsfarge 3 4 6" xfId="5612" xr:uid="{00000000-0005-0000-0000-0000C80E0000}"/>
    <cellStyle name="20% - uthevingsfarge 3 4 6 2" xfId="5613" xr:uid="{00000000-0005-0000-0000-0000C90E0000}"/>
    <cellStyle name="20% - uthevingsfarge 3 4 6 2 2" xfId="5614" xr:uid="{00000000-0005-0000-0000-0000CA0E0000}"/>
    <cellStyle name="20% - uthevingsfarge 3 4 6 2 3" xfId="5615" xr:uid="{00000000-0005-0000-0000-0000CB0E0000}"/>
    <cellStyle name="20% - uthevingsfarge 3 4 6 3" xfId="5616" xr:uid="{00000000-0005-0000-0000-0000CC0E0000}"/>
    <cellStyle name="20% - uthevingsfarge 3 4 6 3 2" xfId="5617" xr:uid="{00000000-0005-0000-0000-0000CD0E0000}"/>
    <cellStyle name="20% - uthevingsfarge 3 4 6 3 3" xfId="5618" xr:uid="{00000000-0005-0000-0000-0000CE0E0000}"/>
    <cellStyle name="20% - uthevingsfarge 3 4 6 4" xfId="5619" xr:uid="{00000000-0005-0000-0000-0000CF0E0000}"/>
    <cellStyle name="20% - uthevingsfarge 3 4 6 5" xfId="5620" xr:uid="{00000000-0005-0000-0000-0000D00E0000}"/>
    <cellStyle name="20% - uthevingsfarge 3 4 7" xfId="5621" xr:uid="{00000000-0005-0000-0000-0000D10E0000}"/>
    <cellStyle name="20% - uthevingsfarge 3 4 7 2" xfId="5622" xr:uid="{00000000-0005-0000-0000-0000D20E0000}"/>
    <cellStyle name="20% - uthevingsfarge 3 4 7 3" xfId="5623" xr:uid="{00000000-0005-0000-0000-0000D30E0000}"/>
    <cellStyle name="20% - uthevingsfarge 3 4 8" xfId="5624" xr:uid="{00000000-0005-0000-0000-0000D40E0000}"/>
    <cellStyle name="20% - uthevingsfarge 3 4 8 2" xfId="5625" xr:uid="{00000000-0005-0000-0000-0000D50E0000}"/>
    <cellStyle name="20% - uthevingsfarge 3 4 8 3" xfId="5626" xr:uid="{00000000-0005-0000-0000-0000D60E0000}"/>
    <cellStyle name="20% - uthevingsfarge 3 4 9" xfId="5627" xr:uid="{00000000-0005-0000-0000-0000D70E0000}"/>
    <cellStyle name="20% - uthevingsfarge 3 4 9 2" xfId="5628" xr:uid="{00000000-0005-0000-0000-0000D80E0000}"/>
    <cellStyle name="20% - uthevingsfarge 3 4_Tabell 4.5-4.7" xfId="5373" xr:uid="{00000000-0005-0000-0000-0000D90E0000}"/>
    <cellStyle name="20% - uthevingsfarge 3 5" xfId="241" xr:uid="{00000000-0005-0000-0000-0000DA0E0000}"/>
    <cellStyle name="20% - uthevingsfarge 3 5 10" xfId="5630" xr:uid="{00000000-0005-0000-0000-0000DB0E0000}"/>
    <cellStyle name="20% - uthevingsfarge 3 5 10 2" xfId="5631" xr:uid="{00000000-0005-0000-0000-0000DC0E0000}"/>
    <cellStyle name="20% - uthevingsfarge 3 5 11" xfId="5632" xr:uid="{00000000-0005-0000-0000-0000DD0E0000}"/>
    <cellStyle name="20% - uthevingsfarge 3 5 12" xfId="5633" xr:uid="{00000000-0005-0000-0000-0000DE0E0000}"/>
    <cellStyle name="20% - uthevingsfarge 3 5 13" xfId="5634" xr:uid="{00000000-0005-0000-0000-0000DF0E0000}"/>
    <cellStyle name="20% - uthevingsfarge 3 5 2" xfId="242" xr:uid="{00000000-0005-0000-0000-0000E00E0000}"/>
    <cellStyle name="20% - uthevingsfarge 3 5 2 10" xfId="5636" xr:uid="{00000000-0005-0000-0000-0000E10E0000}"/>
    <cellStyle name="20% - uthevingsfarge 3 5 2 11" xfId="5637" xr:uid="{00000000-0005-0000-0000-0000E20E0000}"/>
    <cellStyle name="20% - uthevingsfarge 3 5 2 12" xfId="5638" xr:uid="{00000000-0005-0000-0000-0000E30E0000}"/>
    <cellStyle name="20% - uthevingsfarge 3 5 2 2" xfId="243" xr:uid="{00000000-0005-0000-0000-0000E40E0000}"/>
    <cellStyle name="20% - uthevingsfarge 3 5 2 2 10" xfId="5640" xr:uid="{00000000-0005-0000-0000-0000E50E0000}"/>
    <cellStyle name="20% - uthevingsfarge 3 5 2 2 11" xfId="5641" xr:uid="{00000000-0005-0000-0000-0000E60E0000}"/>
    <cellStyle name="20% - uthevingsfarge 3 5 2 2 2" xfId="244" xr:uid="{00000000-0005-0000-0000-0000E70E0000}"/>
    <cellStyle name="20% - uthevingsfarge 3 5 2 2 2 10" xfId="5643" xr:uid="{00000000-0005-0000-0000-0000E80E0000}"/>
    <cellStyle name="20% - uthevingsfarge 3 5 2 2 2 2" xfId="245" xr:uid="{00000000-0005-0000-0000-0000E90E0000}"/>
    <cellStyle name="20% - uthevingsfarge 3 5 2 2 2 2 2" xfId="5645" xr:uid="{00000000-0005-0000-0000-0000EA0E0000}"/>
    <cellStyle name="20% - uthevingsfarge 3 5 2 2 2 2 2 2" xfId="5646" xr:uid="{00000000-0005-0000-0000-0000EB0E0000}"/>
    <cellStyle name="20% - uthevingsfarge 3 5 2 2 2 2 2 3" xfId="5647" xr:uid="{00000000-0005-0000-0000-0000EC0E0000}"/>
    <cellStyle name="20% - uthevingsfarge 3 5 2 2 2 2 3" xfId="5648" xr:uid="{00000000-0005-0000-0000-0000ED0E0000}"/>
    <cellStyle name="20% - uthevingsfarge 3 5 2 2 2 2 3 2" xfId="5649" xr:uid="{00000000-0005-0000-0000-0000EE0E0000}"/>
    <cellStyle name="20% - uthevingsfarge 3 5 2 2 2 2 3 3" xfId="5650" xr:uid="{00000000-0005-0000-0000-0000EF0E0000}"/>
    <cellStyle name="20% - uthevingsfarge 3 5 2 2 2 2 4" xfId="5651" xr:uid="{00000000-0005-0000-0000-0000F00E0000}"/>
    <cellStyle name="20% - uthevingsfarge 3 5 2 2 2 2 5" xfId="5652" xr:uid="{00000000-0005-0000-0000-0000F10E0000}"/>
    <cellStyle name="20% - uthevingsfarge 3 5 2 2 2 2_Tabell 4.5-4.7" xfId="5644" xr:uid="{00000000-0005-0000-0000-0000F20E0000}"/>
    <cellStyle name="20% - uthevingsfarge 3 5 2 2 2 3" xfId="5653" xr:uid="{00000000-0005-0000-0000-0000F30E0000}"/>
    <cellStyle name="20% - uthevingsfarge 3 5 2 2 2 3 2" xfId="5654" xr:uid="{00000000-0005-0000-0000-0000F40E0000}"/>
    <cellStyle name="20% - uthevingsfarge 3 5 2 2 2 3 2 2" xfId="5655" xr:uid="{00000000-0005-0000-0000-0000F50E0000}"/>
    <cellStyle name="20% - uthevingsfarge 3 5 2 2 2 3 2 3" xfId="5656" xr:uid="{00000000-0005-0000-0000-0000F60E0000}"/>
    <cellStyle name="20% - uthevingsfarge 3 5 2 2 2 3 3" xfId="5657" xr:uid="{00000000-0005-0000-0000-0000F70E0000}"/>
    <cellStyle name="20% - uthevingsfarge 3 5 2 2 2 3 3 2" xfId="5658" xr:uid="{00000000-0005-0000-0000-0000F80E0000}"/>
    <cellStyle name="20% - uthevingsfarge 3 5 2 2 2 3 3 3" xfId="5659" xr:uid="{00000000-0005-0000-0000-0000F90E0000}"/>
    <cellStyle name="20% - uthevingsfarge 3 5 2 2 2 3 4" xfId="5660" xr:uid="{00000000-0005-0000-0000-0000FA0E0000}"/>
    <cellStyle name="20% - uthevingsfarge 3 5 2 2 2 3 5" xfId="5661" xr:uid="{00000000-0005-0000-0000-0000FB0E0000}"/>
    <cellStyle name="20% - uthevingsfarge 3 5 2 2 2 4" xfId="5662" xr:uid="{00000000-0005-0000-0000-0000FC0E0000}"/>
    <cellStyle name="20% - uthevingsfarge 3 5 2 2 2 4 2" xfId="5663" xr:uid="{00000000-0005-0000-0000-0000FD0E0000}"/>
    <cellStyle name="20% - uthevingsfarge 3 5 2 2 2 4 3" xfId="5664" xr:uid="{00000000-0005-0000-0000-0000FE0E0000}"/>
    <cellStyle name="20% - uthevingsfarge 3 5 2 2 2 5" xfId="5665" xr:uid="{00000000-0005-0000-0000-0000FF0E0000}"/>
    <cellStyle name="20% - uthevingsfarge 3 5 2 2 2 5 2" xfId="5666" xr:uid="{00000000-0005-0000-0000-0000000F0000}"/>
    <cellStyle name="20% - uthevingsfarge 3 5 2 2 2 5 3" xfId="5667" xr:uid="{00000000-0005-0000-0000-0000010F0000}"/>
    <cellStyle name="20% - uthevingsfarge 3 5 2 2 2 6" xfId="5668" xr:uid="{00000000-0005-0000-0000-0000020F0000}"/>
    <cellStyle name="20% - uthevingsfarge 3 5 2 2 2 6 2" xfId="5669" xr:uid="{00000000-0005-0000-0000-0000030F0000}"/>
    <cellStyle name="20% - uthevingsfarge 3 5 2 2 2 7" xfId="5670" xr:uid="{00000000-0005-0000-0000-0000040F0000}"/>
    <cellStyle name="20% - uthevingsfarge 3 5 2 2 2 7 2" xfId="5671" xr:uid="{00000000-0005-0000-0000-0000050F0000}"/>
    <cellStyle name="20% - uthevingsfarge 3 5 2 2 2 8" xfId="5672" xr:uid="{00000000-0005-0000-0000-0000060F0000}"/>
    <cellStyle name="20% - uthevingsfarge 3 5 2 2 2 9" xfId="5673" xr:uid="{00000000-0005-0000-0000-0000070F0000}"/>
    <cellStyle name="20% - uthevingsfarge 3 5 2 2 2_Tabell 4.5-4.7" xfId="5642" xr:uid="{00000000-0005-0000-0000-0000080F0000}"/>
    <cellStyle name="20% - uthevingsfarge 3 5 2 2 3" xfId="246" xr:uid="{00000000-0005-0000-0000-0000090F0000}"/>
    <cellStyle name="20% - uthevingsfarge 3 5 2 2 3 2" xfId="5675" xr:uid="{00000000-0005-0000-0000-00000A0F0000}"/>
    <cellStyle name="20% - uthevingsfarge 3 5 2 2 3 2 2" xfId="5676" xr:uid="{00000000-0005-0000-0000-00000B0F0000}"/>
    <cellStyle name="20% - uthevingsfarge 3 5 2 2 3 2 3" xfId="5677" xr:uid="{00000000-0005-0000-0000-00000C0F0000}"/>
    <cellStyle name="20% - uthevingsfarge 3 5 2 2 3 3" xfId="5678" xr:uid="{00000000-0005-0000-0000-00000D0F0000}"/>
    <cellStyle name="20% - uthevingsfarge 3 5 2 2 3 3 2" xfId="5679" xr:uid="{00000000-0005-0000-0000-00000E0F0000}"/>
    <cellStyle name="20% - uthevingsfarge 3 5 2 2 3 3 3" xfId="5680" xr:uid="{00000000-0005-0000-0000-00000F0F0000}"/>
    <cellStyle name="20% - uthevingsfarge 3 5 2 2 3 4" xfId="5681" xr:uid="{00000000-0005-0000-0000-0000100F0000}"/>
    <cellStyle name="20% - uthevingsfarge 3 5 2 2 3 5" xfId="5682" xr:uid="{00000000-0005-0000-0000-0000110F0000}"/>
    <cellStyle name="20% - uthevingsfarge 3 5 2 2 3_Tabell 4.5-4.7" xfId="5674" xr:uid="{00000000-0005-0000-0000-0000120F0000}"/>
    <cellStyle name="20% - uthevingsfarge 3 5 2 2 4" xfId="5683" xr:uid="{00000000-0005-0000-0000-0000130F0000}"/>
    <cellStyle name="20% - uthevingsfarge 3 5 2 2 4 2" xfId="5684" xr:uid="{00000000-0005-0000-0000-0000140F0000}"/>
    <cellStyle name="20% - uthevingsfarge 3 5 2 2 4 2 2" xfId="5685" xr:uid="{00000000-0005-0000-0000-0000150F0000}"/>
    <cellStyle name="20% - uthevingsfarge 3 5 2 2 4 2 3" xfId="5686" xr:uid="{00000000-0005-0000-0000-0000160F0000}"/>
    <cellStyle name="20% - uthevingsfarge 3 5 2 2 4 3" xfId="5687" xr:uid="{00000000-0005-0000-0000-0000170F0000}"/>
    <cellStyle name="20% - uthevingsfarge 3 5 2 2 4 3 2" xfId="5688" xr:uid="{00000000-0005-0000-0000-0000180F0000}"/>
    <cellStyle name="20% - uthevingsfarge 3 5 2 2 4 3 3" xfId="5689" xr:uid="{00000000-0005-0000-0000-0000190F0000}"/>
    <cellStyle name="20% - uthevingsfarge 3 5 2 2 4 4" xfId="5690" xr:uid="{00000000-0005-0000-0000-00001A0F0000}"/>
    <cellStyle name="20% - uthevingsfarge 3 5 2 2 4 5" xfId="5691" xr:uid="{00000000-0005-0000-0000-00001B0F0000}"/>
    <cellStyle name="20% - uthevingsfarge 3 5 2 2 5" xfId="5692" xr:uid="{00000000-0005-0000-0000-00001C0F0000}"/>
    <cellStyle name="20% - uthevingsfarge 3 5 2 2 5 2" xfId="5693" xr:uid="{00000000-0005-0000-0000-00001D0F0000}"/>
    <cellStyle name="20% - uthevingsfarge 3 5 2 2 5 3" xfId="5694" xr:uid="{00000000-0005-0000-0000-00001E0F0000}"/>
    <cellStyle name="20% - uthevingsfarge 3 5 2 2 6" xfId="5695" xr:uid="{00000000-0005-0000-0000-00001F0F0000}"/>
    <cellStyle name="20% - uthevingsfarge 3 5 2 2 6 2" xfId="5696" xr:uid="{00000000-0005-0000-0000-0000200F0000}"/>
    <cellStyle name="20% - uthevingsfarge 3 5 2 2 6 3" xfId="5697" xr:uid="{00000000-0005-0000-0000-0000210F0000}"/>
    <cellStyle name="20% - uthevingsfarge 3 5 2 2 7" xfId="5698" xr:uid="{00000000-0005-0000-0000-0000220F0000}"/>
    <cellStyle name="20% - uthevingsfarge 3 5 2 2 7 2" xfId="5699" xr:uid="{00000000-0005-0000-0000-0000230F0000}"/>
    <cellStyle name="20% - uthevingsfarge 3 5 2 2 8" xfId="5700" xr:uid="{00000000-0005-0000-0000-0000240F0000}"/>
    <cellStyle name="20% - uthevingsfarge 3 5 2 2 8 2" xfId="5701" xr:uid="{00000000-0005-0000-0000-0000250F0000}"/>
    <cellStyle name="20% - uthevingsfarge 3 5 2 2 9" xfId="5702" xr:uid="{00000000-0005-0000-0000-0000260F0000}"/>
    <cellStyle name="20% - uthevingsfarge 3 5 2 2_Tabell 4.5-4.7" xfId="5639" xr:uid="{00000000-0005-0000-0000-0000270F0000}"/>
    <cellStyle name="20% - uthevingsfarge 3 5 2 3" xfId="247" xr:uid="{00000000-0005-0000-0000-0000280F0000}"/>
    <cellStyle name="20% - uthevingsfarge 3 5 2 3 10" xfId="5704" xr:uid="{00000000-0005-0000-0000-0000290F0000}"/>
    <cellStyle name="20% - uthevingsfarge 3 5 2 3 2" xfId="248" xr:uid="{00000000-0005-0000-0000-00002A0F0000}"/>
    <cellStyle name="20% - uthevingsfarge 3 5 2 3 2 2" xfId="5706" xr:uid="{00000000-0005-0000-0000-00002B0F0000}"/>
    <cellStyle name="20% - uthevingsfarge 3 5 2 3 2 2 2" xfId="5707" xr:uid="{00000000-0005-0000-0000-00002C0F0000}"/>
    <cellStyle name="20% - uthevingsfarge 3 5 2 3 2 2 3" xfId="5708" xr:uid="{00000000-0005-0000-0000-00002D0F0000}"/>
    <cellStyle name="20% - uthevingsfarge 3 5 2 3 2 3" xfId="5709" xr:uid="{00000000-0005-0000-0000-00002E0F0000}"/>
    <cellStyle name="20% - uthevingsfarge 3 5 2 3 2 3 2" xfId="5710" xr:uid="{00000000-0005-0000-0000-00002F0F0000}"/>
    <cellStyle name="20% - uthevingsfarge 3 5 2 3 2 3 3" xfId="5711" xr:uid="{00000000-0005-0000-0000-0000300F0000}"/>
    <cellStyle name="20% - uthevingsfarge 3 5 2 3 2 4" xfId="5712" xr:uid="{00000000-0005-0000-0000-0000310F0000}"/>
    <cellStyle name="20% - uthevingsfarge 3 5 2 3 2 5" xfId="5713" xr:uid="{00000000-0005-0000-0000-0000320F0000}"/>
    <cellStyle name="20% - uthevingsfarge 3 5 2 3 2_Tabell 4.5-4.7" xfId="5705" xr:uid="{00000000-0005-0000-0000-0000330F0000}"/>
    <cellStyle name="20% - uthevingsfarge 3 5 2 3 3" xfId="5714" xr:uid="{00000000-0005-0000-0000-0000340F0000}"/>
    <cellStyle name="20% - uthevingsfarge 3 5 2 3 3 2" xfId="5715" xr:uid="{00000000-0005-0000-0000-0000350F0000}"/>
    <cellStyle name="20% - uthevingsfarge 3 5 2 3 3 2 2" xfId="5716" xr:uid="{00000000-0005-0000-0000-0000360F0000}"/>
    <cellStyle name="20% - uthevingsfarge 3 5 2 3 3 2 3" xfId="5717" xr:uid="{00000000-0005-0000-0000-0000370F0000}"/>
    <cellStyle name="20% - uthevingsfarge 3 5 2 3 3 3" xfId="5718" xr:uid="{00000000-0005-0000-0000-0000380F0000}"/>
    <cellStyle name="20% - uthevingsfarge 3 5 2 3 3 3 2" xfId="5719" xr:uid="{00000000-0005-0000-0000-0000390F0000}"/>
    <cellStyle name="20% - uthevingsfarge 3 5 2 3 3 3 3" xfId="5720" xr:uid="{00000000-0005-0000-0000-00003A0F0000}"/>
    <cellStyle name="20% - uthevingsfarge 3 5 2 3 3 4" xfId="5721" xr:uid="{00000000-0005-0000-0000-00003B0F0000}"/>
    <cellStyle name="20% - uthevingsfarge 3 5 2 3 3 5" xfId="5722" xr:uid="{00000000-0005-0000-0000-00003C0F0000}"/>
    <cellStyle name="20% - uthevingsfarge 3 5 2 3 4" xfId="5723" xr:uid="{00000000-0005-0000-0000-00003D0F0000}"/>
    <cellStyle name="20% - uthevingsfarge 3 5 2 3 4 2" xfId="5724" xr:uid="{00000000-0005-0000-0000-00003E0F0000}"/>
    <cellStyle name="20% - uthevingsfarge 3 5 2 3 4 3" xfId="5725" xr:uid="{00000000-0005-0000-0000-00003F0F0000}"/>
    <cellStyle name="20% - uthevingsfarge 3 5 2 3 5" xfId="5726" xr:uid="{00000000-0005-0000-0000-0000400F0000}"/>
    <cellStyle name="20% - uthevingsfarge 3 5 2 3 5 2" xfId="5727" xr:uid="{00000000-0005-0000-0000-0000410F0000}"/>
    <cellStyle name="20% - uthevingsfarge 3 5 2 3 5 3" xfId="5728" xr:uid="{00000000-0005-0000-0000-0000420F0000}"/>
    <cellStyle name="20% - uthevingsfarge 3 5 2 3 6" xfId="5729" xr:uid="{00000000-0005-0000-0000-0000430F0000}"/>
    <cellStyle name="20% - uthevingsfarge 3 5 2 3 6 2" xfId="5730" xr:uid="{00000000-0005-0000-0000-0000440F0000}"/>
    <cellStyle name="20% - uthevingsfarge 3 5 2 3 7" xfId="5731" xr:uid="{00000000-0005-0000-0000-0000450F0000}"/>
    <cellStyle name="20% - uthevingsfarge 3 5 2 3 7 2" xfId="5732" xr:uid="{00000000-0005-0000-0000-0000460F0000}"/>
    <cellStyle name="20% - uthevingsfarge 3 5 2 3 8" xfId="5733" xr:uid="{00000000-0005-0000-0000-0000470F0000}"/>
    <cellStyle name="20% - uthevingsfarge 3 5 2 3 9" xfId="5734" xr:uid="{00000000-0005-0000-0000-0000480F0000}"/>
    <cellStyle name="20% - uthevingsfarge 3 5 2 3_Tabell 4.5-4.7" xfId="5703" xr:uid="{00000000-0005-0000-0000-0000490F0000}"/>
    <cellStyle name="20% - uthevingsfarge 3 5 2 4" xfId="249" xr:uid="{00000000-0005-0000-0000-00004A0F0000}"/>
    <cellStyle name="20% - uthevingsfarge 3 5 2 4 2" xfId="5736" xr:uid="{00000000-0005-0000-0000-00004B0F0000}"/>
    <cellStyle name="20% - uthevingsfarge 3 5 2 4 2 2" xfId="5737" xr:uid="{00000000-0005-0000-0000-00004C0F0000}"/>
    <cellStyle name="20% - uthevingsfarge 3 5 2 4 2 3" xfId="5738" xr:uid="{00000000-0005-0000-0000-00004D0F0000}"/>
    <cellStyle name="20% - uthevingsfarge 3 5 2 4 3" xfId="5739" xr:uid="{00000000-0005-0000-0000-00004E0F0000}"/>
    <cellStyle name="20% - uthevingsfarge 3 5 2 4 3 2" xfId="5740" xr:uid="{00000000-0005-0000-0000-00004F0F0000}"/>
    <cellStyle name="20% - uthevingsfarge 3 5 2 4 3 3" xfId="5741" xr:uid="{00000000-0005-0000-0000-0000500F0000}"/>
    <cellStyle name="20% - uthevingsfarge 3 5 2 4 4" xfId="5742" xr:uid="{00000000-0005-0000-0000-0000510F0000}"/>
    <cellStyle name="20% - uthevingsfarge 3 5 2 4 5" xfId="5743" xr:uid="{00000000-0005-0000-0000-0000520F0000}"/>
    <cellStyle name="20% - uthevingsfarge 3 5 2 4_Tabell 4.5-4.7" xfId="5735" xr:uid="{00000000-0005-0000-0000-0000530F0000}"/>
    <cellStyle name="20% - uthevingsfarge 3 5 2 5" xfId="5744" xr:uid="{00000000-0005-0000-0000-0000540F0000}"/>
    <cellStyle name="20% - uthevingsfarge 3 5 2 5 2" xfId="5745" xr:uid="{00000000-0005-0000-0000-0000550F0000}"/>
    <cellStyle name="20% - uthevingsfarge 3 5 2 5 2 2" xfId="5746" xr:uid="{00000000-0005-0000-0000-0000560F0000}"/>
    <cellStyle name="20% - uthevingsfarge 3 5 2 5 2 3" xfId="5747" xr:uid="{00000000-0005-0000-0000-0000570F0000}"/>
    <cellStyle name="20% - uthevingsfarge 3 5 2 5 3" xfId="5748" xr:uid="{00000000-0005-0000-0000-0000580F0000}"/>
    <cellStyle name="20% - uthevingsfarge 3 5 2 5 3 2" xfId="5749" xr:uid="{00000000-0005-0000-0000-0000590F0000}"/>
    <cellStyle name="20% - uthevingsfarge 3 5 2 5 3 3" xfId="5750" xr:uid="{00000000-0005-0000-0000-00005A0F0000}"/>
    <cellStyle name="20% - uthevingsfarge 3 5 2 5 4" xfId="5751" xr:uid="{00000000-0005-0000-0000-00005B0F0000}"/>
    <cellStyle name="20% - uthevingsfarge 3 5 2 5 5" xfId="5752" xr:uid="{00000000-0005-0000-0000-00005C0F0000}"/>
    <cellStyle name="20% - uthevingsfarge 3 5 2 6" xfId="5753" xr:uid="{00000000-0005-0000-0000-00005D0F0000}"/>
    <cellStyle name="20% - uthevingsfarge 3 5 2 6 2" xfId="5754" xr:uid="{00000000-0005-0000-0000-00005E0F0000}"/>
    <cellStyle name="20% - uthevingsfarge 3 5 2 6 3" xfId="5755" xr:uid="{00000000-0005-0000-0000-00005F0F0000}"/>
    <cellStyle name="20% - uthevingsfarge 3 5 2 7" xfId="5756" xr:uid="{00000000-0005-0000-0000-0000600F0000}"/>
    <cellStyle name="20% - uthevingsfarge 3 5 2 7 2" xfId="5757" xr:uid="{00000000-0005-0000-0000-0000610F0000}"/>
    <cellStyle name="20% - uthevingsfarge 3 5 2 7 3" xfId="5758" xr:uid="{00000000-0005-0000-0000-0000620F0000}"/>
    <cellStyle name="20% - uthevingsfarge 3 5 2 8" xfId="5759" xr:uid="{00000000-0005-0000-0000-0000630F0000}"/>
    <cellStyle name="20% - uthevingsfarge 3 5 2 8 2" xfId="5760" xr:uid="{00000000-0005-0000-0000-0000640F0000}"/>
    <cellStyle name="20% - uthevingsfarge 3 5 2 9" xfId="5761" xr:uid="{00000000-0005-0000-0000-0000650F0000}"/>
    <cellStyle name="20% - uthevingsfarge 3 5 2 9 2" xfId="5762" xr:uid="{00000000-0005-0000-0000-0000660F0000}"/>
    <cellStyle name="20% - uthevingsfarge 3 5 2_Tabell 4.5-4.7" xfId="5635" xr:uid="{00000000-0005-0000-0000-0000670F0000}"/>
    <cellStyle name="20% - uthevingsfarge 3 5 3" xfId="250" xr:uid="{00000000-0005-0000-0000-0000680F0000}"/>
    <cellStyle name="20% - uthevingsfarge 3 5 3 10" xfId="5764" xr:uid="{00000000-0005-0000-0000-0000690F0000}"/>
    <cellStyle name="20% - uthevingsfarge 3 5 3 11" xfId="5765" xr:uid="{00000000-0005-0000-0000-00006A0F0000}"/>
    <cellStyle name="20% - uthevingsfarge 3 5 3 2" xfId="251" xr:uid="{00000000-0005-0000-0000-00006B0F0000}"/>
    <cellStyle name="20% - uthevingsfarge 3 5 3 2 10" xfId="5767" xr:uid="{00000000-0005-0000-0000-00006C0F0000}"/>
    <cellStyle name="20% - uthevingsfarge 3 5 3 2 2" xfId="252" xr:uid="{00000000-0005-0000-0000-00006D0F0000}"/>
    <cellStyle name="20% - uthevingsfarge 3 5 3 2 2 2" xfId="5769" xr:uid="{00000000-0005-0000-0000-00006E0F0000}"/>
    <cellStyle name="20% - uthevingsfarge 3 5 3 2 2 2 2" xfId="5770" xr:uid="{00000000-0005-0000-0000-00006F0F0000}"/>
    <cellStyle name="20% - uthevingsfarge 3 5 3 2 2 2 3" xfId="5771" xr:uid="{00000000-0005-0000-0000-0000700F0000}"/>
    <cellStyle name="20% - uthevingsfarge 3 5 3 2 2 3" xfId="5772" xr:uid="{00000000-0005-0000-0000-0000710F0000}"/>
    <cellStyle name="20% - uthevingsfarge 3 5 3 2 2 3 2" xfId="5773" xr:uid="{00000000-0005-0000-0000-0000720F0000}"/>
    <cellStyle name="20% - uthevingsfarge 3 5 3 2 2 3 3" xfId="5774" xr:uid="{00000000-0005-0000-0000-0000730F0000}"/>
    <cellStyle name="20% - uthevingsfarge 3 5 3 2 2 4" xfId="5775" xr:uid="{00000000-0005-0000-0000-0000740F0000}"/>
    <cellStyle name="20% - uthevingsfarge 3 5 3 2 2 5" xfId="5776" xr:uid="{00000000-0005-0000-0000-0000750F0000}"/>
    <cellStyle name="20% - uthevingsfarge 3 5 3 2 2_Tabell 4.5-4.7" xfId="5768" xr:uid="{00000000-0005-0000-0000-0000760F0000}"/>
    <cellStyle name="20% - uthevingsfarge 3 5 3 2 3" xfId="5777" xr:uid="{00000000-0005-0000-0000-0000770F0000}"/>
    <cellStyle name="20% - uthevingsfarge 3 5 3 2 3 2" xfId="5778" xr:uid="{00000000-0005-0000-0000-0000780F0000}"/>
    <cellStyle name="20% - uthevingsfarge 3 5 3 2 3 2 2" xfId="5779" xr:uid="{00000000-0005-0000-0000-0000790F0000}"/>
    <cellStyle name="20% - uthevingsfarge 3 5 3 2 3 2 3" xfId="5780" xr:uid="{00000000-0005-0000-0000-00007A0F0000}"/>
    <cellStyle name="20% - uthevingsfarge 3 5 3 2 3 3" xfId="5781" xr:uid="{00000000-0005-0000-0000-00007B0F0000}"/>
    <cellStyle name="20% - uthevingsfarge 3 5 3 2 3 3 2" xfId="5782" xr:uid="{00000000-0005-0000-0000-00007C0F0000}"/>
    <cellStyle name="20% - uthevingsfarge 3 5 3 2 3 3 3" xfId="5783" xr:uid="{00000000-0005-0000-0000-00007D0F0000}"/>
    <cellStyle name="20% - uthevingsfarge 3 5 3 2 3 4" xfId="5784" xr:uid="{00000000-0005-0000-0000-00007E0F0000}"/>
    <cellStyle name="20% - uthevingsfarge 3 5 3 2 3 5" xfId="5785" xr:uid="{00000000-0005-0000-0000-00007F0F0000}"/>
    <cellStyle name="20% - uthevingsfarge 3 5 3 2 4" xfId="5786" xr:uid="{00000000-0005-0000-0000-0000800F0000}"/>
    <cellStyle name="20% - uthevingsfarge 3 5 3 2 4 2" xfId="5787" xr:uid="{00000000-0005-0000-0000-0000810F0000}"/>
    <cellStyle name="20% - uthevingsfarge 3 5 3 2 4 3" xfId="5788" xr:uid="{00000000-0005-0000-0000-0000820F0000}"/>
    <cellStyle name="20% - uthevingsfarge 3 5 3 2 5" xfId="5789" xr:uid="{00000000-0005-0000-0000-0000830F0000}"/>
    <cellStyle name="20% - uthevingsfarge 3 5 3 2 5 2" xfId="5790" xr:uid="{00000000-0005-0000-0000-0000840F0000}"/>
    <cellStyle name="20% - uthevingsfarge 3 5 3 2 5 3" xfId="5791" xr:uid="{00000000-0005-0000-0000-0000850F0000}"/>
    <cellStyle name="20% - uthevingsfarge 3 5 3 2 6" xfId="5792" xr:uid="{00000000-0005-0000-0000-0000860F0000}"/>
    <cellStyle name="20% - uthevingsfarge 3 5 3 2 6 2" xfId="5793" xr:uid="{00000000-0005-0000-0000-0000870F0000}"/>
    <cellStyle name="20% - uthevingsfarge 3 5 3 2 7" xfId="5794" xr:uid="{00000000-0005-0000-0000-0000880F0000}"/>
    <cellStyle name="20% - uthevingsfarge 3 5 3 2 7 2" xfId="5795" xr:uid="{00000000-0005-0000-0000-0000890F0000}"/>
    <cellStyle name="20% - uthevingsfarge 3 5 3 2 8" xfId="5796" xr:uid="{00000000-0005-0000-0000-00008A0F0000}"/>
    <cellStyle name="20% - uthevingsfarge 3 5 3 2 9" xfId="5797" xr:uid="{00000000-0005-0000-0000-00008B0F0000}"/>
    <cellStyle name="20% - uthevingsfarge 3 5 3 2_Tabell 4.5-4.7" xfId="5766" xr:uid="{00000000-0005-0000-0000-00008C0F0000}"/>
    <cellStyle name="20% - uthevingsfarge 3 5 3 3" xfId="253" xr:uid="{00000000-0005-0000-0000-00008D0F0000}"/>
    <cellStyle name="20% - uthevingsfarge 3 5 3 3 2" xfId="5799" xr:uid="{00000000-0005-0000-0000-00008E0F0000}"/>
    <cellStyle name="20% - uthevingsfarge 3 5 3 3 2 2" xfId="5800" xr:uid="{00000000-0005-0000-0000-00008F0F0000}"/>
    <cellStyle name="20% - uthevingsfarge 3 5 3 3 2 3" xfId="5801" xr:uid="{00000000-0005-0000-0000-0000900F0000}"/>
    <cellStyle name="20% - uthevingsfarge 3 5 3 3 3" xfId="5802" xr:uid="{00000000-0005-0000-0000-0000910F0000}"/>
    <cellStyle name="20% - uthevingsfarge 3 5 3 3 3 2" xfId="5803" xr:uid="{00000000-0005-0000-0000-0000920F0000}"/>
    <cellStyle name="20% - uthevingsfarge 3 5 3 3 3 3" xfId="5804" xr:uid="{00000000-0005-0000-0000-0000930F0000}"/>
    <cellStyle name="20% - uthevingsfarge 3 5 3 3 4" xfId="5805" xr:uid="{00000000-0005-0000-0000-0000940F0000}"/>
    <cellStyle name="20% - uthevingsfarge 3 5 3 3 5" xfId="5806" xr:uid="{00000000-0005-0000-0000-0000950F0000}"/>
    <cellStyle name="20% - uthevingsfarge 3 5 3 3_Tabell 4.5-4.7" xfId="5798" xr:uid="{00000000-0005-0000-0000-0000960F0000}"/>
    <cellStyle name="20% - uthevingsfarge 3 5 3 4" xfId="5807" xr:uid="{00000000-0005-0000-0000-0000970F0000}"/>
    <cellStyle name="20% - uthevingsfarge 3 5 3 4 2" xfId="5808" xr:uid="{00000000-0005-0000-0000-0000980F0000}"/>
    <cellStyle name="20% - uthevingsfarge 3 5 3 4 2 2" xfId="5809" xr:uid="{00000000-0005-0000-0000-0000990F0000}"/>
    <cellStyle name="20% - uthevingsfarge 3 5 3 4 2 3" xfId="5810" xr:uid="{00000000-0005-0000-0000-00009A0F0000}"/>
    <cellStyle name="20% - uthevingsfarge 3 5 3 4 3" xfId="5811" xr:uid="{00000000-0005-0000-0000-00009B0F0000}"/>
    <cellStyle name="20% - uthevingsfarge 3 5 3 4 3 2" xfId="5812" xr:uid="{00000000-0005-0000-0000-00009C0F0000}"/>
    <cellStyle name="20% - uthevingsfarge 3 5 3 4 3 3" xfId="5813" xr:uid="{00000000-0005-0000-0000-00009D0F0000}"/>
    <cellStyle name="20% - uthevingsfarge 3 5 3 4 4" xfId="5814" xr:uid="{00000000-0005-0000-0000-00009E0F0000}"/>
    <cellStyle name="20% - uthevingsfarge 3 5 3 4 5" xfId="5815" xr:uid="{00000000-0005-0000-0000-00009F0F0000}"/>
    <cellStyle name="20% - uthevingsfarge 3 5 3 5" xfId="5816" xr:uid="{00000000-0005-0000-0000-0000A00F0000}"/>
    <cellStyle name="20% - uthevingsfarge 3 5 3 5 2" xfId="5817" xr:uid="{00000000-0005-0000-0000-0000A10F0000}"/>
    <cellStyle name="20% - uthevingsfarge 3 5 3 5 3" xfId="5818" xr:uid="{00000000-0005-0000-0000-0000A20F0000}"/>
    <cellStyle name="20% - uthevingsfarge 3 5 3 6" xfId="5819" xr:uid="{00000000-0005-0000-0000-0000A30F0000}"/>
    <cellStyle name="20% - uthevingsfarge 3 5 3 6 2" xfId="5820" xr:uid="{00000000-0005-0000-0000-0000A40F0000}"/>
    <cellStyle name="20% - uthevingsfarge 3 5 3 6 3" xfId="5821" xr:uid="{00000000-0005-0000-0000-0000A50F0000}"/>
    <cellStyle name="20% - uthevingsfarge 3 5 3 7" xfId="5822" xr:uid="{00000000-0005-0000-0000-0000A60F0000}"/>
    <cellStyle name="20% - uthevingsfarge 3 5 3 7 2" xfId="5823" xr:uid="{00000000-0005-0000-0000-0000A70F0000}"/>
    <cellStyle name="20% - uthevingsfarge 3 5 3 8" xfId="5824" xr:uid="{00000000-0005-0000-0000-0000A80F0000}"/>
    <cellStyle name="20% - uthevingsfarge 3 5 3 8 2" xfId="5825" xr:uid="{00000000-0005-0000-0000-0000A90F0000}"/>
    <cellStyle name="20% - uthevingsfarge 3 5 3 9" xfId="5826" xr:uid="{00000000-0005-0000-0000-0000AA0F0000}"/>
    <cellStyle name="20% - uthevingsfarge 3 5 3_Tabell 4.5-4.7" xfId="5763" xr:uid="{00000000-0005-0000-0000-0000AB0F0000}"/>
    <cellStyle name="20% - uthevingsfarge 3 5 4" xfId="254" xr:uid="{00000000-0005-0000-0000-0000AC0F0000}"/>
    <cellStyle name="20% - uthevingsfarge 3 5 4 10" xfId="5828" xr:uid="{00000000-0005-0000-0000-0000AD0F0000}"/>
    <cellStyle name="20% - uthevingsfarge 3 5 4 2" xfId="255" xr:uid="{00000000-0005-0000-0000-0000AE0F0000}"/>
    <cellStyle name="20% - uthevingsfarge 3 5 4 2 2" xfId="5830" xr:uid="{00000000-0005-0000-0000-0000AF0F0000}"/>
    <cellStyle name="20% - uthevingsfarge 3 5 4 2 2 2" xfId="5831" xr:uid="{00000000-0005-0000-0000-0000B00F0000}"/>
    <cellStyle name="20% - uthevingsfarge 3 5 4 2 2 3" xfId="5832" xr:uid="{00000000-0005-0000-0000-0000B10F0000}"/>
    <cellStyle name="20% - uthevingsfarge 3 5 4 2 3" xfId="5833" xr:uid="{00000000-0005-0000-0000-0000B20F0000}"/>
    <cellStyle name="20% - uthevingsfarge 3 5 4 2 3 2" xfId="5834" xr:uid="{00000000-0005-0000-0000-0000B30F0000}"/>
    <cellStyle name="20% - uthevingsfarge 3 5 4 2 3 3" xfId="5835" xr:uid="{00000000-0005-0000-0000-0000B40F0000}"/>
    <cellStyle name="20% - uthevingsfarge 3 5 4 2 4" xfId="5836" xr:uid="{00000000-0005-0000-0000-0000B50F0000}"/>
    <cellStyle name="20% - uthevingsfarge 3 5 4 2 5" xfId="5837" xr:uid="{00000000-0005-0000-0000-0000B60F0000}"/>
    <cellStyle name="20% - uthevingsfarge 3 5 4 2_Tabell 4.5-4.7" xfId="5829" xr:uid="{00000000-0005-0000-0000-0000B70F0000}"/>
    <cellStyle name="20% - uthevingsfarge 3 5 4 3" xfId="5838" xr:uid="{00000000-0005-0000-0000-0000B80F0000}"/>
    <cellStyle name="20% - uthevingsfarge 3 5 4 3 2" xfId="5839" xr:uid="{00000000-0005-0000-0000-0000B90F0000}"/>
    <cellStyle name="20% - uthevingsfarge 3 5 4 3 2 2" xfId="5840" xr:uid="{00000000-0005-0000-0000-0000BA0F0000}"/>
    <cellStyle name="20% - uthevingsfarge 3 5 4 3 2 3" xfId="5841" xr:uid="{00000000-0005-0000-0000-0000BB0F0000}"/>
    <cellStyle name="20% - uthevingsfarge 3 5 4 3 3" xfId="5842" xr:uid="{00000000-0005-0000-0000-0000BC0F0000}"/>
    <cellStyle name="20% - uthevingsfarge 3 5 4 3 3 2" xfId="5843" xr:uid="{00000000-0005-0000-0000-0000BD0F0000}"/>
    <cellStyle name="20% - uthevingsfarge 3 5 4 3 3 3" xfId="5844" xr:uid="{00000000-0005-0000-0000-0000BE0F0000}"/>
    <cellStyle name="20% - uthevingsfarge 3 5 4 3 4" xfId="5845" xr:uid="{00000000-0005-0000-0000-0000BF0F0000}"/>
    <cellStyle name="20% - uthevingsfarge 3 5 4 3 5" xfId="5846" xr:uid="{00000000-0005-0000-0000-0000C00F0000}"/>
    <cellStyle name="20% - uthevingsfarge 3 5 4 4" xfId="5847" xr:uid="{00000000-0005-0000-0000-0000C10F0000}"/>
    <cellStyle name="20% - uthevingsfarge 3 5 4 4 2" xfId="5848" xr:uid="{00000000-0005-0000-0000-0000C20F0000}"/>
    <cellStyle name="20% - uthevingsfarge 3 5 4 4 3" xfId="5849" xr:uid="{00000000-0005-0000-0000-0000C30F0000}"/>
    <cellStyle name="20% - uthevingsfarge 3 5 4 5" xfId="5850" xr:uid="{00000000-0005-0000-0000-0000C40F0000}"/>
    <cellStyle name="20% - uthevingsfarge 3 5 4 5 2" xfId="5851" xr:uid="{00000000-0005-0000-0000-0000C50F0000}"/>
    <cellStyle name="20% - uthevingsfarge 3 5 4 5 3" xfId="5852" xr:uid="{00000000-0005-0000-0000-0000C60F0000}"/>
    <cellStyle name="20% - uthevingsfarge 3 5 4 6" xfId="5853" xr:uid="{00000000-0005-0000-0000-0000C70F0000}"/>
    <cellStyle name="20% - uthevingsfarge 3 5 4 6 2" xfId="5854" xr:uid="{00000000-0005-0000-0000-0000C80F0000}"/>
    <cellStyle name="20% - uthevingsfarge 3 5 4 7" xfId="5855" xr:uid="{00000000-0005-0000-0000-0000C90F0000}"/>
    <cellStyle name="20% - uthevingsfarge 3 5 4 7 2" xfId="5856" xr:uid="{00000000-0005-0000-0000-0000CA0F0000}"/>
    <cellStyle name="20% - uthevingsfarge 3 5 4 8" xfId="5857" xr:uid="{00000000-0005-0000-0000-0000CB0F0000}"/>
    <cellStyle name="20% - uthevingsfarge 3 5 4 9" xfId="5858" xr:uid="{00000000-0005-0000-0000-0000CC0F0000}"/>
    <cellStyle name="20% - uthevingsfarge 3 5 4_Tabell 4.5-4.7" xfId="5827" xr:uid="{00000000-0005-0000-0000-0000CD0F0000}"/>
    <cellStyle name="20% - uthevingsfarge 3 5 5" xfId="256" xr:uid="{00000000-0005-0000-0000-0000CE0F0000}"/>
    <cellStyle name="20% - uthevingsfarge 3 5 5 2" xfId="5860" xr:uid="{00000000-0005-0000-0000-0000CF0F0000}"/>
    <cellStyle name="20% - uthevingsfarge 3 5 5 2 2" xfId="5861" xr:uid="{00000000-0005-0000-0000-0000D00F0000}"/>
    <cellStyle name="20% - uthevingsfarge 3 5 5 2 3" xfId="5862" xr:uid="{00000000-0005-0000-0000-0000D10F0000}"/>
    <cellStyle name="20% - uthevingsfarge 3 5 5 3" xfId="5863" xr:uid="{00000000-0005-0000-0000-0000D20F0000}"/>
    <cellStyle name="20% - uthevingsfarge 3 5 5 3 2" xfId="5864" xr:uid="{00000000-0005-0000-0000-0000D30F0000}"/>
    <cellStyle name="20% - uthevingsfarge 3 5 5 3 3" xfId="5865" xr:uid="{00000000-0005-0000-0000-0000D40F0000}"/>
    <cellStyle name="20% - uthevingsfarge 3 5 5 4" xfId="5866" xr:uid="{00000000-0005-0000-0000-0000D50F0000}"/>
    <cellStyle name="20% - uthevingsfarge 3 5 5 5" xfId="5867" xr:uid="{00000000-0005-0000-0000-0000D60F0000}"/>
    <cellStyle name="20% - uthevingsfarge 3 5 5_Tabell 4.5-4.7" xfId="5859" xr:uid="{00000000-0005-0000-0000-0000D70F0000}"/>
    <cellStyle name="20% - uthevingsfarge 3 5 6" xfId="5868" xr:uid="{00000000-0005-0000-0000-0000D80F0000}"/>
    <cellStyle name="20% - uthevingsfarge 3 5 6 2" xfId="5869" xr:uid="{00000000-0005-0000-0000-0000D90F0000}"/>
    <cellStyle name="20% - uthevingsfarge 3 5 6 2 2" xfId="5870" xr:uid="{00000000-0005-0000-0000-0000DA0F0000}"/>
    <cellStyle name="20% - uthevingsfarge 3 5 6 2 3" xfId="5871" xr:uid="{00000000-0005-0000-0000-0000DB0F0000}"/>
    <cellStyle name="20% - uthevingsfarge 3 5 6 3" xfId="5872" xr:uid="{00000000-0005-0000-0000-0000DC0F0000}"/>
    <cellStyle name="20% - uthevingsfarge 3 5 6 3 2" xfId="5873" xr:uid="{00000000-0005-0000-0000-0000DD0F0000}"/>
    <cellStyle name="20% - uthevingsfarge 3 5 6 3 3" xfId="5874" xr:uid="{00000000-0005-0000-0000-0000DE0F0000}"/>
    <cellStyle name="20% - uthevingsfarge 3 5 6 4" xfId="5875" xr:uid="{00000000-0005-0000-0000-0000DF0F0000}"/>
    <cellStyle name="20% - uthevingsfarge 3 5 6 5" xfId="5876" xr:uid="{00000000-0005-0000-0000-0000E00F0000}"/>
    <cellStyle name="20% - uthevingsfarge 3 5 7" xfId="5877" xr:uid="{00000000-0005-0000-0000-0000E10F0000}"/>
    <cellStyle name="20% - uthevingsfarge 3 5 7 2" xfId="5878" xr:uid="{00000000-0005-0000-0000-0000E20F0000}"/>
    <cellStyle name="20% - uthevingsfarge 3 5 7 3" xfId="5879" xr:uid="{00000000-0005-0000-0000-0000E30F0000}"/>
    <cellStyle name="20% - uthevingsfarge 3 5 8" xfId="5880" xr:uid="{00000000-0005-0000-0000-0000E40F0000}"/>
    <cellStyle name="20% - uthevingsfarge 3 5 8 2" xfId="5881" xr:uid="{00000000-0005-0000-0000-0000E50F0000}"/>
    <cellStyle name="20% - uthevingsfarge 3 5 8 3" xfId="5882" xr:uid="{00000000-0005-0000-0000-0000E60F0000}"/>
    <cellStyle name="20% - uthevingsfarge 3 5 9" xfId="5883" xr:uid="{00000000-0005-0000-0000-0000E70F0000}"/>
    <cellStyle name="20% - uthevingsfarge 3 5 9 2" xfId="5884" xr:uid="{00000000-0005-0000-0000-0000E80F0000}"/>
    <cellStyle name="20% - uthevingsfarge 3 5_Tabell 4.5-4.7" xfId="5629" xr:uid="{00000000-0005-0000-0000-0000E90F0000}"/>
    <cellStyle name="20% - uthevingsfarge 3 6" xfId="257" xr:uid="{00000000-0005-0000-0000-0000EA0F0000}"/>
    <cellStyle name="20% - uthevingsfarge 3 6 10" xfId="5886" xr:uid="{00000000-0005-0000-0000-0000EB0F0000}"/>
    <cellStyle name="20% - uthevingsfarge 3 6 11" xfId="5887" xr:uid="{00000000-0005-0000-0000-0000EC0F0000}"/>
    <cellStyle name="20% - uthevingsfarge 3 6 12" xfId="5888" xr:uid="{00000000-0005-0000-0000-0000ED0F0000}"/>
    <cellStyle name="20% - uthevingsfarge 3 6 2" xfId="258" xr:uid="{00000000-0005-0000-0000-0000EE0F0000}"/>
    <cellStyle name="20% - uthevingsfarge 3 6 2 10" xfId="5890" xr:uid="{00000000-0005-0000-0000-0000EF0F0000}"/>
    <cellStyle name="20% - uthevingsfarge 3 6 2 11" xfId="5891" xr:uid="{00000000-0005-0000-0000-0000F00F0000}"/>
    <cellStyle name="20% - uthevingsfarge 3 6 2 2" xfId="259" xr:uid="{00000000-0005-0000-0000-0000F10F0000}"/>
    <cellStyle name="20% - uthevingsfarge 3 6 2 2 10" xfId="5893" xr:uid="{00000000-0005-0000-0000-0000F20F0000}"/>
    <cellStyle name="20% - uthevingsfarge 3 6 2 2 2" xfId="260" xr:uid="{00000000-0005-0000-0000-0000F30F0000}"/>
    <cellStyle name="20% - uthevingsfarge 3 6 2 2 2 2" xfId="5895" xr:uid="{00000000-0005-0000-0000-0000F40F0000}"/>
    <cellStyle name="20% - uthevingsfarge 3 6 2 2 2 2 2" xfId="5896" xr:uid="{00000000-0005-0000-0000-0000F50F0000}"/>
    <cellStyle name="20% - uthevingsfarge 3 6 2 2 2 2 3" xfId="5897" xr:uid="{00000000-0005-0000-0000-0000F60F0000}"/>
    <cellStyle name="20% - uthevingsfarge 3 6 2 2 2 3" xfId="5898" xr:uid="{00000000-0005-0000-0000-0000F70F0000}"/>
    <cellStyle name="20% - uthevingsfarge 3 6 2 2 2 3 2" xfId="5899" xr:uid="{00000000-0005-0000-0000-0000F80F0000}"/>
    <cellStyle name="20% - uthevingsfarge 3 6 2 2 2 3 3" xfId="5900" xr:uid="{00000000-0005-0000-0000-0000F90F0000}"/>
    <cellStyle name="20% - uthevingsfarge 3 6 2 2 2 4" xfId="5901" xr:uid="{00000000-0005-0000-0000-0000FA0F0000}"/>
    <cellStyle name="20% - uthevingsfarge 3 6 2 2 2 5" xfId="5902" xr:uid="{00000000-0005-0000-0000-0000FB0F0000}"/>
    <cellStyle name="20% - uthevingsfarge 3 6 2 2 2_Tabell 4.5-4.7" xfId="5894" xr:uid="{00000000-0005-0000-0000-0000FC0F0000}"/>
    <cellStyle name="20% - uthevingsfarge 3 6 2 2 3" xfId="5903" xr:uid="{00000000-0005-0000-0000-0000FD0F0000}"/>
    <cellStyle name="20% - uthevingsfarge 3 6 2 2 3 2" xfId="5904" xr:uid="{00000000-0005-0000-0000-0000FE0F0000}"/>
    <cellStyle name="20% - uthevingsfarge 3 6 2 2 3 2 2" xfId="5905" xr:uid="{00000000-0005-0000-0000-0000FF0F0000}"/>
    <cellStyle name="20% - uthevingsfarge 3 6 2 2 3 2 3" xfId="5906" xr:uid="{00000000-0005-0000-0000-000000100000}"/>
    <cellStyle name="20% - uthevingsfarge 3 6 2 2 3 3" xfId="5907" xr:uid="{00000000-0005-0000-0000-000001100000}"/>
    <cellStyle name="20% - uthevingsfarge 3 6 2 2 3 3 2" xfId="5908" xr:uid="{00000000-0005-0000-0000-000002100000}"/>
    <cellStyle name="20% - uthevingsfarge 3 6 2 2 3 3 3" xfId="5909" xr:uid="{00000000-0005-0000-0000-000003100000}"/>
    <cellStyle name="20% - uthevingsfarge 3 6 2 2 3 4" xfId="5910" xr:uid="{00000000-0005-0000-0000-000004100000}"/>
    <cellStyle name="20% - uthevingsfarge 3 6 2 2 3 5" xfId="5911" xr:uid="{00000000-0005-0000-0000-000005100000}"/>
    <cellStyle name="20% - uthevingsfarge 3 6 2 2 4" xfId="5912" xr:uid="{00000000-0005-0000-0000-000006100000}"/>
    <cellStyle name="20% - uthevingsfarge 3 6 2 2 4 2" xfId="5913" xr:uid="{00000000-0005-0000-0000-000007100000}"/>
    <cellStyle name="20% - uthevingsfarge 3 6 2 2 4 3" xfId="5914" xr:uid="{00000000-0005-0000-0000-000008100000}"/>
    <cellStyle name="20% - uthevingsfarge 3 6 2 2 5" xfId="5915" xr:uid="{00000000-0005-0000-0000-000009100000}"/>
    <cellStyle name="20% - uthevingsfarge 3 6 2 2 5 2" xfId="5916" xr:uid="{00000000-0005-0000-0000-00000A100000}"/>
    <cellStyle name="20% - uthevingsfarge 3 6 2 2 5 3" xfId="5917" xr:uid="{00000000-0005-0000-0000-00000B100000}"/>
    <cellStyle name="20% - uthevingsfarge 3 6 2 2 6" xfId="5918" xr:uid="{00000000-0005-0000-0000-00000C100000}"/>
    <cellStyle name="20% - uthevingsfarge 3 6 2 2 6 2" xfId="5919" xr:uid="{00000000-0005-0000-0000-00000D100000}"/>
    <cellStyle name="20% - uthevingsfarge 3 6 2 2 7" xfId="5920" xr:uid="{00000000-0005-0000-0000-00000E100000}"/>
    <cellStyle name="20% - uthevingsfarge 3 6 2 2 7 2" xfId="5921" xr:uid="{00000000-0005-0000-0000-00000F100000}"/>
    <cellStyle name="20% - uthevingsfarge 3 6 2 2 8" xfId="5922" xr:uid="{00000000-0005-0000-0000-000010100000}"/>
    <cellStyle name="20% - uthevingsfarge 3 6 2 2 9" xfId="5923" xr:uid="{00000000-0005-0000-0000-000011100000}"/>
    <cellStyle name="20% - uthevingsfarge 3 6 2 2_Tabell 4.5-4.7" xfId="5892" xr:uid="{00000000-0005-0000-0000-000012100000}"/>
    <cellStyle name="20% - uthevingsfarge 3 6 2 3" xfId="261" xr:uid="{00000000-0005-0000-0000-000013100000}"/>
    <cellStyle name="20% - uthevingsfarge 3 6 2 3 2" xfId="5925" xr:uid="{00000000-0005-0000-0000-000014100000}"/>
    <cellStyle name="20% - uthevingsfarge 3 6 2 3 2 2" xfId="5926" xr:uid="{00000000-0005-0000-0000-000015100000}"/>
    <cellStyle name="20% - uthevingsfarge 3 6 2 3 2 3" xfId="5927" xr:uid="{00000000-0005-0000-0000-000016100000}"/>
    <cellStyle name="20% - uthevingsfarge 3 6 2 3 3" xfId="5928" xr:uid="{00000000-0005-0000-0000-000017100000}"/>
    <cellStyle name="20% - uthevingsfarge 3 6 2 3 3 2" xfId="5929" xr:uid="{00000000-0005-0000-0000-000018100000}"/>
    <cellStyle name="20% - uthevingsfarge 3 6 2 3 3 3" xfId="5930" xr:uid="{00000000-0005-0000-0000-000019100000}"/>
    <cellStyle name="20% - uthevingsfarge 3 6 2 3 4" xfId="5931" xr:uid="{00000000-0005-0000-0000-00001A100000}"/>
    <cellStyle name="20% - uthevingsfarge 3 6 2 3 5" xfId="5932" xr:uid="{00000000-0005-0000-0000-00001B100000}"/>
    <cellStyle name="20% - uthevingsfarge 3 6 2 3_Tabell 4.5-4.7" xfId="5924" xr:uid="{00000000-0005-0000-0000-00001C100000}"/>
    <cellStyle name="20% - uthevingsfarge 3 6 2 4" xfId="5933" xr:uid="{00000000-0005-0000-0000-00001D100000}"/>
    <cellStyle name="20% - uthevingsfarge 3 6 2 4 2" xfId="5934" xr:uid="{00000000-0005-0000-0000-00001E100000}"/>
    <cellStyle name="20% - uthevingsfarge 3 6 2 4 2 2" xfId="5935" xr:uid="{00000000-0005-0000-0000-00001F100000}"/>
    <cellStyle name="20% - uthevingsfarge 3 6 2 4 2 3" xfId="5936" xr:uid="{00000000-0005-0000-0000-000020100000}"/>
    <cellStyle name="20% - uthevingsfarge 3 6 2 4 3" xfId="5937" xr:uid="{00000000-0005-0000-0000-000021100000}"/>
    <cellStyle name="20% - uthevingsfarge 3 6 2 4 3 2" xfId="5938" xr:uid="{00000000-0005-0000-0000-000022100000}"/>
    <cellStyle name="20% - uthevingsfarge 3 6 2 4 3 3" xfId="5939" xr:uid="{00000000-0005-0000-0000-000023100000}"/>
    <cellStyle name="20% - uthevingsfarge 3 6 2 4 4" xfId="5940" xr:uid="{00000000-0005-0000-0000-000024100000}"/>
    <cellStyle name="20% - uthevingsfarge 3 6 2 4 5" xfId="5941" xr:uid="{00000000-0005-0000-0000-000025100000}"/>
    <cellStyle name="20% - uthevingsfarge 3 6 2 5" xfId="5942" xr:uid="{00000000-0005-0000-0000-000026100000}"/>
    <cellStyle name="20% - uthevingsfarge 3 6 2 5 2" xfId="5943" xr:uid="{00000000-0005-0000-0000-000027100000}"/>
    <cellStyle name="20% - uthevingsfarge 3 6 2 5 3" xfId="5944" xr:uid="{00000000-0005-0000-0000-000028100000}"/>
    <cellStyle name="20% - uthevingsfarge 3 6 2 6" xfId="5945" xr:uid="{00000000-0005-0000-0000-000029100000}"/>
    <cellStyle name="20% - uthevingsfarge 3 6 2 6 2" xfId="5946" xr:uid="{00000000-0005-0000-0000-00002A100000}"/>
    <cellStyle name="20% - uthevingsfarge 3 6 2 6 3" xfId="5947" xr:uid="{00000000-0005-0000-0000-00002B100000}"/>
    <cellStyle name="20% - uthevingsfarge 3 6 2 7" xfId="5948" xr:uid="{00000000-0005-0000-0000-00002C100000}"/>
    <cellStyle name="20% - uthevingsfarge 3 6 2 7 2" xfId="5949" xr:uid="{00000000-0005-0000-0000-00002D100000}"/>
    <cellStyle name="20% - uthevingsfarge 3 6 2 8" xfId="5950" xr:uid="{00000000-0005-0000-0000-00002E100000}"/>
    <cellStyle name="20% - uthevingsfarge 3 6 2 8 2" xfId="5951" xr:uid="{00000000-0005-0000-0000-00002F100000}"/>
    <cellStyle name="20% - uthevingsfarge 3 6 2 9" xfId="5952" xr:uid="{00000000-0005-0000-0000-000030100000}"/>
    <cellStyle name="20% - uthevingsfarge 3 6 2_Tabell 4.5-4.7" xfId="5889" xr:uid="{00000000-0005-0000-0000-000031100000}"/>
    <cellStyle name="20% - uthevingsfarge 3 6 3" xfId="262" xr:uid="{00000000-0005-0000-0000-000032100000}"/>
    <cellStyle name="20% - uthevingsfarge 3 6 3 10" xfId="5954" xr:uid="{00000000-0005-0000-0000-000033100000}"/>
    <cellStyle name="20% - uthevingsfarge 3 6 3 2" xfId="263" xr:uid="{00000000-0005-0000-0000-000034100000}"/>
    <cellStyle name="20% - uthevingsfarge 3 6 3 2 2" xfId="5956" xr:uid="{00000000-0005-0000-0000-000035100000}"/>
    <cellStyle name="20% - uthevingsfarge 3 6 3 2 2 2" xfId="5957" xr:uid="{00000000-0005-0000-0000-000036100000}"/>
    <cellStyle name="20% - uthevingsfarge 3 6 3 2 2 3" xfId="5958" xr:uid="{00000000-0005-0000-0000-000037100000}"/>
    <cellStyle name="20% - uthevingsfarge 3 6 3 2 3" xfId="5959" xr:uid="{00000000-0005-0000-0000-000038100000}"/>
    <cellStyle name="20% - uthevingsfarge 3 6 3 2 3 2" xfId="5960" xr:uid="{00000000-0005-0000-0000-000039100000}"/>
    <cellStyle name="20% - uthevingsfarge 3 6 3 2 3 3" xfId="5961" xr:uid="{00000000-0005-0000-0000-00003A100000}"/>
    <cellStyle name="20% - uthevingsfarge 3 6 3 2 4" xfId="5962" xr:uid="{00000000-0005-0000-0000-00003B100000}"/>
    <cellStyle name="20% - uthevingsfarge 3 6 3 2 5" xfId="5963" xr:uid="{00000000-0005-0000-0000-00003C100000}"/>
    <cellStyle name="20% - uthevingsfarge 3 6 3 2_Tabell 4.5-4.7" xfId="5955" xr:uid="{00000000-0005-0000-0000-00003D100000}"/>
    <cellStyle name="20% - uthevingsfarge 3 6 3 3" xfId="5964" xr:uid="{00000000-0005-0000-0000-00003E100000}"/>
    <cellStyle name="20% - uthevingsfarge 3 6 3 3 2" xfId="5965" xr:uid="{00000000-0005-0000-0000-00003F100000}"/>
    <cellStyle name="20% - uthevingsfarge 3 6 3 3 2 2" xfId="5966" xr:uid="{00000000-0005-0000-0000-000040100000}"/>
    <cellStyle name="20% - uthevingsfarge 3 6 3 3 2 3" xfId="5967" xr:uid="{00000000-0005-0000-0000-000041100000}"/>
    <cellStyle name="20% - uthevingsfarge 3 6 3 3 3" xfId="5968" xr:uid="{00000000-0005-0000-0000-000042100000}"/>
    <cellStyle name="20% - uthevingsfarge 3 6 3 3 3 2" xfId="5969" xr:uid="{00000000-0005-0000-0000-000043100000}"/>
    <cellStyle name="20% - uthevingsfarge 3 6 3 3 3 3" xfId="5970" xr:uid="{00000000-0005-0000-0000-000044100000}"/>
    <cellStyle name="20% - uthevingsfarge 3 6 3 3 4" xfId="5971" xr:uid="{00000000-0005-0000-0000-000045100000}"/>
    <cellStyle name="20% - uthevingsfarge 3 6 3 3 5" xfId="5972" xr:uid="{00000000-0005-0000-0000-000046100000}"/>
    <cellStyle name="20% - uthevingsfarge 3 6 3 4" xfId="5973" xr:uid="{00000000-0005-0000-0000-000047100000}"/>
    <cellStyle name="20% - uthevingsfarge 3 6 3 4 2" xfId="5974" xr:uid="{00000000-0005-0000-0000-000048100000}"/>
    <cellStyle name="20% - uthevingsfarge 3 6 3 4 3" xfId="5975" xr:uid="{00000000-0005-0000-0000-000049100000}"/>
    <cellStyle name="20% - uthevingsfarge 3 6 3 5" xfId="5976" xr:uid="{00000000-0005-0000-0000-00004A100000}"/>
    <cellStyle name="20% - uthevingsfarge 3 6 3 5 2" xfId="5977" xr:uid="{00000000-0005-0000-0000-00004B100000}"/>
    <cellStyle name="20% - uthevingsfarge 3 6 3 5 3" xfId="5978" xr:uid="{00000000-0005-0000-0000-00004C100000}"/>
    <cellStyle name="20% - uthevingsfarge 3 6 3 6" xfId="5979" xr:uid="{00000000-0005-0000-0000-00004D100000}"/>
    <cellStyle name="20% - uthevingsfarge 3 6 3 6 2" xfId="5980" xr:uid="{00000000-0005-0000-0000-00004E100000}"/>
    <cellStyle name="20% - uthevingsfarge 3 6 3 7" xfId="5981" xr:uid="{00000000-0005-0000-0000-00004F100000}"/>
    <cellStyle name="20% - uthevingsfarge 3 6 3 7 2" xfId="5982" xr:uid="{00000000-0005-0000-0000-000050100000}"/>
    <cellStyle name="20% - uthevingsfarge 3 6 3 8" xfId="5983" xr:uid="{00000000-0005-0000-0000-000051100000}"/>
    <cellStyle name="20% - uthevingsfarge 3 6 3 9" xfId="5984" xr:uid="{00000000-0005-0000-0000-000052100000}"/>
    <cellStyle name="20% - uthevingsfarge 3 6 3_Tabell 4.5-4.7" xfId="5953" xr:uid="{00000000-0005-0000-0000-000053100000}"/>
    <cellStyle name="20% - uthevingsfarge 3 6 4" xfId="264" xr:uid="{00000000-0005-0000-0000-000054100000}"/>
    <cellStyle name="20% - uthevingsfarge 3 6 4 2" xfId="5986" xr:uid="{00000000-0005-0000-0000-000055100000}"/>
    <cellStyle name="20% - uthevingsfarge 3 6 4 2 2" xfId="5987" xr:uid="{00000000-0005-0000-0000-000056100000}"/>
    <cellStyle name="20% - uthevingsfarge 3 6 4 2 3" xfId="5988" xr:uid="{00000000-0005-0000-0000-000057100000}"/>
    <cellStyle name="20% - uthevingsfarge 3 6 4 3" xfId="5989" xr:uid="{00000000-0005-0000-0000-000058100000}"/>
    <cellStyle name="20% - uthevingsfarge 3 6 4 3 2" xfId="5990" xr:uid="{00000000-0005-0000-0000-000059100000}"/>
    <cellStyle name="20% - uthevingsfarge 3 6 4 3 3" xfId="5991" xr:uid="{00000000-0005-0000-0000-00005A100000}"/>
    <cellStyle name="20% - uthevingsfarge 3 6 4 4" xfId="5992" xr:uid="{00000000-0005-0000-0000-00005B100000}"/>
    <cellStyle name="20% - uthevingsfarge 3 6 4 5" xfId="5993" xr:uid="{00000000-0005-0000-0000-00005C100000}"/>
    <cellStyle name="20% - uthevingsfarge 3 6 4_Tabell 4.5-4.7" xfId="5985" xr:uid="{00000000-0005-0000-0000-00005D100000}"/>
    <cellStyle name="20% - uthevingsfarge 3 6 5" xfId="5994" xr:uid="{00000000-0005-0000-0000-00005E100000}"/>
    <cellStyle name="20% - uthevingsfarge 3 6 5 2" xfId="5995" xr:uid="{00000000-0005-0000-0000-00005F100000}"/>
    <cellStyle name="20% - uthevingsfarge 3 6 5 2 2" xfId="5996" xr:uid="{00000000-0005-0000-0000-000060100000}"/>
    <cellStyle name="20% - uthevingsfarge 3 6 5 2 3" xfId="5997" xr:uid="{00000000-0005-0000-0000-000061100000}"/>
    <cellStyle name="20% - uthevingsfarge 3 6 5 3" xfId="5998" xr:uid="{00000000-0005-0000-0000-000062100000}"/>
    <cellStyle name="20% - uthevingsfarge 3 6 5 3 2" xfId="5999" xr:uid="{00000000-0005-0000-0000-000063100000}"/>
    <cellStyle name="20% - uthevingsfarge 3 6 5 3 3" xfId="6000" xr:uid="{00000000-0005-0000-0000-000064100000}"/>
    <cellStyle name="20% - uthevingsfarge 3 6 5 4" xfId="6001" xr:uid="{00000000-0005-0000-0000-000065100000}"/>
    <cellStyle name="20% - uthevingsfarge 3 6 5 5" xfId="6002" xr:uid="{00000000-0005-0000-0000-000066100000}"/>
    <cellStyle name="20% - uthevingsfarge 3 6 6" xfId="6003" xr:uid="{00000000-0005-0000-0000-000067100000}"/>
    <cellStyle name="20% - uthevingsfarge 3 6 6 2" xfId="6004" xr:uid="{00000000-0005-0000-0000-000068100000}"/>
    <cellStyle name="20% - uthevingsfarge 3 6 6 3" xfId="6005" xr:uid="{00000000-0005-0000-0000-000069100000}"/>
    <cellStyle name="20% - uthevingsfarge 3 6 7" xfId="6006" xr:uid="{00000000-0005-0000-0000-00006A100000}"/>
    <cellStyle name="20% - uthevingsfarge 3 6 7 2" xfId="6007" xr:uid="{00000000-0005-0000-0000-00006B100000}"/>
    <cellStyle name="20% - uthevingsfarge 3 6 7 3" xfId="6008" xr:uid="{00000000-0005-0000-0000-00006C100000}"/>
    <cellStyle name="20% - uthevingsfarge 3 6 8" xfId="6009" xr:uid="{00000000-0005-0000-0000-00006D100000}"/>
    <cellStyle name="20% - uthevingsfarge 3 6 8 2" xfId="6010" xr:uid="{00000000-0005-0000-0000-00006E100000}"/>
    <cellStyle name="20% - uthevingsfarge 3 6 9" xfId="6011" xr:uid="{00000000-0005-0000-0000-00006F100000}"/>
    <cellStyle name="20% - uthevingsfarge 3 6 9 2" xfId="6012" xr:uid="{00000000-0005-0000-0000-000070100000}"/>
    <cellStyle name="20% - uthevingsfarge 3 6_Tabell 4.5-4.7" xfId="5885" xr:uid="{00000000-0005-0000-0000-000071100000}"/>
    <cellStyle name="20% - uthevingsfarge 3 7" xfId="265" xr:uid="{00000000-0005-0000-0000-000072100000}"/>
    <cellStyle name="20% - uthevingsfarge 3 7 10" xfId="6014" xr:uid="{00000000-0005-0000-0000-000073100000}"/>
    <cellStyle name="20% - uthevingsfarge 3 7 11" xfId="6015" xr:uid="{00000000-0005-0000-0000-000074100000}"/>
    <cellStyle name="20% - uthevingsfarge 3 7 2" xfId="266" xr:uid="{00000000-0005-0000-0000-000075100000}"/>
    <cellStyle name="20% - uthevingsfarge 3 7 2 10" xfId="6017" xr:uid="{00000000-0005-0000-0000-000076100000}"/>
    <cellStyle name="20% - uthevingsfarge 3 7 2 2" xfId="267" xr:uid="{00000000-0005-0000-0000-000077100000}"/>
    <cellStyle name="20% - uthevingsfarge 3 7 2 2 2" xfId="6019" xr:uid="{00000000-0005-0000-0000-000078100000}"/>
    <cellStyle name="20% - uthevingsfarge 3 7 2 2 2 2" xfId="6020" xr:uid="{00000000-0005-0000-0000-000079100000}"/>
    <cellStyle name="20% - uthevingsfarge 3 7 2 2 2 3" xfId="6021" xr:uid="{00000000-0005-0000-0000-00007A100000}"/>
    <cellStyle name="20% - uthevingsfarge 3 7 2 2 3" xfId="6022" xr:uid="{00000000-0005-0000-0000-00007B100000}"/>
    <cellStyle name="20% - uthevingsfarge 3 7 2 2 3 2" xfId="6023" xr:uid="{00000000-0005-0000-0000-00007C100000}"/>
    <cellStyle name="20% - uthevingsfarge 3 7 2 2 3 3" xfId="6024" xr:uid="{00000000-0005-0000-0000-00007D100000}"/>
    <cellStyle name="20% - uthevingsfarge 3 7 2 2 4" xfId="6025" xr:uid="{00000000-0005-0000-0000-00007E100000}"/>
    <cellStyle name="20% - uthevingsfarge 3 7 2 2 5" xfId="6026" xr:uid="{00000000-0005-0000-0000-00007F100000}"/>
    <cellStyle name="20% - uthevingsfarge 3 7 2 2_Tabell 4.5-4.7" xfId="6018" xr:uid="{00000000-0005-0000-0000-000080100000}"/>
    <cellStyle name="20% - uthevingsfarge 3 7 2 3" xfId="6027" xr:uid="{00000000-0005-0000-0000-000081100000}"/>
    <cellStyle name="20% - uthevingsfarge 3 7 2 3 2" xfId="6028" xr:uid="{00000000-0005-0000-0000-000082100000}"/>
    <cellStyle name="20% - uthevingsfarge 3 7 2 3 2 2" xfId="6029" xr:uid="{00000000-0005-0000-0000-000083100000}"/>
    <cellStyle name="20% - uthevingsfarge 3 7 2 3 2 3" xfId="6030" xr:uid="{00000000-0005-0000-0000-000084100000}"/>
    <cellStyle name="20% - uthevingsfarge 3 7 2 3 3" xfId="6031" xr:uid="{00000000-0005-0000-0000-000085100000}"/>
    <cellStyle name="20% - uthevingsfarge 3 7 2 3 3 2" xfId="6032" xr:uid="{00000000-0005-0000-0000-000086100000}"/>
    <cellStyle name="20% - uthevingsfarge 3 7 2 3 3 3" xfId="6033" xr:uid="{00000000-0005-0000-0000-000087100000}"/>
    <cellStyle name="20% - uthevingsfarge 3 7 2 3 4" xfId="6034" xr:uid="{00000000-0005-0000-0000-000088100000}"/>
    <cellStyle name="20% - uthevingsfarge 3 7 2 3 5" xfId="6035" xr:uid="{00000000-0005-0000-0000-000089100000}"/>
    <cellStyle name="20% - uthevingsfarge 3 7 2 4" xfId="6036" xr:uid="{00000000-0005-0000-0000-00008A100000}"/>
    <cellStyle name="20% - uthevingsfarge 3 7 2 4 2" xfId="6037" xr:uid="{00000000-0005-0000-0000-00008B100000}"/>
    <cellStyle name="20% - uthevingsfarge 3 7 2 4 3" xfId="6038" xr:uid="{00000000-0005-0000-0000-00008C100000}"/>
    <cellStyle name="20% - uthevingsfarge 3 7 2 5" xfId="6039" xr:uid="{00000000-0005-0000-0000-00008D100000}"/>
    <cellStyle name="20% - uthevingsfarge 3 7 2 5 2" xfId="6040" xr:uid="{00000000-0005-0000-0000-00008E100000}"/>
    <cellStyle name="20% - uthevingsfarge 3 7 2 5 3" xfId="6041" xr:uid="{00000000-0005-0000-0000-00008F100000}"/>
    <cellStyle name="20% - uthevingsfarge 3 7 2 6" xfId="6042" xr:uid="{00000000-0005-0000-0000-000090100000}"/>
    <cellStyle name="20% - uthevingsfarge 3 7 2 6 2" xfId="6043" xr:uid="{00000000-0005-0000-0000-000091100000}"/>
    <cellStyle name="20% - uthevingsfarge 3 7 2 7" xfId="6044" xr:uid="{00000000-0005-0000-0000-000092100000}"/>
    <cellStyle name="20% - uthevingsfarge 3 7 2 7 2" xfId="6045" xr:uid="{00000000-0005-0000-0000-000093100000}"/>
    <cellStyle name="20% - uthevingsfarge 3 7 2 8" xfId="6046" xr:uid="{00000000-0005-0000-0000-000094100000}"/>
    <cellStyle name="20% - uthevingsfarge 3 7 2 9" xfId="6047" xr:uid="{00000000-0005-0000-0000-000095100000}"/>
    <cellStyle name="20% - uthevingsfarge 3 7 2_Tabell 4.5-4.7" xfId="6016" xr:uid="{00000000-0005-0000-0000-000096100000}"/>
    <cellStyle name="20% - uthevingsfarge 3 7 3" xfId="268" xr:uid="{00000000-0005-0000-0000-000097100000}"/>
    <cellStyle name="20% - uthevingsfarge 3 7 3 2" xfId="6049" xr:uid="{00000000-0005-0000-0000-000098100000}"/>
    <cellStyle name="20% - uthevingsfarge 3 7 3 2 2" xfId="6050" xr:uid="{00000000-0005-0000-0000-000099100000}"/>
    <cellStyle name="20% - uthevingsfarge 3 7 3 2 3" xfId="6051" xr:uid="{00000000-0005-0000-0000-00009A100000}"/>
    <cellStyle name="20% - uthevingsfarge 3 7 3 3" xfId="6052" xr:uid="{00000000-0005-0000-0000-00009B100000}"/>
    <cellStyle name="20% - uthevingsfarge 3 7 3 3 2" xfId="6053" xr:uid="{00000000-0005-0000-0000-00009C100000}"/>
    <cellStyle name="20% - uthevingsfarge 3 7 3 3 3" xfId="6054" xr:uid="{00000000-0005-0000-0000-00009D100000}"/>
    <cellStyle name="20% - uthevingsfarge 3 7 3 4" xfId="6055" xr:uid="{00000000-0005-0000-0000-00009E100000}"/>
    <cellStyle name="20% - uthevingsfarge 3 7 3 5" xfId="6056" xr:uid="{00000000-0005-0000-0000-00009F100000}"/>
    <cellStyle name="20% - uthevingsfarge 3 7 3_Tabell 4.5-4.7" xfId="6048" xr:uid="{00000000-0005-0000-0000-0000A0100000}"/>
    <cellStyle name="20% - uthevingsfarge 3 7 4" xfId="6057" xr:uid="{00000000-0005-0000-0000-0000A1100000}"/>
    <cellStyle name="20% - uthevingsfarge 3 7 4 2" xfId="6058" xr:uid="{00000000-0005-0000-0000-0000A2100000}"/>
    <cellStyle name="20% - uthevingsfarge 3 7 4 2 2" xfId="6059" xr:uid="{00000000-0005-0000-0000-0000A3100000}"/>
    <cellStyle name="20% - uthevingsfarge 3 7 4 2 3" xfId="6060" xr:uid="{00000000-0005-0000-0000-0000A4100000}"/>
    <cellStyle name="20% - uthevingsfarge 3 7 4 3" xfId="6061" xr:uid="{00000000-0005-0000-0000-0000A5100000}"/>
    <cellStyle name="20% - uthevingsfarge 3 7 4 3 2" xfId="6062" xr:uid="{00000000-0005-0000-0000-0000A6100000}"/>
    <cellStyle name="20% - uthevingsfarge 3 7 4 3 3" xfId="6063" xr:uid="{00000000-0005-0000-0000-0000A7100000}"/>
    <cellStyle name="20% - uthevingsfarge 3 7 4 4" xfId="6064" xr:uid="{00000000-0005-0000-0000-0000A8100000}"/>
    <cellStyle name="20% - uthevingsfarge 3 7 4 5" xfId="6065" xr:uid="{00000000-0005-0000-0000-0000A9100000}"/>
    <cellStyle name="20% - uthevingsfarge 3 7 5" xfId="6066" xr:uid="{00000000-0005-0000-0000-0000AA100000}"/>
    <cellStyle name="20% - uthevingsfarge 3 7 5 2" xfId="6067" xr:uid="{00000000-0005-0000-0000-0000AB100000}"/>
    <cellStyle name="20% - uthevingsfarge 3 7 5 3" xfId="6068" xr:uid="{00000000-0005-0000-0000-0000AC100000}"/>
    <cellStyle name="20% - uthevingsfarge 3 7 6" xfId="6069" xr:uid="{00000000-0005-0000-0000-0000AD100000}"/>
    <cellStyle name="20% - uthevingsfarge 3 7 6 2" xfId="6070" xr:uid="{00000000-0005-0000-0000-0000AE100000}"/>
    <cellStyle name="20% - uthevingsfarge 3 7 6 3" xfId="6071" xr:uid="{00000000-0005-0000-0000-0000AF100000}"/>
    <cellStyle name="20% - uthevingsfarge 3 7 7" xfId="6072" xr:uid="{00000000-0005-0000-0000-0000B0100000}"/>
    <cellStyle name="20% - uthevingsfarge 3 7 7 2" xfId="6073" xr:uid="{00000000-0005-0000-0000-0000B1100000}"/>
    <cellStyle name="20% - uthevingsfarge 3 7 8" xfId="6074" xr:uid="{00000000-0005-0000-0000-0000B2100000}"/>
    <cellStyle name="20% - uthevingsfarge 3 7 8 2" xfId="6075" xr:uid="{00000000-0005-0000-0000-0000B3100000}"/>
    <cellStyle name="20% - uthevingsfarge 3 7 9" xfId="6076" xr:uid="{00000000-0005-0000-0000-0000B4100000}"/>
    <cellStyle name="20% - uthevingsfarge 3 7_Tabell 4.5-4.7" xfId="6013" xr:uid="{00000000-0005-0000-0000-0000B5100000}"/>
    <cellStyle name="20% - uthevingsfarge 3 8" xfId="269" xr:uid="{00000000-0005-0000-0000-0000B6100000}"/>
    <cellStyle name="20% - uthevingsfarge 3 8 10" xfId="6078" xr:uid="{00000000-0005-0000-0000-0000B7100000}"/>
    <cellStyle name="20% - uthevingsfarge 3 8 11" xfId="6079" xr:uid="{00000000-0005-0000-0000-0000B8100000}"/>
    <cellStyle name="20% - uthevingsfarge 3 8 2" xfId="270" xr:uid="{00000000-0005-0000-0000-0000B9100000}"/>
    <cellStyle name="20% - uthevingsfarge 3 8 2 10" xfId="6081" xr:uid="{00000000-0005-0000-0000-0000BA100000}"/>
    <cellStyle name="20% - uthevingsfarge 3 8 2 2" xfId="271" xr:uid="{00000000-0005-0000-0000-0000BB100000}"/>
    <cellStyle name="20% - uthevingsfarge 3 8 2 2 2" xfId="6083" xr:uid="{00000000-0005-0000-0000-0000BC100000}"/>
    <cellStyle name="20% - uthevingsfarge 3 8 2 2 2 2" xfId="6084" xr:uid="{00000000-0005-0000-0000-0000BD100000}"/>
    <cellStyle name="20% - uthevingsfarge 3 8 2 2 2 3" xfId="6085" xr:uid="{00000000-0005-0000-0000-0000BE100000}"/>
    <cellStyle name="20% - uthevingsfarge 3 8 2 2 3" xfId="6086" xr:uid="{00000000-0005-0000-0000-0000BF100000}"/>
    <cellStyle name="20% - uthevingsfarge 3 8 2 2 3 2" xfId="6087" xr:uid="{00000000-0005-0000-0000-0000C0100000}"/>
    <cellStyle name="20% - uthevingsfarge 3 8 2 2 3 3" xfId="6088" xr:uid="{00000000-0005-0000-0000-0000C1100000}"/>
    <cellStyle name="20% - uthevingsfarge 3 8 2 2 4" xfId="6089" xr:uid="{00000000-0005-0000-0000-0000C2100000}"/>
    <cellStyle name="20% - uthevingsfarge 3 8 2 2 5" xfId="6090" xr:uid="{00000000-0005-0000-0000-0000C3100000}"/>
    <cellStyle name="20% - uthevingsfarge 3 8 2 2_Tabell 4.5-4.7" xfId="6082" xr:uid="{00000000-0005-0000-0000-0000C4100000}"/>
    <cellStyle name="20% - uthevingsfarge 3 8 2 3" xfId="6091" xr:uid="{00000000-0005-0000-0000-0000C5100000}"/>
    <cellStyle name="20% - uthevingsfarge 3 8 2 3 2" xfId="6092" xr:uid="{00000000-0005-0000-0000-0000C6100000}"/>
    <cellStyle name="20% - uthevingsfarge 3 8 2 3 2 2" xfId="6093" xr:uid="{00000000-0005-0000-0000-0000C7100000}"/>
    <cellStyle name="20% - uthevingsfarge 3 8 2 3 2 3" xfId="6094" xr:uid="{00000000-0005-0000-0000-0000C8100000}"/>
    <cellStyle name="20% - uthevingsfarge 3 8 2 3 3" xfId="6095" xr:uid="{00000000-0005-0000-0000-0000C9100000}"/>
    <cellStyle name="20% - uthevingsfarge 3 8 2 3 3 2" xfId="6096" xr:uid="{00000000-0005-0000-0000-0000CA100000}"/>
    <cellStyle name="20% - uthevingsfarge 3 8 2 3 3 3" xfId="6097" xr:uid="{00000000-0005-0000-0000-0000CB100000}"/>
    <cellStyle name="20% - uthevingsfarge 3 8 2 3 4" xfId="6098" xr:uid="{00000000-0005-0000-0000-0000CC100000}"/>
    <cellStyle name="20% - uthevingsfarge 3 8 2 3 5" xfId="6099" xr:uid="{00000000-0005-0000-0000-0000CD100000}"/>
    <cellStyle name="20% - uthevingsfarge 3 8 2 4" xfId="6100" xr:uid="{00000000-0005-0000-0000-0000CE100000}"/>
    <cellStyle name="20% - uthevingsfarge 3 8 2 4 2" xfId="6101" xr:uid="{00000000-0005-0000-0000-0000CF100000}"/>
    <cellStyle name="20% - uthevingsfarge 3 8 2 4 3" xfId="6102" xr:uid="{00000000-0005-0000-0000-0000D0100000}"/>
    <cellStyle name="20% - uthevingsfarge 3 8 2 5" xfId="6103" xr:uid="{00000000-0005-0000-0000-0000D1100000}"/>
    <cellStyle name="20% - uthevingsfarge 3 8 2 5 2" xfId="6104" xr:uid="{00000000-0005-0000-0000-0000D2100000}"/>
    <cellStyle name="20% - uthevingsfarge 3 8 2 5 3" xfId="6105" xr:uid="{00000000-0005-0000-0000-0000D3100000}"/>
    <cellStyle name="20% - uthevingsfarge 3 8 2 6" xfId="6106" xr:uid="{00000000-0005-0000-0000-0000D4100000}"/>
    <cellStyle name="20% - uthevingsfarge 3 8 2 6 2" xfId="6107" xr:uid="{00000000-0005-0000-0000-0000D5100000}"/>
    <cellStyle name="20% - uthevingsfarge 3 8 2 7" xfId="6108" xr:uid="{00000000-0005-0000-0000-0000D6100000}"/>
    <cellStyle name="20% - uthevingsfarge 3 8 2 7 2" xfId="6109" xr:uid="{00000000-0005-0000-0000-0000D7100000}"/>
    <cellStyle name="20% - uthevingsfarge 3 8 2 8" xfId="6110" xr:uid="{00000000-0005-0000-0000-0000D8100000}"/>
    <cellStyle name="20% - uthevingsfarge 3 8 2 9" xfId="6111" xr:uid="{00000000-0005-0000-0000-0000D9100000}"/>
    <cellStyle name="20% - uthevingsfarge 3 8 2_Tabell 4.5-4.7" xfId="6080" xr:uid="{00000000-0005-0000-0000-0000DA100000}"/>
    <cellStyle name="20% - uthevingsfarge 3 8 3" xfId="272" xr:uid="{00000000-0005-0000-0000-0000DB100000}"/>
    <cellStyle name="20% - uthevingsfarge 3 8 3 2" xfId="6113" xr:uid="{00000000-0005-0000-0000-0000DC100000}"/>
    <cellStyle name="20% - uthevingsfarge 3 8 3 2 2" xfId="6114" xr:uid="{00000000-0005-0000-0000-0000DD100000}"/>
    <cellStyle name="20% - uthevingsfarge 3 8 3 2 3" xfId="6115" xr:uid="{00000000-0005-0000-0000-0000DE100000}"/>
    <cellStyle name="20% - uthevingsfarge 3 8 3 3" xfId="6116" xr:uid="{00000000-0005-0000-0000-0000DF100000}"/>
    <cellStyle name="20% - uthevingsfarge 3 8 3 3 2" xfId="6117" xr:uid="{00000000-0005-0000-0000-0000E0100000}"/>
    <cellStyle name="20% - uthevingsfarge 3 8 3 3 3" xfId="6118" xr:uid="{00000000-0005-0000-0000-0000E1100000}"/>
    <cellStyle name="20% - uthevingsfarge 3 8 3 4" xfId="6119" xr:uid="{00000000-0005-0000-0000-0000E2100000}"/>
    <cellStyle name="20% - uthevingsfarge 3 8 3 5" xfId="6120" xr:uid="{00000000-0005-0000-0000-0000E3100000}"/>
    <cellStyle name="20% - uthevingsfarge 3 8 3_Tabell 4.5-4.7" xfId="6112" xr:uid="{00000000-0005-0000-0000-0000E4100000}"/>
    <cellStyle name="20% - uthevingsfarge 3 8 4" xfId="6121" xr:uid="{00000000-0005-0000-0000-0000E5100000}"/>
    <cellStyle name="20% - uthevingsfarge 3 8 4 2" xfId="6122" xr:uid="{00000000-0005-0000-0000-0000E6100000}"/>
    <cellStyle name="20% - uthevingsfarge 3 8 4 2 2" xfId="6123" xr:uid="{00000000-0005-0000-0000-0000E7100000}"/>
    <cellStyle name="20% - uthevingsfarge 3 8 4 2 3" xfId="6124" xr:uid="{00000000-0005-0000-0000-0000E8100000}"/>
    <cellStyle name="20% - uthevingsfarge 3 8 4 3" xfId="6125" xr:uid="{00000000-0005-0000-0000-0000E9100000}"/>
    <cellStyle name="20% - uthevingsfarge 3 8 4 3 2" xfId="6126" xr:uid="{00000000-0005-0000-0000-0000EA100000}"/>
    <cellStyle name="20% - uthevingsfarge 3 8 4 3 3" xfId="6127" xr:uid="{00000000-0005-0000-0000-0000EB100000}"/>
    <cellStyle name="20% - uthevingsfarge 3 8 4 4" xfId="6128" xr:uid="{00000000-0005-0000-0000-0000EC100000}"/>
    <cellStyle name="20% - uthevingsfarge 3 8 4 5" xfId="6129" xr:uid="{00000000-0005-0000-0000-0000ED100000}"/>
    <cellStyle name="20% - uthevingsfarge 3 8 5" xfId="6130" xr:uid="{00000000-0005-0000-0000-0000EE100000}"/>
    <cellStyle name="20% - uthevingsfarge 3 8 5 2" xfId="6131" xr:uid="{00000000-0005-0000-0000-0000EF100000}"/>
    <cellStyle name="20% - uthevingsfarge 3 8 5 3" xfId="6132" xr:uid="{00000000-0005-0000-0000-0000F0100000}"/>
    <cellStyle name="20% - uthevingsfarge 3 8 6" xfId="6133" xr:uid="{00000000-0005-0000-0000-0000F1100000}"/>
    <cellStyle name="20% - uthevingsfarge 3 8 6 2" xfId="6134" xr:uid="{00000000-0005-0000-0000-0000F2100000}"/>
    <cellStyle name="20% - uthevingsfarge 3 8 6 3" xfId="6135" xr:uid="{00000000-0005-0000-0000-0000F3100000}"/>
    <cellStyle name="20% - uthevingsfarge 3 8 7" xfId="6136" xr:uid="{00000000-0005-0000-0000-0000F4100000}"/>
    <cellStyle name="20% - uthevingsfarge 3 8 7 2" xfId="6137" xr:uid="{00000000-0005-0000-0000-0000F5100000}"/>
    <cellStyle name="20% - uthevingsfarge 3 8 8" xfId="6138" xr:uid="{00000000-0005-0000-0000-0000F6100000}"/>
    <cellStyle name="20% - uthevingsfarge 3 8 8 2" xfId="6139" xr:uid="{00000000-0005-0000-0000-0000F7100000}"/>
    <cellStyle name="20% - uthevingsfarge 3 8 9" xfId="6140" xr:uid="{00000000-0005-0000-0000-0000F8100000}"/>
    <cellStyle name="20% - uthevingsfarge 3 8_Tabell 4.5-4.7" xfId="6077" xr:uid="{00000000-0005-0000-0000-0000F9100000}"/>
    <cellStyle name="20% - uthevingsfarge 3 9" xfId="273" xr:uid="{00000000-0005-0000-0000-0000FA100000}"/>
    <cellStyle name="20% - uthevingsfarge 3 9 10" xfId="6142" xr:uid="{00000000-0005-0000-0000-0000FB100000}"/>
    <cellStyle name="20% - uthevingsfarge 3 9 2" xfId="274" xr:uid="{00000000-0005-0000-0000-0000FC100000}"/>
    <cellStyle name="20% - uthevingsfarge 3 9 2 2" xfId="6144" xr:uid="{00000000-0005-0000-0000-0000FD100000}"/>
    <cellStyle name="20% - uthevingsfarge 3 9 2 2 2" xfId="6145" xr:uid="{00000000-0005-0000-0000-0000FE100000}"/>
    <cellStyle name="20% - uthevingsfarge 3 9 2 2 3" xfId="6146" xr:uid="{00000000-0005-0000-0000-0000FF100000}"/>
    <cellStyle name="20% - uthevingsfarge 3 9 2 3" xfId="6147" xr:uid="{00000000-0005-0000-0000-000000110000}"/>
    <cellStyle name="20% - uthevingsfarge 3 9 2 3 2" xfId="6148" xr:uid="{00000000-0005-0000-0000-000001110000}"/>
    <cellStyle name="20% - uthevingsfarge 3 9 2 3 3" xfId="6149" xr:uid="{00000000-0005-0000-0000-000002110000}"/>
    <cellStyle name="20% - uthevingsfarge 3 9 2 4" xfId="6150" xr:uid="{00000000-0005-0000-0000-000003110000}"/>
    <cellStyle name="20% - uthevingsfarge 3 9 2 5" xfId="6151" xr:uid="{00000000-0005-0000-0000-000004110000}"/>
    <cellStyle name="20% - uthevingsfarge 3 9 2_Tabell 4.5-4.7" xfId="6143" xr:uid="{00000000-0005-0000-0000-000005110000}"/>
    <cellStyle name="20% - uthevingsfarge 3 9 3" xfId="6152" xr:uid="{00000000-0005-0000-0000-000006110000}"/>
    <cellStyle name="20% - uthevingsfarge 3 9 3 2" xfId="6153" xr:uid="{00000000-0005-0000-0000-000007110000}"/>
    <cellStyle name="20% - uthevingsfarge 3 9 3 2 2" xfId="6154" xr:uid="{00000000-0005-0000-0000-000008110000}"/>
    <cellStyle name="20% - uthevingsfarge 3 9 3 2 3" xfId="6155" xr:uid="{00000000-0005-0000-0000-000009110000}"/>
    <cellStyle name="20% - uthevingsfarge 3 9 3 3" xfId="6156" xr:uid="{00000000-0005-0000-0000-00000A110000}"/>
    <cellStyle name="20% - uthevingsfarge 3 9 3 3 2" xfId="6157" xr:uid="{00000000-0005-0000-0000-00000B110000}"/>
    <cellStyle name="20% - uthevingsfarge 3 9 3 3 3" xfId="6158" xr:uid="{00000000-0005-0000-0000-00000C110000}"/>
    <cellStyle name="20% - uthevingsfarge 3 9 3 4" xfId="6159" xr:uid="{00000000-0005-0000-0000-00000D110000}"/>
    <cellStyle name="20% - uthevingsfarge 3 9 3 5" xfId="6160" xr:uid="{00000000-0005-0000-0000-00000E110000}"/>
    <cellStyle name="20% - uthevingsfarge 3 9 4" xfId="6161" xr:uid="{00000000-0005-0000-0000-00000F110000}"/>
    <cellStyle name="20% - uthevingsfarge 3 9 4 2" xfId="6162" xr:uid="{00000000-0005-0000-0000-000010110000}"/>
    <cellStyle name="20% - uthevingsfarge 3 9 4 3" xfId="6163" xr:uid="{00000000-0005-0000-0000-000011110000}"/>
    <cellStyle name="20% - uthevingsfarge 3 9 5" xfId="6164" xr:uid="{00000000-0005-0000-0000-000012110000}"/>
    <cellStyle name="20% - uthevingsfarge 3 9 5 2" xfId="6165" xr:uid="{00000000-0005-0000-0000-000013110000}"/>
    <cellStyle name="20% - uthevingsfarge 3 9 5 3" xfId="6166" xr:uid="{00000000-0005-0000-0000-000014110000}"/>
    <cellStyle name="20% - uthevingsfarge 3 9 6" xfId="6167" xr:uid="{00000000-0005-0000-0000-000015110000}"/>
    <cellStyle name="20% - uthevingsfarge 3 9 6 2" xfId="6168" xr:uid="{00000000-0005-0000-0000-000016110000}"/>
    <cellStyle name="20% - uthevingsfarge 3 9 7" xfId="6169" xr:uid="{00000000-0005-0000-0000-000017110000}"/>
    <cellStyle name="20% - uthevingsfarge 3 9 7 2" xfId="6170" xr:uid="{00000000-0005-0000-0000-000018110000}"/>
    <cellStyle name="20% - uthevingsfarge 3 9 8" xfId="6171" xr:uid="{00000000-0005-0000-0000-000019110000}"/>
    <cellStyle name="20% - uthevingsfarge 3 9 9" xfId="6172" xr:uid="{00000000-0005-0000-0000-00001A110000}"/>
    <cellStyle name="20% - uthevingsfarge 3 9_Tabell 4.5-4.7" xfId="6141" xr:uid="{00000000-0005-0000-0000-00001B110000}"/>
    <cellStyle name="20% - uthevingsfarge 4 10" xfId="275" xr:uid="{00000000-0005-0000-0000-00001C110000}"/>
    <cellStyle name="20% - uthevingsfarge 4 10 2" xfId="6174" xr:uid="{00000000-0005-0000-0000-00001D110000}"/>
    <cellStyle name="20% - uthevingsfarge 4 10 2 2" xfId="6175" xr:uid="{00000000-0005-0000-0000-00001E110000}"/>
    <cellStyle name="20% - uthevingsfarge 4 10 2 3" xfId="6176" xr:uid="{00000000-0005-0000-0000-00001F110000}"/>
    <cellStyle name="20% - uthevingsfarge 4 10 3" xfId="6177" xr:uid="{00000000-0005-0000-0000-000020110000}"/>
    <cellStyle name="20% - uthevingsfarge 4 10 3 2" xfId="6178" xr:uid="{00000000-0005-0000-0000-000021110000}"/>
    <cellStyle name="20% - uthevingsfarge 4 10 3 3" xfId="6179" xr:uid="{00000000-0005-0000-0000-000022110000}"/>
    <cellStyle name="20% - uthevingsfarge 4 10 4" xfId="6180" xr:uid="{00000000-0005-0000-0000-000023110000}"/>
    <cellStyle name="20% - uthevingsfarge 4 10 5" xfId="6181" xr:uid="{00000000-0005-0000-0000-000024110000}"/>
    <cellStyle name="20% - uthevingsfarge 4 10_Tabell 4.5-4.7" xfId="6173" xr:uid="{00000000-0005-0000-0000-000025110000}"/>
    <cellStyle name="20% - uthevingsfarge 4 11" xfId="6182" xr:uid="{00000000-0005-0000-0000-000026110000}"/>
    <cellStyle name="20% - uthevingsfarge 4 11 2" xfId="6183" xr:uid="{00000000-0005-0000-0000-000027110000}"/>
    <cellStyle name="20% - uthevingsfarge 4 11 2 2" xfId="6184" xr:uid="{00000000-0005-0000-0000-000028110000}"/>
    <cellStyle name="20% - uthevingsfarge 4 11 2 3" xfId="6185" xr:uid="{00000000-0005-0000-0000-000029110000}"/>
    <cellStyle name="20% - uthevingsfarge 4 11 3" xfId="6186" xr:uid="{00000000-0005-0000-0000-00002A110000}"/>
    <cellStyle name="20% - uthevingsfarge 4 11 3 2" xfId="6187" xr:uid="{00000000-0005-0000-0000-00002B110000}"/>
    <cellStyle name="20% - uthevingsfarge 4 11 3 3" xfId="6188" xr:uid="{00000000-0005-0000-0000-00002C110000}"/>
    <cellStyle name="20% - uthevingsfarge 4 11 4" xfId="6189" xr:uid="{00000000-0005-0000-0000-00002D110000}"/>
    <cellStyle name="20% - uthevingsfarge 4 11 5" xfId="6190" xr:uid="{00000000-0005-0000-0000-00002E110000}"/>
    <cellStyle name="20% - uthevingsfarge 4 12" xfId="6191" xr:uid="{00000000-0005-0000-0000-00002F110000}"/>
    <cellStyle name="20% - uthevingsfarge 4 12 2" xfId="6192" xr:uid="{00000000-0005-0000-0000-000030110000}"/>
    <cellStyle name="20% - uthevingsfarge 4 12 3" xfId="6193" xr:uid="{00000000-0005-0000-0000-000031110000}"/>
    <cellStyle name="20% - uthevingsfarge 4 13" xfId="6194" xr:uid="{00000000-0005-0000-0000-000032110000}"/>
    <cellStyle name="20% - uthevingsfarge 4 13 2" xfId="6195" xr:uid="{00000000-0005-0000-0000-000033110000}"/>
    <cellStyle name="20% - uthevingsfarge 4 13 3" xfId="6196" xr:uid="{00000000-0005-0000-0000-000034110000}"/>
    <cellStyle name="20% - uthevingsfarge 4 14" xfId="6197" xr:uid="{00000000-0005-0000-0000-000035110000}"/>
    <cellStyle name="20% - uthevingsfarge 4 14 2" xfId="6198" xr:uid="{00000000-0005-0000-0000-000036110000}"/>
    <cellStyle name="20% - uthevingsfarge 4 15" xfId="6199" xr:uid="{00000000-0005-0000-0000-000037110000}"/>
    <cellStyle name="20% - uthevingsfarge 4 15 2" xfId="6200" xr:uid="{00000000-0005-0000-0000-000038110000}"/>
    <cellStyle name="20% - uthevingsfarge 4 16" xfId="6201" xr:uid="{00000000-0005-0000-0000-000039110000}"/>
    <cellStyle name="20% - uthevingsfarge 4 17" xfId="6202" xr:uid="{00000000-0005-0000-0000-00003A110000}"/>
    <cellStyle name="20% - uthevingsfarge 4 18" xfId="6203" xr:uid="{00000000-0005-0000-0000-00003B110000}"/>
    <cellStyle name="20% - uthevingsfarge 4 2" xfId="276" xr:uid="{00000000-0005-0000-0000-00003C110000}"/>
    <cellStyle name="20% - uthevingsfarge 4 2 10" xfId="6205" xr:uid="{00000000-0005-0000-0000-00003D110000}"/>
    <cellStyle name="20% - uthevingsfarge 4 2 10 2" xfId="6206" xr:uid="{00000000-0005-0000-0000-00003E110000}"/>
    <cellStyle name="20% - uthevingsfarge 4 2 11" xfId="6207" xr:uid="{00000000-0005-0000-0000-00003F110000}"/>
    <cellStyle name="20% - uthevingsfarge 4 2 11 2" xfId="6208" xr:uid="{00000000-0005-0000-0000-000040110000}"/>
    <cellStyle name="20% - uthevingsfarge 4 2 12" xfId="6209" xr:uid="{00000000-0005-0000-0000-000041110000}"/>
    <cellStyle name="20% - uthevingsfarge 4 2 13" xfId="6210" xr:uid="{00000000-0005-0000-0000-000042110000}"/>
    <cellStyle name="20% - uthevingsfarge 4 2 14" xfId="6211" xr:uid="{00000000-0005-0000-0000-000043110000}"/>
    <cellStyle name="20% - uthevingsfarge 4 2 2" xfId="277" xr:uid="{00000000-0005-0000-0000-000044110000}"/>
    <cellStyle name="20% - uthevingsfarge 4 2 2 10" xfId="6213" xr:uid="{00000000-0005-0000-0000-000045110000}"/>
    <cellStyle name="20% - uthevingsfarge 4 2 2 11" xfId="6214" xr:uid="{00000000-0005-0000-0000-000046110000}"/>
    <cellStyle name="20% - uthevingsfarge 4 2 2 12" xfId="6215" xr:uid="{00000000-0005-0000-0000-000047110000}"/>
    <cellStyle name="20% - uthevingsfarge 4 2 2 2" xfId="278" xr:uid="{00000000-0005-0000-0000-000048110000}"/>
    <cellStyle name="20% - uthevingsfarge 4 2 2 2 10" xfId="6217" xr:uid="{00000000-0005-0000-0000-000049110000}"/>
    <cellStyle name="20% - uthevingsfarge 4 2 2 2 11" xfId="6218" xr:uid="{00000000-0005-0000-0000-00004A110000}"/>
    <cellStyle name="20% - uthevingsfarge 4 2 2 2 2" xfId="279" xr:uid="{00000000-0005-0000-0000-00004B110000}"/>
    <cellStyle name="20% - uthevingsfarge 4 2 2 2 2 10" xfId="6220" xr:uid="{00000000-0005-0000-0000-00004C110000}"/>
    <cellStyle name="20% - uthevingsfarge 4 2 2 2 2 2" xfId="280" xr:uid="{00000000-0005-0000-0000-00004D110000}"/>
    <cellStyle name="20% - uthevingsfarge 4 2 2 2 2 2 2" xfId="6222" xr:uid="{00000000-0005-0000-0000-00004E110000}"/>
    <cellStyle name="20% - uthevingsfarge 4 2 2 2 2 2 2 2" xfId="6223" xr:uid="{00000000-0005-0000-0000-00004F110000}"/>
    <cellStyle name="20% - uthevingsfarge 4 2 2 2 2 2 2 3" xfId="6224" xr:uid="{00000000-0005-0000-0000-000050110000}"/>
    <cellStyle name="20% - uthevingsfarge 4 2 2 2 2 2 3" xfId="6225" xr:uid="{00000000-0005-0000-0000-000051110000}"/>
    <cellStyle name="20% - uthevingsfarge 4 2 2 2 2 2 3 2" xfId="6226" xr:uid="{00000000-0005-0000-0000-000052110000}"/>
    <cellStyle name="20% - uthevingsfarge 4 2 2 2 2 2 3 3" xfId="6227" xr:uid="{00000000-0005-0000-0000-000053110000}"/>
    <cellStyle name="20% - uthevingsfarge 4 2 2 2 2 2 4" xfId="6228" xr:uid="{00000000-0005-0000-0000-000054110000}"/>
    <cellStyle name="20% - uthevingsfarge 4 2 2 2 2 2 5" xfId="6229" xr:uid="{00000000-0005-0000-0000-000055110000}"/>
    <cellStyle name="20% - uthevingsfarge 4 2 2 2 2 2_Tabell 4.5-4.7" xfId="6221" xr:uid="{00000000-0005-0000-0000-000056110000}"/>
    <cellStyle name="20% - uthevingsfarge 4 2 2 2 2 3" xfId="6230" xr:uid="{00000000-0005-0000-0000-000057110000}"/>
    <cellStyle name="20% - uthevingsfarge 4 2 2 2 2 3 2" xfId="6231" xr:uid="{00000000-0005-0000-0000-000058110000}"/>
    <cellStyle name="20% - uthevingsfarge 4 2 2 2 2 3 2 2" xfId="6232" xr:uid="{00000000-0005-0000-0000-000059110000}"/>
    <cellStyle name="20% - uthevingsfarge 4 2 2 2 2 3 2 3" xfId="6233" xr:uid="{00000000-0005-0000-0000-00005A110000}"/>
    <cellStyle name="20% - uthevingsfarge 4 2 2 2 2 3 3" xfId="6234" xr:uid="{00000000-0005-0000-0000-00005B110000}"/>
    <cellStyle name="20% - uthevingsfarge 4 2 2 2 2 3 3 2" xfId="6235" xr:uid="{00000000-0005-0000-0000-00005C110000}"/>
    <cellStyle name="20% - uthevingsfarge 4 2 2 2 2 3 3 3" xfId="6236" xr:uid="{00000000-0005-0000-0000-00005D110000}"/>
    <cellStyle name="20% - uthevingsfarge 4 2 2 2 2 3 4" xfId="6237" xr:uid="{00000000-0005-0000-0000-00005E110000}"/>
    <cellStyle name="20% - uthevingsfarge 4 2 2 2 2 3 5" xfId="6238" xr:uid="{00000000-0005-0000-0000-00005F110000}"/>
    <cellStyle name="20% - uthevingsfarge 4 2 2 2 2 4" xfId="6239" xr:uid="{00000000-0005-0000-0000-000060110000}"/>
    <cellStyle name="20% - uthevingsfarge 4 2 2 2 2 4 2" xfId="6240" xr:uid="{00000000-0005-0000-0000-000061110000}"/>
    <cellStyle name="20% - uthevingsfarge 4 2 2 2 2 4 3" xfId="6241" xr:uid="{00000000-0005-0000-0000-000062110000}"/>
    <cellStyle name="20% - uthevingsfarge 4 2 2 2 2 5" xfId="6242" xr:uid="{00000000-0005-0000-0000-000063110000}"/>
    <cellStyle name="20% - uthevingsfarge 4 2 2 2 2 5 2" xfId="6243" xr:uid="{00000000-0005-0000-0000-000064110000}"/>
    <cellStyle name="20% - uthevingsfarge 4 2 2 2 2 5 3" xfId="6244" xr:uid="{00000000-0005-0000-0000-000065110000}"/>
    <cellStyle name="20% - uthevingsfarge 4 2 2 2 2 6" xfId="6245" xr:uid="{00000000-0005-0000-0000-000066110000}"/>
    <cellStyle name="20% - uthevingsfarge 4 2 2 2 2 6 2" xfId="6246" xr:uid="{00000000-0005-0000-0000-000067110000}"/>
    <cellStyle name="20% - uthevingsfarge 4 2 2 2 2 7" xfId="6247" xr:uid="{00000000-0005-0000-0000-000068110000}"/>
    <cellStyle name="20% - uthevingsfarge 4 2 2 2 2 7 2" xfId="6248" xr:uid="{00000000-0005-0000-0000-000069110000}"/>
    <cellStyle name="20% - uthevingsfarge 4 2 2 2 2 8" xfId="6249" xr:uid="{00000000-0005-0000-0000-00006A110000}"/>
    <cellStyle name="20% - uthevingsfarge 4 2 2 2 2 9" xfId="6250" xr:uid="{00000000-0005-0000-0000-00006B110000}"/>
    <cellStyle name="20% - uthevingsfarge 4 2 2 2 2_Tabell 4.5-4.7" xfId="6219" xr:uid="{00000000-0005-0000-0000-00006C110000}"/>
    <cellStyle name="20% - uthevingsfarge 4 2 2 2 3" xfId="281" xr:uid="{00000000-0005-0000-0000-00006D110000}"/>
    <cellStyle name="20% - uthevingsfarge 4 2 2 2 3 2" xfId="6252" xr:uid="{00000000-0005-0000-0000-00006E110000}"/>
    <cellStyle name="20% - uthevingsfarge 4 2 2 2 3 2 2" xfId="6253" xr:uid="{00000000-0005-0000-0000-00006F110000}"/>
    <cellStyle name="20% - uthevingsfarge 4 2 2 2 3 2 3" xfId="6254" xr:uid="{00000000-0005-0000-0000-000070110000}"/>
    <cellStyle name="20% - uthevingsfarge 4 2 2 2 3 3" xfId="6255" xr:uid="{00000000-0005-0000-0000-000071110000}"/>
    <cellStyle name="20% - uthevingsfarge 4 2 2 2 3 3 2" xfId="6256" xr:uid="{00000000-0005-0000-0000-000072110000}"/>
    <cellStyle name="20% - uthevingsfarge 4 2 2 2 3 3 3" xfId="6257" xr:uid="{00000000-0005-0000-0000-000073110000}"/>
    <cellStyle name="20% - uthevingsfarge 4 2 2 2 3 4" xfId="6258" xr:uid="{00000000-0005-0000-0000-000074110000}"/>
    <cellStyle name="20% - uthevingsfarge 4 2 2 2 3 5" xfId="6259" xr:uid="{00000000-0005-0000-0000-000075110000}"/>
    <cellStyle name="20% - uthevingsfarge 4 2 2 2 3_Tabell 4.5-4.7" xfId="6251" xr:uid="{00000000-0005-0000-0000-000076110000}"/>
    <cellStyle name="20% - uthevingsfarge 4 2 2 2 4" xfId="6260" xr:uid="{00000000-0005-0000-0000-000077110000}"/>
    <cellStyle name="20% - uthevingsfarge 4 2 2 2 4 2" xfId="6261" xr:uid="{00000000-0005-0000-0000-000078110000}"/>
    <cellStyle name="20% - uthevingsfarge 4 2 2 2 4 2 2" xfId="6262" xr:uid="{00000000-0005-0000-0000-000079110000}"/>
    <cellStyle name="20% - uthevingsfarge 4 2 2 2 4 2 3" xfId="6263" xr:uid="{00000000-0005-0000-0000-00007A110000}"/>
    <cellStyle name="20% - uthevingsfarge 4 2 2 2 4 3" xfId="6264" xr:uid="{00000000-0005-0000-0000-00007B110000}"/>
    <cellStyle name="20% - uthevingsfarge 4 2 2 2 4 3 2" xfId="6265" xr:uid="{00000000-0005-0000-0000-00007C110000}"/>
    <cellStyle name="20% - uthevingsfarge 4 2 2 2 4 3 3" xfId="6266" xr:uid="{00000000-0005-0000-0000-00007D110000}"/>
    <cellStyle name="20% - uthevingsfarge 4 2 2 2 4 4" xfId="6267" xr:uid="{00000000-0005-0000-0000-00007E110000}"/>
    <cellStyle name="20% - uthevingsfarge 4 2 2 2 4 5" xfId="6268" xr:uid="{00000000-0005-0000-0000-00007F110000}"/>
    <cellStyle name="20% - uthevingsfarge 4 2 2 2 5" xfId="6269" xr:uid="{00000000-0005-0000-0000-000080110000}"/>
    <cellStyle name="20% - uthevingsfarge 4 2 2 2 5 2" xfId="6270" xr:uid="{00000000-0005-0000-0000-000081110000}"/>
    <cellStyle name="20% - uthevingsfarge 4 2 2 2 5 3" xfId="6271" xr:uid="{00000000-0005-0000-0000-000082110000}"/>
    <cellStyle name="20% - uthevingsfarge 4 2 2 2 6" xfId="6272" xr:uid="{00000000-0005-0000-0000-000083110000}"/>
    <cellStyle name="20% - uthevingsfarge 4 2 2 2 6 2" xfId="6273" xr:uid="{00000000-0005-0000-0000-000084110000}"/>
    <cellStyle name="20% - uthevingsfarge 4 2 2 2 6 3" xfId="6274" xr:uid="{00000000-0005-0000-0000-000085110000}"/>
    <cellStyle name="20% - uthevingsfarge 4 2 2 2 7" xfId="6275" xr:uid="{00000000-0005-0000-0000-000086110000}"/>
    <cellStyle name="20% - uthevingsfarge 4 2 2 2 7 2" xfId="6276" xr:uid="{00000000-0005-0000-0000-000087110000}"/>
    <cellStyle name="20% - uthevingsfarge 4 2 2 2 8" xfId="6277" xr:uid="{00000000-0005-0000-0000-000088110000}"/>
    <cellStyle name="20% - uthevingsfarge 4 2 2 2 8 2" xfId="6278" xr:uid="{00000000-0005-0000-0000-000089110000}"/>
    <cellStyle name="20% - uthevingsfarge 4 2 2 2 9" xfId="6279" xr:uid="{00000000-0005-0000-0000-00008A110000}"/>
    <cellStyle name="20% - uthevingsfarge 4 2 2 2_Tabell 4.5-4.7" xfId="6216" xr:uid="{00000000-0005-0000-0000-00008B110000}"/>
    <cellStyle name="20% - uthevingsfarge 4 2 2 3" xfId="282" xr:uid="{00000000-0005-0000-0000-00008C110000}"/>
    <cellStyle name="20% - uthevingsfarge 4 2 2 3 10" xfId="6281" xr:uid="{00000000-0005-0000-0000-00008D110000}"/>
    <cellStyle name="20% - uthevingsfarge 4 2 2 3 2" xfId="283" xr:uid="{00000000-0005-0000-0000-00008E110000}"/>
    <cellStyle name="20% - uthevingsfarge 4 2 2 3 2 2" xfId="6283" xr:uid="{00000000-0005-0000-0000-00008F110000}"/>
    <cellStyle name="20% - uthevingsfarge 4 2 2 3 2 2 2" xfId="6284" xr:uid="{00000000-0005-0000-0000-000090110000}"/>
    <cellStyle name="20% - uthevingsfarge 4 2 2 3 2 2 3" xfId="6285" xr:uid="{00000000-0005-0000-0000-000091110000}"/>
    <cellStyle name="20% - uthevingsfarge 4 2 2 3 2 3" xfId="6286" xr:uid="{00000000-0005-0000-0000-000092110000}"/>
    <cellStyle name="20% - uthevingsfarge 4 2 2 3 2 3 2" xfId="6287" xr:uid="{00000000-0005-0000-0000-000093110000}"/>
    <cellStyle name="20% - uthevingsfarge 4 2 2 3 2 3 3" xfId="6288" xr:uid="{00000000-0005-0000-0000-000094110000}"/>
    <cellStyle name="20% - uthevingsfarge 4 2 2 3 2 4" xfId="6289" xr:uid="{00000000-0005-0000-0000-000095110000}"/>
    <cellStyle name="20% - uthevingsfarge 4 2 2 3 2 5" xfId="6290" xr:uid="{00000000-0005-0000-0000-000096110000}"/>
    <cellStyle name="20% - uthevingsfarge 4 2 2 3 2_Tabell 4.5-4.7" xfId="6282" xr:uid="{00000000-0005-0000-0000-000097110000}"/>
    <cellStyle name="20% - uthevingsfarge 4 2 2 3 3" xfId="6291" xr:uid="{00000000-0005-0000-0000-000098110000}"/>
    <cellStyle name="20% - uthevingsfarge 4 2 2 3 3 2" xfId="6292" xr:uid="{00000000-0005-0000-0000-000099110000}"/>
    <cellStyle name="20% - uthevingsfarge 4 2 2 3 3 2 2" xfId="6293" xr:uid="{00000000-0005-0000-0000-00009A110000}"/>
    <cellStyle name="20% - uthevingsfarge 4 2 2 3 3 2 3" xfId="6294" xr:uid="{00000000-0005-0000-0000-00009B110000}"/>
    <cellStyle name="20% - uthevingsfarge 4 2 2 3 3 3" xfId="6295" xr:uid="{00000000-0005-0000-0000-00009C110000}"/>
    <cellStyle name="20% - uthevingsfarge 4 2 2 3 3 3 2" xfId="6296" xr:uid="{00000000-0005-0000-0000-00009D110000}"/>
    <cellStyle name="20% - uthevingsfarge 4 2 2 3 3 3 3" xfId="6297" xr:uid="{00000000-0005-0000-0000-00009E110000}"/>
    <cellStyle name="20% - uthevingsfarge 4 2 2 3 3 4" xfId="6298" xr:uid="{00000000-0005-0000-0000-00009F110000}"/>
    <cellStyle name="20% - uthevingsfarge 4 2 2 3 3 5" xfId="6299" xr:uid="{00000000-0005-0000-0000-0000A0110000}"/>
    <cellStyle name="20% - uthevingsfarge 4 2 2 3 4" xfId="6300" xr:uid="{00000000-0005-0000-0000-0000A1110000}"/>
    <cellStyle name="20% - uthevingsfarge 4 2 2 3 4 2" xfId="6301" xr:uid="{00000000-0005-0000-0000-0000A2110000}"/>
    <cellStyle name="20% - uthevingsfarge 4 2 2 3 4 3" xfId="6302" xr:uid="{00000000-0005-0000-0000-0000A3110000}"/>
    <cellStyle name="20% - uthevingsfarge 4 2 2 3 5" xfId="6303" xr:uid="{00000000-0005-0000-0000-0000A4110000}"/>
    <cellStyle name="20% - uthevingsfarge 4 2 2 3 5 2" xfId="6304" xr:uid="{00000000-0005-0000-0000-0000A5110000}"/>
    <cellStyle name="20% - uthevingsfarge 4 2 2 3 5 3" xfId="6305" xr:uid="{00000000-0005-0000-0000-0000A6110000}"/>
    <cellStyle name="20% - uthevingsfarge 4 2 2 3 6" xfId="6306" xr:uid="{00000000-0005-0000-0000-0000A7110000}"/>
    <cellStyle name="20% - uthevingsfarge 4 2 2 3 6 2" xfId="6307" xr:uid="{00000000-0005-0000-0000-0000A8110000}"/>
    <cellStyle name="20% - uthevingsfarge 4 2 2 3 7" xfId="6308" xr:uid="{00000000-0005-0000-0000-0000A9110000}"/>
    <cellStyle name="20% - uthevingsfarge 4 2 2 3 7 2" xfId="6309" xr:uid="{00000000-0005-0000-0000-0000AA110000}"/>
    <cellStyle name="20% - uthevingsfarge 4 2 2 3 8" xfId="6310" xr:uid="{00000000-0005-0000-0000-0000AB110000}"/>
    <cellStyle name="20% - uthevingsfarge 4 2 2 3 9" xfId="6311" xr:uid="{00000000-0005-0000-0000-0000AC110000}"/>
    <cellStyle name="20% - uthevingsfarge 4 2 2 3_Tabell 4.5-4.7" xfId="6280" xr:uid="{00000000-0005-0000-0000-0000AD110000}"/>
    <cellStyle name="20% - uthevingsfarge 4 2 2 4" xfId="284" xr:uid="{00000000-0005-0000-0000-0000AE110000}"/>
    <cellStyle name="20% - uthevingsfarge 4 2 2 4 2" xfId="6313" xr:uid="{00000000-0005-0000-0000-0000AF110000}"/>
    <cellStyle name="20% - uthevingsfarge 4 2 2 4 2 2" xfId="6314" xr:uid="{00000000-0005-0000-0000-0000B0110000}"/>
    <cellStyle name="20% - uthevingsfarge 4 2 2 4 2 3" xfId="6315" xr:uid="{00000000-0005-0000-0000-0000B1110000}"/>
    <cellStyle name="20% - uthevingsfarge 4 2 2 4 3" xfId="6316" xr:uid="{00000000-0005-0000-0000-0000B2110000}"/>
    <cellStyle name="20% - uthevingsfarge 4 2 2 4 3 2" xfId="6317" xr:uid="{00000000-0005-0000-0000-0000B3110000}"/>
    <cellStyle name="20% - uthevingsfarge 4 2 2 4 3 3" xfId="6318" xr:uid="{00000000-0005-0000-0000-0000B4110000}"/>
    <cellStyle name="20% - uthevingsfarge 4 2 2 4 4" xfId="6319" xr:uid="{00000000-0005-0000-0000-0000B5110000}"/>
    <cellStyle name="20% - uthevingsfarge 4 2 2 4 5" xfId="6320" xr:uid="{00000000-0005-0000-0000-0000B6110000}"/>
    <cellStyle name="20% - uthevingsfarge 4 2 2 4_Tabell 4.5-4.7" xfId="6312" xr:uid="{00000000-0005-0000-0000-0000B7110000}"/>
    <cellStyle name="20% - uthevingsfarge 4 2 2 5" xfId="6321" xr:uid="{00000000-0005-0000-0000-0000B8110000}"/>
    <cellStyle name="20% - uthevingsfarge 4 2 2 5 2" xfId="6322" xr:uid="{00000000-0005-0000-0000-0000B9110000}"/>
    <cellStyle name="20% - uthevingsfarge 4 2 2 5 2 2" xfId="6323" xr:uid="{00000000-0005-0000-0000-0000BA110000}"/>
    <cellStyle name="20% - uthevingsfarge 4 2 2 5 2 3" xfId="6324" xr:uid="{00000000-0005-0000-0000-0000BB110000}"/>
    <cellStyle name="20% - uthevingsfarge 4 2 2 5 3" xfId="6325" xr:uid="{00000000-0005-0000-0000-0000BC110000}"/>
    <cellStyle name="20% - uthevingsfarge 4 2 2 5 3 2" xfId="6326" xr:uid="{00000000-0005-0000-0000-0000BD110000}"/>
    <cellStyle name="20% - uthevingsfarge 4 2 2 5 3 3" xfId="6327" xr:uid="{00000000-0005-0000-0000-0000BE110000}"/>
    <cellStyle name="20% - uthevingsfarge 4 2 2 5 4" xfId="6328" xr:uid="{00000000-0005-0000-0000-0000BF110000}"/>
    <cellStyle name="20% - uthevingsfarge 4 2 2 5 5" xfId="6329" xr:uid="{00000000-0005-0000-0000-0000C0110000}"/>
    <cellStyle name="20% - uthevingsfarge 4 2 2 6" xfId="6330" xr:uid="{00000000-0005-0000-0000-0000C1110000}"/>
    <cellStyle name="20% - uthevingsfarge 4 2 2 6 2" xfId="6331" xr:uid="{00000000-0005-0000-0000-0000C2110000}"/>
    <cellStyle name="20% - uthevingsfarge 4 2 2 6 3" xfId="6332" xr:uid="{00000000-0005-0000-0000-0000C3110000}"/>
    <cellStyle name="20% - uthevingsfarge 4 2 2 7" xfId="6333" xr:uid="{00000000-0005-0000-0000-0000C4110000}"/>
    <cellStyle name="20% - uthevingsfarge 4 2 2 7 2" xfId="6334" xr:uid="{00000000-0005-0000-0000-0000C5110000}"/>
    <cellStyle name="20% - uthevingsfarge 4 2 2 7 3" xfId="6335" xr:uid="{00000000-0005-0000-0000-0000C6110000}"/>
    <cellStyle name="20% - uthevingsfarge 4 2 2 8" xfId="6336" xr:uid="{00000000-0005-0000-0000-0000C7110000}"/>
    <cellStyle name="20% - uthevingsfarge 4 2 2 8 2" xfId="6337" xr:uid="{00000000-0005-0000-0000-0000C8110000}"/>
    <cellStyle name="20% - uthevingsfarge 4 2 2 9" xfId="6338" xr:uid="{00000000-0005-0000-0000-0000C9110000}"/>
    <cellStyle name="20% - uthevingsfarge 4 2 2 9 2" xfId="6339" xr:uid="{00000000-0005-0000-0000-0000CA110000}"/>
    <cellStyle name="20% - uthevingsfarge 4 2 2_Tabell 4.5-4.7" xfId="6212" xr:uid="{00000000-0005-0000-0000-0000CB110000}"/>
    <cellStyle name="20% - uthevingsfarge 4 2 3" xfId="285" xr:uid="{00000000-0005-0000-0000-0000CC110000}"/>
    <cellStyle name="20% - uthevingsfarge 4 2 3 10" xfId="6341" xr:uid="{00000000-0005-0000-0000-0000CD110000}"/>
    <cellStyle name="20% - uthevingsfarge 4 2 3 11" xfId="6342" xr:uid="{00000000-0005-0000-0000-0000CE110000}"/>
    <cellStyle name="20% - uthevingsfarge 4 2 3 2" xfId="286" xr:uid="{00000000-0005-0000-0000-0000CF110000}"/>
    <cellStyle name="20% - uthevingsfarge 4 2 3 2 10" xfId="6344" xr:uid="{00000000-0005-0000-0000-0000D0110000}"/>
    <cellStyle name="20% - uthevingsfarge 4 2 3 2 2" xfId="287" xr:uid="{00000000-0005-0000-0000-0000D1110000}"/>
    <cellStyle name="20% - uthevingsfarge 4 2 3 2 2 2" xfId="6346" xr:uid="{00000000-0005-0000-0000-0000D2110000}"/>
    <cellStyle name="20% - uthevingsfarge 4 2 3 2 2 2 2" xfId="6347" xr:uid="{00000000-0005-0000-0000-0000D3110000}"/>
    <cellStyle name="20% - uthevingsfarge 4 2 3 2 2 2 3" xfId="6348" xr:uid="{00000000-0005-0000-0000-0000D4110000}"/>
    <cellStyle name="20% - uthevingsfarge 4 2 3 2 2 3" xfId="6349" xr:uid="{00000000-0005-0000-0000-0000D5110000}"/>
    <cellStyle name="20% - uthevingsfarge 4 2 3 2 2 3 2" xfId="6350" xr:uid="{00000000-0005-0000-0000-0000D6110000}"/>
    <cellStyle name="20% - uthevingsfarge 4 2 3 2 2 3 3" xfId="6351" xr:uid="{00000000-0005-0000-0000-0000D7110000}"/>
    <cellStyle name="20% - uthevingsfarge 4 2 3 2 2 4" xfId="6352" xr:uid="{00000000-0005-0000-0000-0000D8110000}"/>
    <cellStyle name="20% - uthevingsfarge 4 2 3 2 2 5" xfId="6353" xr:uid="{00000000-0005-0000-0000-0000D9110000}"/>
    <cellStyle name="20% - uthevingsfarge 4 2 3 2 2_Tabell 4.5-4.7" xfId="6345" xr:uid="{00000000-0005-0000-0000-0000DA110000}"/>
    <cellStyle name="20% - uthevingsfarge 4 2 3 2 3" xfId="6354" xr:uid="{00000000-0005-0000-0000-0000DB110000}"/>
    <cellStyle name="20% - uthevingsfarge 4 2 3 2 3 2" xfId="6355" xr:uid="{00000000-0005-0000-0000-0000DC110000}"/>
    <cellStyle name="20% - uthevingsfarge 4 2 3 2 3 2 2" xfId="6356" xr:uid="{00000000-0005-0000-0000-0000DD110000}"/>
    <cellStyle name="20% - uthevingsfarge 4 2 3 2 3 2 3" xfId="6357" xr:uid="{00000000-0005-0000-0000-0000DE110000}"/>
    <cellStyle name="20% - uthevingsfarge 4 2 3 2 3 3" xfId="6358" xr:uid="{00000000-0005-0000-0000-0000DF110000}"/>
    <cellStyle name="20% - uthevingsfarge 4 2 3 2 3 3 2" xfId="6359" xr:uid="{00000000-0005-0000-0000-0000E0110000}"/>
    <cellStyle name="20% - uthevingsfarge 4 2 3 2 3 3 3" xfId="6360" xr:uid="{00000000-0005-0000-0000-0000E1110000}"/>
    <cellStyle name="20% - uthevingsfarge 4 2 3 2 3 4" xfId="6361" xr:uid="{00000000-0005-0000-0000-0000E2110000}"/>
    <cellStyle name="20% - uthevingsfarge 4 2 3 2 3 5" xfId="6362" xr:uid="{00000000-0005-0000-0000-0000E3110000}"/>
    <cellStyle name="20% - uthevingsfarge 4 2 3 2 4" xfId="6363" xr:uid="{00000000-0005-0000-0000-0000E4110000}"/>
    <cellStyle name="20% - uthevingsfarge 4 2 3 2 4 2" xfId="6364" xr:uid="{00000000-0005-0000-0000-0000E5110000}"/>
    <cellStyle name="20% - uthevingsfarge 4 2 3 2 4 3" xfId="6365" xr:uid="{00000000-0005-0000-0000-0000E6110000}"/>
    <cellStyle name="20% - uthevingsfarge 4 2 3 2 5" xfId="6366" xr:uid="{00000000-0005-0000-0000-0000E7110000}"/>
    <cellStyle name="20% - uthevingsfarge 4 2 3 2 5 2" xfId="6367" xr:uid="{00000000-0005-0000-0000-0000E8110000}"/>
    <cellStyle name="20% - uthevingsfarge 4 2 3 2 5 3" xfId="6368" xr:uid="{00000000-0005-0000-0000-0000E9110000}"/>
    <cellStyle name="20% - uthevingsfarge 4 2 3 2 6" xfId="6369" xr:uid="{00000000-0005-0000-0000-0000EA110000}"/>
    <cellStyle name="20% - uthevingsfarge 4 2 3 2 6 2" xfId="6370" xr:uid="{00000000-0005-0000-0000-0000EB110000}"/>
    <cellStyle name="20% - uthevingsfarge 4 2 3 2 7" xfId="6371" xr:uid="{00000000-0005-0000-0000-0000EC110000}"/>
    <cellStyle name="20% - uthevingsfarge 4 2 3 2 7 2" xfId="6372" xr:uid="{00000000-0005-0000-0000-0000ED110000}"/>
    <cellStyle name="20% - uthevingsfarge 4 2 3 2 8" xfId="6373" xr:uid="{00000000-0005-0000-0000-0000EE110000}"/>
    <cellStyle name="20% - uthevingsfarge 4 2 3 2 9" xfId="6374" xr:uid="{00000000-0005-0000-0000-0000EF110000}"/>
    <cellStyle name="20% - uthevingsfarge 4 2 3 2_Tabell 4.5-4.7" xfId="6343" xr:uid="{00000000-0005-0000-0000-0000F0110000}"/>
    <cellStyle name="20% - uthevingsfarge 4 2 3 3" xfId="288" xr:uid="{00000000-0005-0000-0000-0000F1110000}"/>
    <cellStyle name="20% - uthevingsfarge 4 2 3 3 2" xfId="6376" xr:uid="{00000000-0005-0000-0000-0000F2110000}"/>
    <cellStyle name="20% - uthevingsfarge 4 2 3 3 2 2" xfId="6377" xr:uid="{00000000-0005-0000-0000-0000F3110000}"/>
    <cellStyle name="20% - uthevingsfarge 4 2 3 3 2 3" xfId="6378" xr:uid="{00000000-0005-0000-0000-0000F4110000}"/>
    <cellStyle name="20% - uthevingsfarge 4 2 3 3 3" xfId="6379" xr:uid="{00000000-0005-0000-0000-0000F5110000}"/>
    <cellStyle name="20% - uthevingsfarge 4 2 3 3 3 2" xfId="6380" xr:uid="{00000000-0005-0000-0000-0000F6110000}"/>
    <cellStyle name="20% - uthevingsfarge 4 2 3 3 3 3" xfId="6381" xr:uid="{00000000-0005-0000-0000-0000F7110000}"/>
    <cellStyle name="20% - uthevingsfarge 4 2 3 3 4" xfId="6382" xr:uid="{00000000-0005-0000-0000-0000F8110000}"/>
    <cellStyle name="20% - uthevingsfarge 4 2 3 3 5" xfId="6383" xr:uid="{00000000-0005-0000-0000-0000F9110000}"/>
    <cellStyle name="20% - uthevingsfarge 4 2 3 3_Tabell 4.5-4.7" xfId="6375" xr:uid="{00000000-0005-0000-0000-0000FA110000}"/>
    <cellStyle name="20% - uthevingsfarge 4 2 3 4" xfId="6384" xr:uid="{00000000-0005-0000-0000-0000FB110000}"/>
    <cellStyle name="20% - uthevingsfarge 4 2 3 4 2" xfId="6385" xr:uid="{00000000-0005-0000-0000-0000FC110000}"/>
    <cellStyle name="20% - uthevingsfarge 4 2 3 4 2 2" xfId="6386" xr:uid="{00000000-0005-0000-0000-0000FD110000}"/>
    <cellStyle name="20% - uthevingsfarge 4 2 3 4 2 3" xfId="6387" xr:uid="{00000000-0005-0000-0000-0000FE110000}"/>
    <cellStyle name="20% - uthevingsfarge 4 2 3 4 3" xfId="6388" xr:uid="{00000000-0005-0000-0000-0000FF110000}"/>
    <cellStyle name="20% - uthevingsfarge 4 2 3 4 3 2" xfId="6389" xr:uid="{00000000-0005-0000-0000-000000120000}"/>
    <cellStyle name="20% - uthevingsfarge 4 2 3 4 3 3" xfId="6390" xr:uid="{00000000-0005-0000-0000-000001120000}"/>
    <cellStyle name="20% - uthevingsfarge 4 2 3 4 4" xfId="6391" xr:uid="{00000000-0005-0000-0000-000002120000}"/>
    <cellStyle name="20% - uthevingsfarge 4 2 3 4 5" xfId="6392" xr:uid="{00000000-0005-0000-0000-000003120000}"/>
    <cellStyle name="20% - uthevingsfarge 4 2 3 5" xfId="6393" xr:uid="{00000000-0005-0000-0000-000004120000}"/>
    <cellStyle name="20% - uthevingsfarge 4 2 3 5 2" xfId="6394" xr:uid="{00000000-0005-0000-0000-000005120000}"/>
    <cellStyle name="20% - uthevingsfarge 4 2 3 5 3" xfId="6395" xr:uid="{00000000-0005-0000-0000-000006120000}"/>
    <cellStyle name="20% - uthevingsfarge 4 2 3 6" xfId="6396" xr:uid="{00000000-0005-0000-0000-000007120000}"/>
    <cellStyle name="20% - uthevingsfarge 4 2 3 6 2" xfId="6397" xr:uid="{00000000-0005-0000-0000-000008120000}"/>
    <cellStyle name="20% - uthevingsfarge 4 2 3 6 3" xfId="6398" xr:uid="{00000000-0005-0000-0000-000009120000}"/>
    <cellStyle name="20% - uthevingsfarge 4 2 3 7" xfId="6399" xr:uid="{00000000-0005-0000-0000-00000A120000}"/>
    <cellStyle name="20% - uthevingsfarge 4 2 3 7 2" xfId="6400" xr:uid="{00000000-0005-0000-0000-00000B120000}"/>
    <cellStyle name="20% - uthevingsfarge 4 2 3 8" xfId="6401" xr:uid="{00000000-0005-0000-0000-00000C120000}"/>
    <cellStyle name="20% - uthevingsfarge 4 2 3 8 2" xfId="6402" xr:uid="{00000000-0005-0000-0000-00000D120000}"/>
    <cellStyle name="20% - uthevingsfarge 4 2 3 9" xfId="6403" xr:uid="{00000000-0005-0000-0000-00000E120000}"/>
    <cellStyle name="20% - uthevingsfarge 4 2 3_Tabell 4.5-4.7" xfId="6340" xr:uid="{00000000-0005-0000-0000-00000F120000}"/>
    <cellStyle name="20% - uthevingsfarge 4 2 4" xfId="289" xr:uid="{00000000-0005-0000-0000-000010120000}"/>
    <cellStyle name="20% - uthevingsfarge 4 2 4 10" xfId="6405" xr:uid="{00000000-0005-0000-0000-000011120000}"/>
    <cellStyle name="20% - uthevingsfarge 4 2 4 2" xfId="290" xr:uid="{00000000-0005-0000-0000-000012120000}"/>
    <cellStyle name="20% - uthevingsfarge 4 2 4 2 2" xfId="6407" xr:uid="{00000000-0005-0000-0000-000013120000}"/>
    <cellStyle name="20% - uthevingsfarge 4 2 4 2 2 2" xfId="6408" xr:uid="{00000000-0005-0000-0000-000014120000}"/>
    <cellStyle name="20% - uthevingsfarge 4 2 4 2 2 3" xfId="6409" xr:uid="{00000000-0005-0000-0000-000015120000}"/>
    <cellStyle name="20% - uthevingsfarge 4 2 4 2 3" xfId="6410" xr:uid="{00000000-0005-0000-0000-000016120000}"/>
    <cellStyle name="20% - uthevingsfarge 4 2 4 2 3 2" xfId="6411" xr:uid="{00000000-0005-0000-0000-000017120000}"/>
    <cellStyle name="20% - uthevingsfarge 4 2 4 2 3 3" xfId="6412" xr:uid="{00000000-0005-0000-0000-000018120000}"/>
    <cellStyle name="20% - uthevingsfarge 4 2 4 2 4" xfId="6413" xr:uid="{00000000-0005-0000-0000-000019120000}"/>
    <cellStyle name="20% - uthevingsfarge 4 2 4 2 5" xfId="6414" xr:uid="{00000000-0005-0000-0000-00001A120000}"/>
    <cellStyle name="20% - uthevingsfarge 4 2 4 2_Tabell 4.5-4.7" xfId="6406" xr:uid="{00000000-0005-0000-0000-00001B120000}"/>
    <cellStyle name="20% - uthevingsfarge 4 2 4 3" xfId="6415" xr:uid="{00000000-0005-0000-0000-00001C120000}"/>
    <cellStyle name="20% - uthevingsfarge 4 2 4 3 2" xfId="6416" xr:uid="{00000000-0005-0000-0000-00001D120000}"/>
    <cellStyle name="20% - uthevingsfarge 4 2 4 3 2 2" xfId="6417" xr:uid="{00000000-0005-0000-0000-00001E120000}"/>
    <cellStyle name="20% - uthevingsfarge 4 2 4 3 2 3" xfId="6418" xr:uid="{00000000-0005-0000-0000-00001F120000}"/>
    <cellStyle name="20% - uthevingsfarge 4 2 4 3 3" xfId="6419" xr:uid="{00000000-0005-0000-0000-000020120000}"/>
    <cellStyle name="20% - uthevingsfarge 4 2 4 3 3 2" xfId="6420" xr:uid="{00000000-0005-0000-0000-000021120000}"/>
    <cellStyle name="20% - uthevingsfarge 4 2 4 3 3 3" xfId="6421" xr:uid="{00000000-0005-0000-0000-000022120000}"/>
    <cellStyle name="20% - uthevingsfarge 4 2 4 3 4" xfId="6422" xr:uid="{00000000-0005-0000-0000-000023120000}"/>
    <cellStyle name="20% - uthevingsfarge 4 2 4 3 5" xfId="6423" xr:uid="{00000000-0005-0000-0000-000024120000}"/>
    <cellStyle name="20% - uthevingsfarge 4 2 4 4" xfId="6424" xr:uid="{00000000-0005-0000-0000-000025120000}"/>
    <cellStyle name="20% - uthevingsfarge 4 2 4 4 2" xfId="6425" xr:uid="{00000000-0005-0000-0000-000026120000}"/>
    <cellStyle name="20% - uthevingsfarge 4 2 4 4 3" xfId="6426" xr:uid="{00000000-0005-0000-0000-000027120000}"/>
    <cellStyle name="20% - uthevingsfarge 4 2 4 5" xfId="6427" xr:uid="{00000000-0005-0000-0000-000028120000}"/>
    <cellStyle name="20% - uthevingsfarge 4 2 4 5 2" xfId="6428" xr:uid="{00000000-0005-0000-0000-000029120000}"/>
    <cellStyle name="20% - uthevingsfarge 4 2 4 5 3" xfId="6429" xr:uid="{00000000-0005-0000-0000-00002A120000}"/>
    <cellStyle name="20% - uthevingsfarge 4 2 4 6" xfId="6430" xr:uid="{00000000-0005-0000-0000-00002B120000}"/>
    <cellStyle name="20% - uthevingsfarge 4 2 4 6 2" xfId="6431" xr:uid="{00000000-0005-0000-0000-00002C120000}"/>
    <cellStyle name="20% - uthevingsfarge 4 2 4 7" xfId="6432" xr:uid="{00000000-0005-0000-0000-00002D120000}"/>
    <cellStyle name="20% - uthevingsfarge 4 2 4 7 2" xfId="6433" xr:uid="{00000000-0005-0000-0000-00002E120000}"/>
    <cellStyle name="20% - uthevingsfarge 4 2 4 8" xfId="6434" xr:uid="{00000000-0005-0000-0000-00002F120000}"/>
    <cellStyle name="20% - uthevingsfarge 4 2 4 9" xfId="6435" xr:uid="{00000000-0005-0000-0000-000030120000}"/>
    <cellStyle name="20% - uthevingsfarge 4 2 4_Tabell 4.5-4.7" xfId="6404" xr:uid="{00000000-0005-0000-0000-000031120000}"/>
    <cellStyle name="20% - uthevingsfarge 4 2 5" xfId="291" xr:uid="{00000000-0005-0000-0000-000032120000}"/>
    <cellStyle name="20% - uthevingsfarge 4 2 5 10" xfId="6437" xr:uid="{00000000-0005-0000-0000-000033120000}"/>
    <cellStyle name="20% - uthevingsfarge 4 2 5 2" xfId="292" xr:uid="{00000000-0005-0000-0000-000034120000}"/>
    <cellStyle name="20% - uthevingsfarge 4 2 5 2 2" xfId="6439" xr:uid="{00000000-0005-0000-0000-000035120000}"/>
    <cellStyle name="20% - uthevingsfarge 4 2 5 2 2 2" xfId="6440" xr:uid="{00000000-0005-0000-0000-000036120000}"/>
    <cellStyle name="20% - uthevingsfarge 4 2 5 2 2 3" xfId="6441" xr:uid="{00000000-0005-0000-0000-000037120000}"/>
    <cellStyle name="20% - uthevingsfarge 4 2 5 2 3" xfId="6442" xr:uid="{00000000-0005-0000-0000-000038120000}"/>
    <cellStyle name="20% - uthevingsfarge 4 2 5 2 3 2" xfId="6443" xr:uid="{00000000-0005-0000-0000-000039120000}"/>
    <cellStyle name="20% - uthevingsfarge 4 2 5 2 3 3" xfId="6444" xr:uid="{00000000-0005-0000-0000-00003A120000}"/>
    <cellStyle name="20% - uthevingsfarge 4 2 5 2 4" xfId="6445" xr:uid="{00000000-0005-0000-0000-00003B120000}"/>
    <cellStyle name="20% - uthevingsfarge 4 2 5 2 5" xfId="6446" xr:uid="{00000000-0005-0000-0000-00003C120000}"/>
    <cellStyle name="20% - uthevingsfarge 4 2 5 2_Tabell 4.5-4.7" xfId="6438" xr:uid="{00000000-0005-0000-0000-00003D120000}"/>
    <cellStyle name="20% - uthevingsfarge 4 2 5 3" xfId="6447" xr:uid="{00000000-0005-0000-0000-00003E120000}"/>
    <cellStyle name="20% - uthevingsfarge 4 2 5 3 2" xfId="6448" xr:uid="{00000000-0005-0000-0000-00003F120000}"/>
    <cellStyle name="20% - uthevingsfarge 4 2 5 3 2 2" xfId="6449" xr:uid="{00000000-0005-0000-0000-000040120000}"/>
    <cellStyle name="20% - uthevingsfarge 4 2 5 3 2 3" xfId="6450" xr:uid="{00000000-0005-0000-0000-000041120000}"/>
    <cellStyle name="20% - uthevingsfarge 4 2 5 3 3" xfId="6451" xr:uid="{00000000-0005-0000-0000-000042120000}"/>
    <cellStyle name="20% - uthevingsfarge 4 2 5 3 3 2" xfId="6452" xr:uid="{00000000-0005-0000-0000-000043120000}"/>
    <cellStyle name="20% - uthevingsfarge 4 2 5 3 3 3" xfId="6453" xr:uid="{00000000-0005-0000-0000-000044120000}"/>
    <cellStyle name="20% - uthevingsfarge 4 2 5 3 4" xfId="6454" xr:uid="{00000000-0005-0000-0000-000045120000}"/>
    <cellStyle name="20% - uthevingsfarge 4 2 5 3 5" xfId="6455" xr:uid="{00000000-0005-0000-0000-000046120000}"/>
    <cellStyle name="20% - uthevingsfarge 4 2 5 4" xfId="6456" xr:uid="{00000000-0005-0000-0000-000047120000}"/>
    <cellStyle name="20% - uthevingsfarge 4 2 5 4 2" xfId="6457" xr:uid="{00000000-0005-0000-0000-000048120000}"/>
    <cellStyle name="20% - uthevingsfarge 4 2 5 4 3" xfId="6458" xr:uid="{00000000-0005-0000-0000-000049120000}"/>
    <cellStyle name="20% - uthevingsfarge 4 2 5 5" xfId="6459" xr:uid="{00000000-0005-0000-0000-00004A120000}"/>
    <cellStyle name="20% - uthevingsfarge 4 2 5 5 2" xfId="6460" xr:uid="{00000000-0005-0000-0000-00004B120000}"/>
    <cellStyle name="20% - uthevingsfarge 4 2 5 5 3" xfId="6461" xr:uid="{00000000-0005-0000-0000-00004C120000}"/>
    <cellStyle name="20% - uthevingsfarge 4 2 5 6" xfId="6462" xr:uid="{00000000-0005-0000-0000-00004D120000}"/>
    <cellStyle name="20% - uthevingsfarge 4 2 5 6 2" xfId="6463" xr:uid="{00000000-0005-0000-0000-00004E120000}"/>
    <cellStyle name="20% - uthevingsfarge 4 2 5 7" xfId="6464" xr:uid="{00000000-0005-0000-0000-00004F120000}"/>
    <cellStyle name="20% - uthevingsfarge 4 2 5 7 2" xfId="6465" xr:uid="{00000000-0005-0000-0000-000050120000}"/>
    <cellStyle name="20% - uthevingsfarge 4 2 5 8" xfId="6466" xr:uid="{00000000-0005-0000-0000-000051120000}"/>
    <cellStyle name="20% - uthevingsfarge 4 2 5 9" xfId="6467" xr:uid="{00000000-0005-0000-0000-000052120000}"/>
    <cellStyle name="20% - uthevingsfarge 4 2 5_Tabell 4.5-4.7" xfId="6436" xr:uid="{00000000-0005-0000-0000-000053120000}"/>
    <cellStyle name="20% - uthevingsfarge 4 2 6" xfId="293" xr:uid="{00000000-0005-0000-0000-000054120000}"/>
    <cellStyle name="20% - uthevingsfarge 4 2 6 2" xfId="6469" xr:uid="{00000000-0005-0000-0000-000055120000}"/>
    <cellStyle name="20% - uthevingsfarge 4 2 6 2 2" xfId="6470" xr:uid="{00000000-0005-0000-0000-000056120000}"/>
    <cellStyle name="20% - uthevingsfarge 4 2 6 2 3" xfId="6471" xr:uid="{00000000-0005-0000-0000-000057120000}"/>
    <cellStyle name="20% - uthevingsfarge 4 2 6 3" xfId="6472" xr:uid="{00000000-0005-0000-0000-000058120000}"/>
    <cellStyle name="20% - uthevingsfarge 4 2 6 3 2" xfId="6473" xr:uid="{00000000-0005-0000-0000-000059120000}"/>
    <cellStyle name="20% - uthevingsfarge 4 2 6 3 3" xfId="6474" xr:uid="{00000000-0005-0000-0000-00005A120000}"/>
    <cellStyle name="20% - uthevingsfarge 4 2 6 4" xfId="6475" xr:uid="{00000000-0005-0000-0000-00005B120000}"/>
    <cellStyle name="20% - uthevingsfarge 4 2 6 5" xfId="6476" xr:uid="{00000000-0005-0000-0000-00005C120000}"/>
    <cellStyle name="20% - uthevingsfarge 4 2 6_Tabell 4.5-4.7" xfId="6468" xr:uid="{00000000-0005-0000-0000-00005D120000}"/>
    <cellStyle name="20% - uthevingsfarge 4 2 7" xfId="6477" xr:uid="{00000000-0005-0000-0000-00005E120000}"/>
    <cellStyle name="20% - uthevingsfarge 4 2 7 2" xfId="6478" xr:uid="{00000000-0005-0000-0000-00005F120000}"/>
    <cellStyle name="20% - uthevingsfarge 4 2 7 2 2" xfId="6479" xr:uid="{00000000-0005-0000-0000-000060120000}"/>
    <cellStyle name="20% - uthevingsfarge 4 2 7 2 3" xfId="6480" xr:uid="{00000000-0005-0000-0000-000061120000}"/>
    <cellStyle name="20% - uthevingsfarge 4 2 7 3" xfId="6481" xr:uid="{00000000-0005-0000-0000-000062120000}"/>
    <cellStyle name="20% - uthevingsfarge 4 2 7 3 2" xfId="6482" xr:uid="{00000000-0005-0000-0000-000063120000}"/>
    <cellStyle name="20% - uthevingsfarge 4 2 7 3 3" xfId="6483" xr:uid="{00000000-0005-0000-0000-000064120000}"/>
    <cellStyle name="20% - uthevingsfarge 4 2 7 4" xfId="6484" xr:uid="{00000000-0005-0000-0000-000065120000}"/>
    <cellStyle name="20% - uthevingsfarge 4 2 7 5" xfId="6485" xr:uid="{00000000-0005-0000-0000-000066120000}"/>
    <cellStyle name="20% - uthevingsfarge 4 2 8" xfId="6486" xr:uid="{00000000-0005-0000-0000-000067120000}"/>
    <cellStyle name="20% - uthevingsfarge 4 2 8 2" xfId="6487" xr:uid="{00000000-0005-0000-0000-000068120000}"/>
    <cellStyle name="20% - uthevingsfarge 4 2 8 3" xfId="6488" xr:uid="{00000000-0005-0000-0000-000069120000}"/>
    <cellStyle name="20% - uthevingsfarge 4 2 9" xfId="6489" xr:uid="{00000000-0005-0000-0000-00006A120000}"/>
    <cellStyle name="20% - uthevingsfarge 4 2 9 2" xfId="6490" xr:uid="{00000000-0005-0000-0000-00006B120000}"/>
    <cellStyle name="20% - uthevingsfarge 4 2 9 3" xfId="6491" xr:uid="{00000000-0005-0000-0000-00006C120000}"/>
    <cellStyle name="20% - uthevingsfarge 4 2_Tabell 4.5-4.7" xfId="6204" xr:uid="{00000000-0005-0000-0000-00006D120000}"/>
    <cellStyle name="20% - uthevingsfarge 4 3" xfId="294" xr:uid="{00000000-0005-0000-0000-00006E120000}"/>
    <cellStyle name="20% - uthevingsfarge 4 3 10" xfId="6493" xr:uid="{00000000-0005-0000-0000-00006F120000}"/>
    <cellStyle name="20% - uthevingsfarge 4 3 10 2" xfId="6494" xr:uid="{00000000-0005-0000-0000-000070120000}"/>
    <cellStyle name="20% - uthevingsfarge 4 3 11" xfId="6495" xr:uid="{00000000-0005-0000-0000-000071120000}"/>
    <cellStyle name="20% - uthevingsfarge 4 3 12" xfId="6496" xr:uid="{00000000-0005-0000-0000-000072120000}"/>
    <cellStyle name="20% - uthevingsfarge 4 3 13" xfId="6497" xr:uid="{00000000-0005-0000-0000-000073120000}"/>
    <cellStyle name="20% - uthevingsfarge 4 3 2" xfId="295" xr:uid="{00000000-0005-0000-0000-000074120000}"/>
    <cellStyle name="20% - uthevingsfarge 4 3 2 10" xfId="6499" xr:uid="{00000000-0005-0000-0000-000075120000}"/>
    <cellStyle name="20% - uthevingsfarge 4 3 2 11" xfId="6500" xr:uid="{00000000-0005-0000-0000-000076120000}"/>
    <cellStyle name="20% - uthevingsfarge 4 3 2 12" xfId="6501" xr:uid="{00000000-0005-0000-0000-000077120000}"/>
    <cellStyle name="20% - uthevingsfarge 4 3 2 2" xfId="296" xr:uid="{00000000-0005-0000-0000-000078120000}"/>
    <cellStyle name="20% - uthevingsfarge 4 3 2 2 10" xfId="6503" xr:uid="{00000000-0005-0000-0000-000079120000}"/>
    <cellStyle name="20% - uthevingsfarge 4 3 2 2 11" xfId="6504" xr:uid="{00000000-0005-0000-0000-00007A120000}"/>
    <cellStyle name="20% - uthevingsfarge 4 3 2 2 2" xfId="297" xr:uid="{00000000-0005-0000-0000-00007B120000}"/>
    <cellStyle name="20% - uthevingsfarge 4 3 2 2 2 10" xfId="6506" xr:uid="{00000000-0005-0000-0000-00007C120000}"/>
    <cellStyle name="20% - uthevingsfarge 4 3 2 2 2 2" xfId="298" xr:uid="{00000000-0005-0000-0000-00007D120000}"/>
    <cellStyle name="20% - uthevingsfarge 4 3 2 2 2 2 2" xfId="6508" xr:uid="{00000000-0005-0000-0000-00007E120000}"/>
    <cellStyle name="20% - uthevingsfarge 4 3 2 2 2 2 2 2" xfId="6509" xr:uid="{00000000-0005-0000-0000-00007F120000}"/>
    <cellStyle name="20% - uthevingsfarge 4 3 2 2 2 2 2 3" xfId="6510" xr:uid="{00000000-0005-0000-0000-000080120000}"/>
    <cellStyle name="20% - uthevingsfarge 4 3 2 2 2 2 3" xfId="6511" xr:uid="{00000000-0005-0000-0000-000081120000}"/>
    <cellStyle name="20% - uthevingsfarge 4 3 2 2 2 2 3 2" xfId="6512" xr:uid="{00000000-0005-0000-0000-000082120000}"/>
    <cellStyle name="20% - uthevingsfarge 4 3 2 2 2 2 3 3" xfId="6513" xr:uid="{00000000-0005-0000-0000-000083120000}"/>
    <cellStyle name="20% - uthevingsfarge 4 3 2 2 2 2 4" xfId="6514" xr:uid="{00000000-0005-0000-0000-000084120000}"/>
    <cellStyle name="20% - uthevingsfarge 4 3 2 2 2 2 5" xfId="6515" xr:uid="{00000000-0005-0000-0000-000085120000}"/>
    <cellStyle name="20% - uthevingsfarge 4 3 2 2 2 2_Tabell 4.5-4.7" xfId="6507" xr:uid="{00000000-0005-0000-0000-000086120000}"/>
    <cellStyle name="20% - uthevingsfarge 4 3 2 2 2 3" xfId="6516" xr:uid="{00000000-0005-0000-0000-000087120000}"/>
    <cellStyle name="20% - uthevingsfarge 4 3 2 2 2 3 2" xfId="6517" xr:uid="{00000000-0005-0000-0000-000088120000}"/>
    <cellStyle name="20% - uthevingsfarge 4 3 2 2 2 3 2 2" xfId="6518" xr:uid="{00000000-0005-0000-0000-000089120000}"/>
    <cellStyle name="20% - uthevingsfarge 4 3 2 2 2 3 2 3" xfId="6519" xr:uid="{00000000-0005-0000-0000-00008A120000}"/>
    <cellStyle name="20% - uthevingsfarge 4 3 2 2 2 3 3" xfId="6520" xr:uid="{00000000-0005-0000-0000-00008B120000}"/>
    <cellStyle name="20% - uthevingsfarge 4 3 2 2 2 3 3 2" xfId="6521" xr:uid="{00000000-0005-0000-0000-00008C120000}"/>
    <cellStyle name="20% - uthevingsfarge 4 3 2 2 2 3 3 3" xfId="6522" xr:uid="{00000000-0005-0000-0000-00008D120000}"/>
    <cellStyle name="20% - uthevingsfarge 4 3 2 2 2 3 4" xfId="6523" xr:uid="{00000000-0005-0000-0000-00008E120000}"/>
    <cellStyle name="20% - uthevingsfarge 4 3 2 2 2 3 5" xfId="6524" xr:uid="{00000000-0005-0000-0000-00008F120000}"/>
    <cellStyle name="20% - uthevingsfarge 4 3 2 2 2 4" xfId="6525" xr:uid="{00000000-0005-0000-0000-000090120000}"/>
    <cellStyle name="20% - uthevingsfarge 4 3 2 2 2 4 2" xfId="6526" xr:uid="{00000000-0005-0000-0000-000091120000}"/>
    <cellStyle name="20% - uthevingsfarge 4 3 2 2 2 4 3" xfId="6527" xr:uid="{00000000-0005-0000-0000-000092120000}"/>
    <cellStyle name="20% - uthevingsfarge 4 3 2 2 2 5" xfId="6528" xr:uid="{00000000-0005-0000-0000-000093120000}"/>
    <cellStyle name="20% - uthevingsfarge 4 3 2 2 2 5 2" xfId="6529" xr:uid="{00000000-0005-0000-0000-000094120000}"/>
    <cellStyle name="20% - uthevingsfarge 4 3 2 2 2 5 3" xfId="6530" xr:uid="{00000000-0005-0000-0000-000095120000}"/>
    <cellStyle name="20% - uthevingsfarge 4 3 2 2 2 6" xfId="6531" xr:uid="{00000000-0005-0000-0000-000096120000}"/>
    <cellStyle name="20% - uthevingsfarge 4 3 2 2 2 6 2" xfId="6532" xr:uid="{00000000-0005-0000-0000-000097120000}"/>
    <cellStyle name="20% - uthevingsfarge 4 3 2 2 2 7" xfId="6533" xr:uid="{00000000-0005-0000-0000-000098120000}"/>
    <cellStyle name="20% - uthevingsfarge 4 3 2 2 2 7 2" xfId="6534" xr:uid="{00000000-0005-0000-0000-000099120000}"/>
    <cellStyle name="20% - uthevingsfarge 4 3 2 2 2 8" xfId="6535" xr:uid="{00000000-0005-0000-0000-00009A120000}"/>
    <cellStyle name="20% - uthevingsfarge 4 3 2 2 2 9" xfId="6536" xr:uid="{00000000-0005-0000-0000-00009B120000}"/>
    <cellStyle name="20% - uthevingsfarge 4 3 2 2 2_Tabell 4.5-4.7" xfId="6505" xr:uid="{00000000-0005-0000-0000-00009C120000}"/>
    <cellStyle name="20% - uthevingsfarge 4 3 2 2 3" xfId="299" xr:uid="{00000000-0005-0000-0000-00009D120000}"/>
    <cellStyle name="20% - uthevingsfarge 4 3 2 2 3 2" xfId="6538" xr:uid="{00000000-0005-0000-0000-00009E120000}"/>
    <cellStyle name="20% - uthevingsfarge 4 3 2 2 3 2 2" xfId="6539" xr:uid="{00000000-0005-0000-0000-00009F120000}"/>
    <cellStyle name="20% - uthevingsfarge 4 3 2 2 3 2 3" xfId="6540" xr:uid="{00000000-0005-0000-0000-0000A0120000}"/>
    <cellStyle name="20% - uthevingsfarge 4 3 2 2 3 3" xfId="6541" xr:uid="{00000000-0005-0000-0000-0000A1120000}"/>
    <cellStyle name="20% - uthevingsfarge 4 3 2 2 3 3 2" xfId="6542" xr:uid="{00000000-0005-0000-0000-0000A2120000}"/>
    <cellStyle name="20% - uthevingsfarge 4 3 2 2 3 3 3" xfId="6543" xr:uid="{00000000-0005-0000-0000-0000A3120000}"/>
    <cellStyle name="20% - uthevingsfarge 4 3 2 2 3 4" xfId="6544" xr:uid="{00000000-0005-0000-0000-0000A4120000}"/>
    <cellStyle name="20% - uthevingsfarge 4 3 2 2 3 5" xfId="6545" xr:uid="{00000000-0005-0000-0000-0000A5120000}"/>
    <cellStyle name="20% - uthevingsfarge 4 3 2 2 3_Tabell 4.5-4.7" xfId="6537" xr:uid="{00000000-0005-0000-0000-0000A6120000}"/>
    <cellStyle name="20% - uthevingsfarge 4 3 2 2 4" xfId="6546" xr:uid="{00000000-0005-0000-0000-0000A7120000}"/>
    <cellStyle name="20% - uthevingsfarge 4 3 2 2 4 2" xfId="6547" xr:uid="{00000000-0005-0000-0000-0000A8120000}"/>
    <cellStyle name="20% - uthevingsfarge 4 3 2 2 4 2 2" xfId="6548" xr:uid="{00000000-0005-0000-0000-0000A9120000}"/>
    <cellStyle name="20% - uthevingsfarge 4 3 2 2 4 2 3" xfId="6549" xr:uid="{00000000-0005-0000-0000-0000AA120000}"/>
    <cellStyle name="20% - uthevingsfarge 4 3 2 2 4 3" xfId="6550" xr:uid="{00000000-0005-0000-0000-0000AB120000}"/>
    <cellStyle name="20% - uthevingsfarge 4 3 2 2 4 3 2" xfId="6551" xr:uid="{00000000-0005-0000-0000-0000AC120000}"/>
    <cellStyle name="20% - uthevingsfarge 4 3 2 2 4 3 3" xfId="6552" xr:uid="{00000000-0005-0000-0000-0000AD120000}"/>
    <cellStyle name="20% - uthevingsfarge 4 3 2 2 4 4" xfId="6553" xr:uid="{00000000-0005-0000-0000-0000AE120000}"/>
    <cellStyle name="20% - uthevingsfarge 4 3 2 2 4 5" xfId="6554" xr:uid="{00000000-0005-0000-0000-0000AF120000}"/>
    <cellStyle name="20% - uthevingsfarge 4 3 2 2 5" xfId="6555" xr:uid="{00000000-0005-0000-0000-0000B0120000}"/>
    <cellStyle name="20% - uthevingsfarge 4 3 2 2 5 2" xfId="6556" xr:uid="{00000000-0005-0000-0000-0000B1120000}"/>
    <cellStyle name="20% - uthevingsfarge 4 3 2 2 5 3" xfId="6557" xr:uid="{00000000-0005-0000-0000-0000B2120000}"/>
    <cellStyle name="20% - uthevingsfarge 4 3 2 2 6" xfId="6558" xr:uid="{00000000-0005-0000-0000-0000B3120000}"/>
    <cellStyle name="20% - uthevingsfarge 4 3 2 2 6 2" xfId="6559" xr:uid="{00000000-0005-0000-0000-0000B4120000}"/>
    <cellStyle name="20% - uthevingsfarge 4 3 2 2 6 3" xfId="6560" xr:uid="{00000000-0005-0000-0000-0000B5120000}"/>
    <cellStyle name="20% - uthevingsfarge 4 3 2 2 7" xfId="6561" xr:uid="{00000000-0005-0000-0000-0000B6120000}"/>
    <cellStyle name="20% - uthevingsfarge 4 3 2 2 7 2" xfId="6562" xr:uid="{00000000-0005-0000-0000-0000B7120000}"/>
    <cellStyle name="20% - uthevingsfarge 4 3 2 2 8" xfId="6563" xr:uid="{00000000-0005-0000-0000-0000B8120000}"/>
    <cellStyle name="20% - uthevingsfarge 4 3 2 2 8 2" xfId="6564" xr:uid="{00000000-0005-0000-0000-0000B9120000}"/>
    <cellStyle name="20% - uthevingsfarge 4 3 2 2 9" xfId="6565" xr:uid="{00000000-0005-0000-0000-0000BA120000}"/>
    <cellStyle name="20% - uthevingsfarge 4 3 2 2_Tabell 4.5-4.7" xfId="6502" xr:uid="{00000000-0005-0000-0000-0000BB120000}"/>
    <cellStyle name="20% - uthevingsfarge 4 3 2 3" xfId="300" xr:uid="{00000000-0005-0000-0000-0000BC120000}"/>
    <cellStyle name="20% - uthevingsfarge 4 3 2 3 10" xfId="6567" xr:uid="{00000000-0005-0000-0000-0000BD120000}"/>
    <cellStyle name="20% - uthevingsfarge 4 3 2 3 2" xfId="301" xr:uid="{00000000-0005-0000-0000-0000BE120000}"/>
    <cellStyle name="20% - uthevingsfarge 4 3 2 3 2 2" xfId="6569" xr:uid="{00000000-0005-0000-0000-0000BF120000}"/>
    <cellStyle name="20% - uthevingsfarge 4 3 2 3 2 2 2" xfId="6570" xr:uid="{00000000-0005-0000-0000-0000C0120000}"/>
    <cellStyle name="20% - uthevingsfarge 4 3 2 3 2 2 3" xfId="6571" xr:uid="{00000000-0005-0000-0000-0000C1120000}"/>
    <cellStyle name="20% - uthevingsfarge 4 3 2 3 2 3" xfId="6572" xr:uid="{00000000-0005-0000-0000-0000C2120000}"/>
    <cellStyle name="20% - uthevingsfarge 4 3 2 3 2 3 2" xfId="6573" xr:uid="{00000000-0005-0000-0000-0000C3120000}"/>
    <cellStyle name="20% - uthevingsfarge 4 3 2 3 2 3 3" xfId="6574" xr:uid="{00000000-0005-0000-0000-0000C4120000}"/>
    <cellStyle name="20% - uthevingsfarge 4 3 2 3 2 4" xfId="6575" xr:uid="{00000000-0005-0000-0000-0000C5120000}"/>
    <cellStyle name="20% - uthevingsfarge 4 3 2 3 2 5" xfId="6576" xr:uid="{00000000-0005-0000-0000-0000C6120000}"/>
    <cellStyle name="20% - uthevingsfarge 4 3 2 3 2_Tabell 4.5-4.7" xfId="6568" xr:uid="{00000000-0005-0000-0000-0000C7120000}"/>
    <cellStyle name="20% - uthevingsfarge 4 3 2 3 3" xfId="6577" xr:uid="{00000000-0005-0000-0000-0000C8120000}"/>
    <cellStyle name="20% - uthevingsfarge 4 3 2 3 3 2" xfId="6578" xr:uid="{00000000-0005-0000-0000-0000C9120000}"/>
    <cellStyle name="20% - uthevingsfarge 4 3 2 3 3 2 2" xfId="6579" xr:uid="{00000000-0005-0000-0000-0000CA120000}"/>
    <cellStyle name="20% - uthevingsfarge 4 3 2 3 3 2 3" xfId="6580" xr:uid="{00000000-0005-0000-0000-0000CB120000}"/>
    <cellStyle name="20% - uthevingsfarge 4 3 2 3 3 3" xfId="6581" xr:uid="{00000000-0005-0000-0000-0000CC120000}"/>
    <cellStyle name="20% - uthevingsfarge 4 3 2 3 3 3 2" xfId="6582" xr:uid="{00000000-0005-0000-0000-0000CD120000}"/>
    <cellStyle name="20% - uthevingsfarge 4 3 2 3 3 3 3" xfId="6583" xr:uid="{00000000-0005-0000-0000-0000CE120000}"/>
    <cellStyle name="20% - uthevingsfarge 4 3 2 3 3 4" xfId="6584" xr:uid="{00000000-0005-0000-0000-0000CF120000}"/>
    <cellStyle name="20% - uthevingsfarge 4 3 2 3 3 5" xfId="6585" xr:uid="{00000000-0005-0000-0000-0000D0120000}"/>
    <cellStyle name="20% - uthevingsfarge 4 3 2 3 4" xfId="6586" xr:uid="{00000000-0005-0000-0000-0000D1120000}"/>
    <cellStyle name="20% - uthevingsfarge 4 3 2 3 4 2" xfId="6587" xr:uid="{00000000-0005-0000-0000-0000D2120000}"/>
    <cellStyle name="20% - uthevingsfarge 4 3 2 3 4 3" xfId="6588" xr:uid="{00000000-0005-0000-0000-0000D3120000}"/>
    <cellStyle name="20% - uthevingsfarge 4 3 2 3 5" xfId="6589" xr:uid="{00000000-0005-0000-0000-0000D4120000}"/>
    <cellStyle name="20% - uthevingsfarge 4 3 2 3 5 2" xfId="6590" xr:uid="{00000000-0005-0000-0000-0000D5120000}"/>
    <cellStyle name="20% - uthevingsfarge 4 3 2 3 5 3" xfId="6591" xr:uid="{00000000-0005-0000-0000-0000D6120000}"/>
    <cellStyle name="20% - uthevingsfarge 4 3 2 3 6" xfId="6592" xr:uid="{00000000-0005-0000-0000-0000D7120000}"/>
    <cellStyle name="20% - uthevingsfarge 4 3 2 3 6 2" xfId="6593" xr:uid="{00000000-0005-0000-0000-0000D8120000}"/>
    <cellStyle name="20% - uthevingsfarge 4 3 2 3 7" xfId="6594" xr:uid="{00000000-0005-0000-0000-0000D9120000}"/>
    <cellStyle name="20% - uthevingsfarge 4 3 2 3 7 2" xfId="6595" xr:uid="{00000000-0005-0000-0000-0000DA120000}"/>
    <cellStyle name="20% - uthevingsfarge 4 3 2 3 8" xfId="6596" xr:uid="{00000000-0005-0000-0000-0000DB120000}"/>
    <cellStyle name="20% - uthevingsfarge 4 3 2 3 9" xfId="6597" xr:uid="{00000000-0005-0000-0000-0000DC120000}"/>
    <cellStyle name="20% - uthevingsfarge 4 3 2 3_Tabell 4.5-4.7" xfId="6566" xr:uid="{00000000-0005-0000-0000-0000DD120000}"/>
    <cellStyle name="20% - uthevingsfarge 4 3 2 4" xfId="302" xr:uid="{00000000-0005-0000-0000-0000DE120000}"/>
    <cellStyle name="20% - uthevingsfarge 4 3 2 4 2" xfId="6599" xr:uid="{00000000-0005-0000-0000-0000DF120000}"/>
    <cellStyle name="20% - uthevingsfarge 4 3 2 4 2 2" xfId="6600" xr:uid="{00000000-0005-0000-0000-0000E0120000}"/>
    <cellStyle name="20% - uthevingsfarge 4 3 2 4 2 3" xfId="6601" xr:uid="{00000000-0005-0000-0000-0000E1120000}"/>
    <cellStyle name="20% - uthevingsfarge 4 3 2 4 3" xfId="6602" xr:uid="{00000000-0005-0000-0000-0000E2120000}"/>
    <cellStyle name="20% - uthevingsfarge 4 3 2 4 3 2" xfId="6603" xr:uid="{00000000-0005-0000-0000-0000E3120000}"/>
    <cellStyle name="20% - uthevingsfarge 4 3 2 4 3 3" xfId="6604" xr:uid="{00000000-0005-0000-0000-0000E4120000}"/>
    <cellStyle name="20% - uthevingsfarge 4 3 2 4 4" xfId="6605" xr:uid="{00000000-0005-0000-0000-0000E5120000}"/>
    <cellStyle name="20% - uthevingsfarge 4 3 2 4 5" xfId="6606" xr:uid="{00000000-0005-0000-0000-0000E6120000}"/>
    <cellStyle name="20% - uthevingsfarge 4 3 2 4_Tabell 4.5-4.7" xfId="6598" xr:uid="{00000000-0005-0000-0000-0000E7120000}"/>
    <cellStyle name="20% - uthevingsfarge 4 3 2 5" xfId="6607" xr:uid="{00000000-0005-0000-0000-0000E8120000}"/>
    <cellStyle name="20% - uthevingsfarge 4 3 2 5 2" xfId="6608" xr:uid="{00000000-0005-0000-0000-0000E9120000}"/>
    <cellStyle name="20% - uthevingsfarge 4 3 2 5 2 2" xfId="6609" xr:uid="{00000000-0005-0000-0000-0000EA120000}"/>
    <cellStyle name="20% - uthevingsfarge 4 3 2 5 2 3" xfId="6610" xr:uid="{00000000-0005-0000-0000-0000EB120000}"/>
    <cellStyle name="20% - uthevingsfarge 4 3 2 5 3" xfId="6611" xr:uid="{00000000-0005-0000-0000-0000EC120000}"/>
    <cellStyle name="20% - uthevingsfarge 4 3 2 5 3 2" xfId="6612" xr:uid="{00000000-0005-0000-0000-0000ED120000}"/>
    <cellStyle name="20% - uthevingsfarge 4 3 2 5 3 3" xfId="6613" xr:uid="{00000000-0005-0000-0000-0000EE120000}"/>
    <cellStyle name="20% - uthevingsfarge 4 3 2 5 4" xfId="6614" xr:uid="{00000000-0005-0000-0000-0000EF120000}"/>
    <cellStyle name="20% - uthevingsfarge 4 3 2 5 5" xfId="6615" xr:uid="{00000000-0005-0000-0000-0000F0120000}"/>
    <cellStyle name="20% - uthevingsfarge 4 3 2 6" xfId="6616" xr:uid="{00000000-0005-0000-0000-0000F1120000}"/>
    <cellStyle name="20% - uthevingsfarge 4 3 2 6 2" xfId="6617" xr:uid="{00000000-0005-0000-0000-0000F2120000}"/>
    <cellStyle name="20% - uthevingsfarge 4 3 2 6 3" xfId="6618" xr:uid="{00000000-0005-0000-0000-0000F3120000}"/>
    <cellStyle name="20% - uthevingsfarge 4 3 2 7" xfId="6619" xr:uid="{00000000-0005-0000-0000-0000F4120000}"/>
    <cellStyle name="20% - uthevingsfarge 4 3 2 7 2" xfId="6620" xr:uid="{00000000-0005-0000-0000-0000F5120000}"/>
    <cellStyle name="20% - uthevingsfarge 4 3 2 7 3" xfId="6621" xr:uid="{00000000-0005-0000-0000-0000F6120000}"/>
    <cellStyle name="20% - uthevingsfarge 4 3 2 8" xfId="6622" xr:uid="{00000000-0005-0000-0000-0000F7120000}"/>
    <cellStyle name="20% - uthevingsfarge 4 3 2 8 2" xfId="6623" xr:uid="{00000000-0005-0000-0000-0000F8120000}"/>
    <cellStyle name="20% - uthevingsfarge 4 3 2 9" xfId="6624" xr:uid="{00000000-0005-0000-0000-0000F9120000}"/>
    <cellStyle name="20% - uthevingsfarge 4 3 2 9 2" xfId="6625" xr:uid="{00000000-0005-0000-0000-0000FA120000}"/>
    <cellStyle name="20% - uthevingsfarge 4 3 2_Tabell 4.5-4.7" xfId="6498" xr:uid="{00000000-0005-0000-0000-0000FB120000}"/>
    <cellStyle name="20% - uthevingsfarge 4 3 3" xfId="303" xr:uid="{00000000-0005-0000-0000-0000FC120000}"/>
    <cellStyle name="20% - uthevingsfarge 4 3 3 10" xfId="6627" xr:uid="{00000000-0005-0000-0000-0000FD120000}"/>
    <cellStyle name="20% - uthevingsfarge 4 3 3 11" xfId="6628" xr:uid="{00000000-0005-0000-0000-0000FE120000}"/>
    <cellStyle name="20% - uthevingsfarge 4 3 3 2" xfId="304" xr:uid="{00000000-0005-0000-0000-0000FF120000}"/>
    <cellStyle name="20% - uthevingsfarge 4 3 3 2 10" xfId="6630" xr:uid="{00000000-0005-0000-0000-000000130000}"/>
    <cellStyle name="20% - uthevingsfarge 4 3 3 2 2" xfId="305" xr:uid="{00000000-0005-0000-0000-000001130000}"/>
    <cellStyle name="20% - uthevingsfarge 4 3 3 2 2 2" xfId="6632" xr:uid="{00000000-0005-0000-0000-000002130000}"/>
    <cellStyle name="20% - uthevingsfarge 4 3 3 2 2 2 2" xfId="6633" xr:uid="{00000000-0005-0000-0000-000003130000}"/>
    <cellStyle name="20% - uthevingsfarge 4 3 3 2 2 2 3" xfId="6634" xr:uid="{00000000-0005-0000-0000-000004130000}"/>
    <cellStyle name="20% - uthevingsfarge 4 3 3 2 2 3" xfId="6635" xr:uid="{00000000-0005-0000-0000-000005130000}"/>
    <cellStyle name="20% - uthevingsfarge 4 3 3 2 2 3 2" xfId="6636" xr:uid="{00000000-0005-0000-0000-000006130000}"/>
    <cellStyle name="20% - uthevingsfarge 4 3 3 2 2 3 3" xfId="6637" xr:uid="{00000000-0005-0000-0000-000007130000}"/>
    <cellStyle name="20% - uthevingsfarge 4 3 3 2 2 4" xfId="6638" xr:uid="{00000000-0005-0000-0000-000008130000}"/>
    <cellStyle name="20% - uthevingsfarge 4 3 3 2 2 5" xfId="6639" xr:uid="{00000000-0005-0000-0000-000009130000}"/>
    <cellStyle name="20% - uthevingsfarge 4 3 3 2 2_Tabell 4.5-4.7" xfId="6631" xr:uid="{00000000-0005-0000-0000-00000A130000}"/>
    <cellStyle name="20% - uthevingsfarge 4 3 3 2 3" xfId="6640" xr:uid="{00000000-0005-0000-0000-00000B130000}"/>
    <cellStyle name="20% - uthevingsfarge 4 3 3 2 3 2" xfId="6641" xr:uid="{00000000-0005-0000-0000-00000C130000}"/>
    <cellStyle name="20% - uthevingsfarge 4 3 3 2 3 2 2" xfId="6642" xr:uid="{00000000-0005-0000-0000-00000D130000}"/>
    <cellStyle name="20% - uthevingsfarge 4 3 3 2 3 2 3" xfId="6643" xr:uid="{00000000-0005-0000-0000-00000E130000}"/>
    <cellStyle name="20% - uthevingsfarge 4 3 3 2 3 3" xfId="6644" xr:uid="{00000000-0005-0000-0000-00000F130000}"/>
    <cellStyle name="20% - uthevingsfarge 4 3 3 2 3 3 2" xfId="6645" xr:uid="{00000000-0005-0000-0000-000010130000}"/>
    <cellStyle name="20% - uthevingsfarge 4 3 3 2 3 3 3" xfId="6646" xr:uid="{00000000-0005-0000-0000-000011130000}"/>
    <cellStyle name="20% - uthevingsfarge 4 3 3 2 3 4" xfId="6647" xr:uid="{00000000-0005-0000-0000-000012130000}"/>
    <cellStyle name="20% - uthevingsfarge 4 3 3 2 3 5" xfId="6648" xr:uid="{00000000-0005-0000-0000-000013130000}"/>
    <cellStyle name="20% - uthevingsfarge 4 3 3 2 4" xfId="6649" xr:uid="{00000000-0005-0000-0000-000014130000}"/>
    <cellStyle name="20% - uthevingsfarge 4 3 3 2 4 2" xfId="6650" xr:uid="{00000000-0005-0000-0000-000015130000}"/>
    <cellStyle name="20% - uthevingsfarge 4 3 3 2 4 3" xfId="6651" xr:uid="{00000000-0005-0000-0000-000016130000}"/>
    <cellStyle name="20% - uthevingsfarge 4 3 3 2 5" xfId="6652" xr:uid="{00000000-0005-0000-0000-000017130000}"/>
    <cellStyle name="20% - uthevingsfarge 4 3 3 2 5 2" xfId="6653" xr:uid="{00000000-0005-0000-0000-000018130000}"/>
    <cellStyle name="20% - uthevingsfarge 4 3 3 2 5 3" xfId="6654" xr:uid="{00000000-0005-0000-0000-000019130000}"/>
    <cellStyle name="20% - uthevingsfarge 4 3 3 2 6" xfId="6655" xr:uid="{00000000-0005-0000-0000-00001A130000}"/>
    <cellStyle name="20% - uthevingsfarge 4 3 3 2 6 2" xfId="6656" xr:uid="{00000000-0005-0000-0000-00001B130000}"/>
    <cellStyle name="20% - uthevingsfarge 4 3 3 2 7" xfId="6657" xr:uid="{00000000-0005-0000-0000-00001C130000}"/>
    <cellStyle name="20% - uthevingsfarge 4 3 3 2 7 2" xfId="6658" xr:uid="{00000000-0005-0000-0000-00001D130000}"/>
    <cellStyle name="20% - uthevingsfarge 4 3 3 2 8" xfId="6659" xr:uid="{00000000-0005-0000-0000-00001E130000}"/>
    <cellStyle name="20% - uthevingsfarge 4 3 3 2 9" xfId="6660" xr:uid="{00000000-0005-0000-0000-00001F130000}"/>
    <cellStyle name="20% - uthevingsfarge 4 3 3 2_Tabell 4.5-4.7" xfId="6629" xr:uid="{00000000-0005-0000-0000-000020130000}"/>
    <cellStyle name="20% - uthevingsfarge 4 3 3 3" xfId="306" xr:uid="{00000000-0005-0000-0000-000021130000}"/>
    <cellStyle name="20% - uthevingsfarge 4 3 3 3 2" xfId="6662" xr:uid="{00000000-0005-0000-0000-000022130000}"/>
    <cellStyle name="20% - uthevingsfarge 4 3 3 3 2 2" xfId="6663" xr:uid="{00000000-0005-0000-0000-000023130000}"/>
    <cellStyle name="20% - uthevingsfarge 4 3 3 3 2 3" xfId="6664" xr:uid="{00000000-0005-0000-0000-000024130000}"/>
    <cellStyle name="20% - uthevingsfarge 4 3 3 3 3" xfId="6665" xr:uid="{00000000-0005-0000-0000-000025130000}"/>
    <cellStyle name="20% - uthevingsfarge 4 3 3 3 3 2" xfId="6666" xr:uid="{00000000-0005-0000-0000-000026130000}"/>
    <cellStyle name="20% - uthevingsfarge 4 3 3 3 3 3" xfId="6667" xr:uid="{00000000-0005-0000-0000-000027130000}"/>
    <cellStyle name="20% - uthevingsfarge 4 3 3 3 4" xfId="6668" xr:uid="{00000000-0005-0000-0000-000028130000}"/>
    <cellStyle name="20% - uthevingsfarge 4 3 3 3 5" xfId="6669" xr:uid="{00000000-0005-0000-0000-000029130000}"/>
    <cellStyle name="20% - uthevingsfarge 4 3 3 3_Tabell 4.5-4.7" xfId="6661" xr:uid="{00000000-0005-0000-0000-00002A130000}"/>
    <cellStyle name="20% - uthevingsfarge 4 3 3 4" xfId="6670" xr:uid="{00000000-0005-0000-0000-00002B130000}"/>
    <cellStyle name="20% - uthevingsfarge 4 3 3 4 2" xfId="6671" xr:uid="{00000000-0005-0000-0000-00002C130000}"/>
    <cellStyle name="20% - uthevingsfarge 4 3 3 4 2 2" xfId="6672" xr:uid="{00000000-0005-0000-0000-00002D130000}"/>
    <cellStyle name="20% - uthevingsfarge 4 3 3 4 2 3" xfId="6673" xr:uid="{00000000-0005-0000-0000-00002E130000}"/>
    <cellStyle name="20% - uthevingsfarge 4 3 3 4 3" xfId="6674" xr:uid="{00000000-0005-0000-0000-00002F130000}"/>
    <cellStyle name="20% - uthevingsfarge 4 3 3 4 3 2" xfId="6675" xr:uid="{00000000-0005-0000-0000-000030130000}"/>
    <cellStyle name="20% - uthevingsfarge 4 3 3 4 3 3" xfId="6676" xr:uid="{00000000-0005-0000-0000-000031130000}"/>
    <cellStyle name="20% - uthevingsfarge 4 3 3 4 4" xfId="6677" xr:uid="{00000000-0005-0000-0000-000032130000}"/>
    <cellStyle name="20% - uthevingsfarge 4 3 3 4 5" xfId="6678" xr:uid="{00000000-0005-0000-0000-000033130000}"/>
    <cellStyle name="20% - uthevingsfarge 4 3 3 5" xfId="6679" xr:uid="{00000000-0005-0000-0000-000034130000}"/>
    <cellStyle name="20% - uthevingsfarge 4 3 3 5 2" xfId="6680" xr:uid="{00000000-0005-0000-0000-000035130000}"/>
    <cellStyle name="20% - uthevingsfarge 4 3 3 5 3" xfId="6681" xr:uid="{00000000-0005-0000-0000-000036130000}"/>
    <cellStyle name="20% - uthevingsfarge 4 3 3 6" xfId="6682" xr:uid="{00000000-0005-0000-0000-000037130000}"/>
    <cellStyle name="20% - uthevingsfarge 4 3 3 6 2" xfId="6683" xr:uid="{00000000-0005-0000-0000-000038130000}"/>
    <cellStyle name="20% - uthevingsfarge 4 3 3 6 3" xfId="6684" xr:uid="{00000000-0005-0000-0000-000039130000}"/>
    <cellStyle name="20% - uthevingsfarge 4 3 3 7" xfId="6685" xr:uid="{00000000-0005-0000-0000-00003A130000}"/>
    <cellStyle name="20% - uthevingsfarge 4 3 3 7 2" xfId="6686" xr:uid="{00000000-0005-0000-0000-00003B130000}"/>
    <cellStyle name="20% - uthevingsfarge 4 3 3 8" xfId="6687" xr:uid="{00000000-0005-0000-0000-00003C130000}"/>
    <cellStyle name="20% - uthevingsfarge 4 3 3 8 2" xfId="6688" xr:uid="{00000000-0005-0000-0000-00003D130000}"/>
    <cellStyle name="20% - uthevingsfarge 4 3 3 9" xfId="6689" xr:uid="{00000000-0005-0000-0000-00003E130000}"/>
    <cellStyle name="20% - uthevingsfarge 4 3 3_Tabell 4.5-4.7" xfId="6626" xr:uid="{00000000-0005-0000-0000-00003F130000}"/>
    <cellStyle name="20% - uthevingsfarge 4 3 4" xfId="307" xr:uid="{00000000-0005-0000-0000-000040130000}"/>
    <cellStyle name="20% - uthevingsfarge 4 3 4 10" xfId="6691" xr:uid="{00000000-0005-0000-0000-000041130000}"/>
    <cellStyle name="20% - uthevingsfarge 4 3 4 2" xfId="308" xr:uid="{00000000-0005-0000-0000-000042130000}"/>
    <cellStyle name="20% - uthevingsfarge 4 3 4 2 2" xfId="6693" xr:uid="{00000000-0005-0000-0000-000043130000}"/>
    <cellStyle name="20% - uthevingsfarge 4 3 4 2 2 2" xfId="6694" xr:uid="{00000000-0005-0000-0000-000044130000}"/>
    <cellStyle name="20% - uthevingsfarge 4 3 4 2 2 3" xfId="6695" xr:uid="{00000000-0005-0000-0000-000045130000}"/>
    <cellStyle name="20% - uthevingsfarge 4 3 4 2 3" xfId="6696" xr:uid="{00000000-0005-0000-0000-000046130000}"/>
    <cellStyle name="20% - uthevingsfarge 4 3 4 2 3 2" xfId="6697" xr:uid="{00000000-0005-0000-0000-000047130000}"/>
    <cellStyle name="20% - uthevingsfarge 4 3 4 2 3 3" xfId="6698" xr:uid="{00000000-0005-0000-0000-000048130000}"/>
    <cellStyle name="20% - uthevingsfarge 4 3 4 2 4" xfId="6699" xr:uid="{00000000-0005-0000-0000-000049130000}"/>
    <cellStyle name="20% - uthevingsfarge 4 3 4 2 5" xfId="6700" xr:uid="{00000000-0005-0000-0000-00004A130000}"/>
    <cellStyle name="20% - uthevingsfarge 4 3 4 2_Tabell 4.5-4.7" xfId="6692" xr:uid="{00000000-0005-0000-0000-00004B130000}"/>
    <cellStyle name="20% - uthevingsfarge 4 3 4 3" xfId="6701" xr:uid="{00000000-0005-0000-0000-00004C130000}"/>
    <cellStyle name="20% - uthevingsfarge 4 3 4 3 2" xfId="6702" xr:uid="{00000000-0005-0000-0000-00004D130000}"/>
    <cellStyle name="20% - uthevingsfarge 4 3 4 3 2 2" xfId="6703" xr:uid="{00000000-0005-0000-0000-00004E130000}"/>
    <cellStyle name="20% - uthevingsfarge 4 3 4 3 2 3" xfId="6704" xr:uid="{00000000-0005-0000-0000-00004F130000}"/>
    <cellStyle name="20% - uthevingsfarge 4 3 4 3 3" xfId="6705" xr:uid="{00000000-0005-0000-0000-000050130000}"/>
    <cellStyle name="20% - uthevingsfarge 4 3 4 3 3 2" xfId="6706" xr:uid="{00000000-0005-0000-0000-000051130000}"/>
    <cellStyle name="20% - uthevingsfarge 4 3 4 3 3 3" xfId="6707" xr:uid="{00000000-0005-0000-0000-000052130000}"/>
    <cellStyle name="20% - uthevingsfarge 4 3 4 3 4" xfId="6708" xr:uid="{00000000-0005-0000-0000-000053130000}"/>
    <cellStyle name="20% - uthevingsfarge 4 3 4 3 5" xfId="6709" xr:uid="{00000000-0005-0000-0000-000054130000}"/>
    <cellStyle name="20% - uthevingsfarge 4 3 4 4" xfId="6710" xr:uid="{00000000-0005-0000-0000-000055130000}"/>
    <cellStyle name="20% - uthevingsfarge 4 3 4 4 2" xfId="6711" xr:uid="{00000000-0005-0000-0000-000056130000}"/>
    <cellStyle name="20% - uthevingsfarge 4 3 4 4 3" xfId="6712" xr:uid="{00000000-0005-0000-0000-000057130000}"/>
    <cellStyle name="20% - uthevingsfarge 4 3 4 5" xfId="6713" xr:uid="{00000000-0005-0000-0000-000058130000}"/>
    <cellStyle name="20% - uthevingsfarge 4 3 4 5 2" xfId="6714" xr:uid="{00000000-0005-0000-0000-000059130000}"/>
    <cellStyle name="20% - uthevingsfarge 4 3 4 5 3" xfId="6715" xr:uid="{00000000-0005-0000-0000-00005A130000}"/>
    <cellStyle name="20% - uthevingsfarge 4 3 4 6" xfId="6716" xr:uid="{00000000-0005-0000-0000-00005B130000}"/>
    <cellStyle name="20% - uthevingsfarge 4 3 4 6 2" xfId="6717" xr:uid="{00000000-0005-0000-0000-00005C130000}"/>
    <cellStyle name="20% - uthevingsfarge 4 3 4 7" xfId="6718" xr:uid="{00000000-0005-0000-0000-00005D130000}"/>
    <cellStyle name="20% - uthevingsfarge 4 3 4 7 2" xfId="6719" xr:uid="{00000000-0005-0000-0000-00005E130000}"/>
    <cellStyle name="20% - uthevingsfarge 4 3 4 8" xfId="6720" xr:uid="{00000000-0005-0000-0000-00005F130000}"/>
    <cellStyle name="20% - uthevingsfarge 4 3 4 9" xfId="6721" xr:uid="{00000000-0005-0000-0000-000060130000}"/>
    <cellStyle name="20% - uthevingsfarge 4 3 4_Tabell 4.5-4.7" xfId="6690" xr:uid="{00000000-0005-0000-0000-000061130000}"/>
    <cellStyle name="20% - uthevingsfarge 4 3 5" xfId="309" xr:uid="{00000000-0005-0000-0000-000062130000}"/>
    <cellStyle name="20% - uthevingsfarge 4 3 5 2" xfId="6723" xr:uid="{00000000-0005-0000-0000-000063130000}"/>
    <cellStyle name="20% - uthevingsfarge 4 3 5 2 2" xfId="6724" xr:uid="{00000000-0005-0000-0000-000064130000}"/>
    <cellStyle name="20% - uthevingsfarge 4 3 5 2 3" xfId="6725" xr:uid="{00000000-0005-0000-0000-000065130000}"/>
    <cellStyle name="20% - uthevingsfarge 4 3 5 3" xfId="6726" xr:uid="{00000000-0005-0000-0000-000066130000}"/>
    <cellStyle name="20% - uthevingsfarge 4 3 5 3 2" xfId="6727" xr:uid="{00000000-0005-0000-0000-000067130000}"/>
    <cellStyle name="20% - uthevingsfarge 4 3 5 3 3" xfId="6728" xr:uid="{00000000-0005-0000-0000-000068130000}"/>
    <cellStyle name="20% - uthevingsfarge 4 3 5 4" xfId="6729" xr:uid="{00000000-0005-0000-0000-000069130000}"/>
    <cellStyle name="20% - uthevingsfarge 4 3 5 5" xfId="6730" xr:uid="{00000000-0005-0000-0000-00006A130000}"/>
    <cellStyle name="20% - uthevingsfarge 4 3 5_Tabell 4.5-4.7" xfId="6722" xr:uid="{00000000-0005-0000-0000-00006B130000}"/>
    <cellStyle name="20% - uthevingsfarge 4 3 6" xfId="6731" xr:uid="{00000000-0005-0000-0000-00006C130000}"/>
    <cellStyle name="20% - uthevingsfarge 4 3 6 2" xfId="6732" xr:uid="{00000000-0005-0000-0000-00006D130000}"/>
    <cellStyle name="20% - uthevingsfarge 4 3 6 2 2" xfId="6733" xr:uid="{00000000-0005-0000-0000-00006E130000}"/>
    <cellStyle name="20% - uthevingsfarge 4 3 6 2 3" xfId="6734" xr:uid="{00000000-0005-0000-0000-00006F130000}"/>
    <cellStyle name="20% - uthevingsfarge 4 3 6 3" xfId="6735" xr:uid="{00000000-0005-0000-0000-000070130000}"/>
    <cellStyle name="20% - uthevingsfarge 4 3 6 3 2" xfId="6736" xr:uid="{00000000-0005-0000-0000-000071130000}"/>
    <cellStyle name="20% - uthevingsfarge 4 3 6 3 3" xfId="6737" xr:uid="{00000000-0005-0000-0000-000072130000}"/>
    <cellStyle name="20% - uthevingsfarge 4 3 6 4" xfId="6738" xr:uid="{00000000-0005-0000-0000-000073130000}"/>
    <cellStyle name="20% - uthevingsfarge 4 3 6 5" xfId="6739" xr:uid="{00000000-0005-0000-0000-000074130000}"/>
    <cellStyle name="20% - uthevingsfarge 4 3 7" xfId="6740" xr:uid="{00000000-0005-0000-0000-000075130000}"/>
    <cellStyle name="20% - uthevingsfarge 4 3 7 2" xfId="6741" xr:uid="{00000000-0005-0000-0000-000076130000}"/>
    <cellStyle name="20% - uthevingsfarge 4 3 7 3" xfId="6742" xr:uid="{00000000-0005-0000-0000-000077130000}"/>
    <cellStyle name="20% - uthevingsfarge 4 3 8" xfId="6743" xr:uid="{00000000-0005-0000-0000-000078130000}"/>
    <cellStyle name="20% - uthevingsfarge 4 3 8 2" xfId="6744" xr:uid="{00000000-0005-0000-0000-000079130000}"/>
    <cellStyle name="20% - uthevingsfarge 4 3 8 3" xfId="6745" xr:uid="{00000000-0005-0000-0000-00007A130000}"/>
    <cellStyle name="20% - uthevingsfarge 4 3 9" xfId="6746" xr:uid="{00000000-0005-0000-0000-00007B130000}"/>
    <cellStyle name="20% - uthevingsfarge 4 3 9 2" xfId="6747" xr:uid="{00000000-0005-0000-0000-00007C130000}"/>
    <cellStyle name="20% - uthevingsfarge 4 3_Tabell 4.5-4.7" xfId="6492" xr:uid="{00000000-0005-0000-0000-00007D130000}"/>
    <cellStyle name="20% - uthevingsfarge 4 4" xfId="310" xr:uid="{00000000-0005-0000-0000-00007E130000}"/>
    <cellStyle name="20% - uthevingsfarge 4 4 10" xfId="6749" xr:uid="{00000000-0005-0000-0000-00007F130000}"/>
    <cellStyle name="20% - uthevingsfarge 4 4 10 2" xfId="6750" xr:uid="{00000000-0005-0000-0000-000080130000}"/>
    <cellStyle name="20% - uthevingsfarge 4 4 11" xfId="6751" xr:uid="{00000000-0005-0000-0000-000081130000}"/>
    <cellStyle name="20% - uthevingsfarge 4 4 12" xfId="6752" xr:uid="{00000000-0005-0000-0000-000082130000}"/>
    <cellStyle name="20% - uthevingsfarge 4 4 13" xfId="6753" xr:uid="{00000000-0005-0000-0000-000083130000}"/>
    <cellStyle name="20% - uthevingsfarge 4 4 2" xfId="311" xr:uid="{00000000-0005-0000-0000-000084130000}"/>
    <cellStyle name="20% - uthevingsfarge 4 4 2 10" xfId="6755" xr:uid="{00000000-0005-0000-0000-000085130000}"/>
    <cellStyle name="20% - uthevingsfarge 4 4 2 11" xfId="6756" xr:uid="{00000000-0005-0000-0000-000086130000}"/>
    <cellStyle name="20% - uthevingsfarge 4 4 2 12" xfId="6757" xr:uid="{00000000-0005-0000-0000-000087130000}"/>
    <cellStyle name="20% - uthevingsfarge 4 4 2 2" xfId="312" xr:uid="{00000000-0005-0000-0000-000088130000}"/>
    <cellStyle name="20% - uthevingsfarge 4 4 2 2 10" xfId="6759" xr:uid="{00000000-0005-0000-0000-000089130000}"/>
    <cellStyle name="20% - uthevingsfarge 4 4 2 2 11" xfId="6760" xr:uid="{00000000-0005-0000-0000-00008A130000}"/>
    <cellStyle name="20% - uthevingsfarge 4 4 2 2 2" xfId="313" xr:uid="{00000000-0005-0000-0000-00008B130000}"/>
    <cellStyle name="20% - uthevingsfarge 4 4 2 2 2 10" xfId="6762" xr:uid="{00000000-0005-0000-0000-00008C130000}"/>
    <cellStyle name="20% - uthevingsfarge 4 4 2 2 2 2" xfId="314" xr:uid="{00000000-0005-0000-0000-00008D130000}"/>
    <cellStyle name="20% - uthevingsfarge 4 4 2 2 2 2 2" xfId="6764" xr:uid="{00000000-0005-0000-0000-00008E130000}"/>
    <cellStyle name="20% - uthevingsfarge 4 4 2 2 2 2 2 2" xfId="6765" xr:uid="{00000000-0005-0000-0000-00008F130000}"/>
    <cellStyle name="20% - uthevingsfarge 4 4 2 2 2 2 2 3" xfId="6766" xr:uid="{00000000-0005-0000-0000-000090130000}"/>
    <cellStyle name="20% - uthevingsfarge 4 4 2 2 2 2 3" xfId="6767" xr:uid="{00000000-0005-0000-0000-000091130000}"/>
    <cellStyle name="20% - uthevingsfarge 4 4 2 2 2 2 3 2" xfId="6768" xr:uid="{00000000-0005-0000-0000-000092130000}"/>
    <cellStyle name="20% - uthevingsfarge 4 4 2 2 2 2 3 3" xfId="6769" xr:uid="{00000000-0005-0000-0000-000093130000}"/>
    <cellStyle name="20% - uthevingsfarge 4 4 2 2 2 2 4" xfId="6770" xr:uid="{00000000-0005-0000-0000-000094130000}"/>
    <cellStyle name="20% - uthevingsfarge 4 4 2 2 2 2 5" xfId="6771" xr:uid="{00000000-0005-0000-0000-000095130000}"/>
    <cellStyle name="20% - uthevingsfarge 4 4 2 2 2 2_Tabell 4.5-4.7" xfId="6763" xr:uid="{00000000-0005-0000-0000-000096130000}"/>
    <cellStyle name="20% - uthevingsfarge 4 4 2 2 2 3" xfId="6772" xr:uid="{00000000-0005-0000-0000-000097130000}"/>
    <cellStyle name="20% - uthevingsfarge 4 4 2 2 2 3 2" xfId="6773" xr:uid="{00000000-0005-0000-0000-000098130000}"/>
    <cellStyle name="20% - uthevingsfarge 4 4 2 2 2 3 2 2" xfId="6774" xr:uid="{00000000-0005-0000-0000-000099130000}"/>
    <cellStyle name="20% - uthevingsfarge 4 4 2 2 2 3 2 3" xfId="6775" xr:uid="{00000000-0005-0000-0000-00009A130000}"/>
    <cellStyle name="20% - uthevingsfarge 4 4 2 2 2 3 3" xfId="6776" xr:uid="{00000000-0005-0000-0000-00009B130000}"/>
    <cellStyle name="20% - uthevingsfarge 4 4 2 2 2 3 3 2" xfId="6777" xr:uid="{00000000-0005-0000-0000-00009C130000}"/>
    <cellStyle name="20% - uthevingsfarge 4 4 2 2 2 3 3 3" xfId="6778" xr:uid="{00000000-0005-0000-0000-00009D130000}"/>
    <cellStyle name="20% - uthevingsfarge 4 4 2 2 2 3 4" xfId="6779" xr:uid="{00000000-0005-0000-0000-00009E130000}"/>
    <cellStyle name="20% - uthevingsfarge 4 4 2 2 2 3 5" xfId="6780" xr:uid="{00000000-0005-0000-0000-00009F130000}"/>
    <cellStyle name="20% - uthevingsfarge 4 4 2 2 2 4" xfId="6781" xr:uid="{00000000-0005-0000-0000-0000A0130000}"/>
    <cellStyle name="20% - uthevingsfarge 4 4 2 2 2 4 2" xfId="6782" xr:uid="{00000000-0005-0000-0000-0000A1130000}"/>
    <cellStyle name="20% - uthevingsfarge 4 4 2 2 2 4 3" xfId="6783" xr:uid="{00000000-0005-0000-0000-0000A2130000}"/>
    <cellStyle name="20% - uthevingsfarge 4 4 2 2 2 5" xfId="6784" xr:uid="{00000000-0005-0000-0000-0000A3130000}"/>
    <cellStyle name="20% - uthevingsfarge 4 4 2 2 2 5 2" xfId="6785" xr:uid="{00000000-0005-0000-0000-0000A4130000}"/>
    <cellStyle name="20% - uthevingsfarge 4 4 2 2 2 5 3" xfId="6786" xr:uid="{00000000-0005-0000-0000-0000A5130000}"/>
    <cellStyle name="20% - uthevingsfarge 4 4 2 2 2 6" xfId="6787" xr:uid="{00000000-0005-0000-0000-0000A6130000}"/>
    <cellStyle name="20% - uthevingsfarge 4 4 2 2 2 6 2" xfId="6788" xr:uid="{00000000-0005-0000-0000-0000A7130000}"/>
    <cellStyle name="20% - uthevingsfarge 4 4 2 2 2 7" xfId="6789" xr:uid="{00000000-0005-0000-0000-0000A8130000}"/>
    <cellStyle name="20% - uthevingsfarge 4 4 2 2 2 7 2" xfId="6790" xr:uid="{00000000-0005-0000-0000-0000A9130000}"/>
    <cellStyle name="20% - uthevingsfarge 4 4 2 2 2 8" xfId="6791" xr:uid="{00000000-0005-0000-0000-0000AA130000}"/>
    <cellStyle name="20% - uthevingsfarge 4 4 2 2 2 9" xfId="6792" xr:uid="{00000000-0005-0000-0000-0000AB130000}"/>
    <cellStyle name="20% - uthevingsfarge 4 4 2 2 2_Tabell 4.5-4.7" xfId="6761" xr:uid="{00000000-0005-0000-0000-0000AC130000}"/>
    <cellStyle name="20% - uthevingsfarge 4 4 2 2 3" xfId="315" xr:uid="{00000000-0005-0000-0000-0000AD130000}"/>
    <cellStyle name="20% - uthevingsfarge 4 4 2 2 3 2" xfId="6794" xr:uid="{00000000-0005-0000-0000-0000AE130000}"/>
    <cellStyle name="20% - uthevingsfarge 4 4 2 2 3 2 2" xfId="6795" xr:uid="{00000000-0005-0000-0000-0000AF130000}"/>
    <cellStyle name="20% - uthevingsfarge 4 4 2 2 3 2 3" xfId="6796" xr:uid="{00000000-0005-0000-0000-0000B0130000}"/>
    <cellStyle name="20% - uthevingsfarge 4 4 2 2 3 3" xfId="6797" xr:uid="{00000000-0005-0000-0000-0000B1130000}"/>
    <cellStyle name="20% - uthevingsfarge 4 4 2 2 3 3 2" xfId="6798" xr:uid="{00000000-0005-0000-0000-0000B2130000}"/>
    <cellStyle name="20% - uthevingsfarge 4 4 2 2 3 3 3" xfId="6799" xr:uid="{00000000-0005-0000-0000-0000B3130000}"/>
    <cellStyle name="20% - uthevingsfarge 4 4 2 2 3 4" xfId="6800" xr:uid="{00000000-0005-0000-0000-0000B4130000}"/>
    <cellStyle name="20% - uthevingsfarge 4 4 2 2 3 5" xfId="6801" xr:uid="{00000000-0005-0000-0000-0000B5130000}"/>
    <cellStyle name="20% - uthevingsfarge 4 4 2 2 3_Tabell 4.5-4.7" xfId="6793" xr:uid="{00000000-0005-0000-0000-0000B6130000}"/>
    <cellStyle name="20% - uthevingsfarge 4 4 2 2 4" xfId="6802" xr:uid="{00000000-0005-0000-0000-0000B7130000}"/>
    <cellStyle name="20% - uthevingsfarge 4 4 2 2 4 2" xfId="6803" xr:uid="{00000000-0005-0000-0000-0000B8130000}"/>
    <cellStyle name="20% - uthevingsfarge 4 4 2 2 4 2 2" xfId="6804" xr:uid="{00000000-0005-0000-0000-0000B9130000}"/>
    <cellStyle name="20% - uthevingsfarge 4 4 2 2 4 2 3" xfId="6805" xr:uid="{00000000-0005-0000-0000-0000BA130000}"/>
    <cellStyle name="20% - uthevingsfarge 4 4 2 2 4 3" xfId="6806" xr:uid="{00000000-0005-0000-0000-0000BB130000}"/>
    <cellStyle name="20% - uthevingsfarge 4 4 2 2 4 3 2" xfId="6807" xr:uid="{00000000-0005-0000-0000-0000BC130000}"/>
    <cellStyle name="20% - uthevingsfarge 4 4 2 2 4 3 3" xfId="6808" xr:uid="{00000000-0005-0000-0000-0000BD130000}"/>
    <cellStyle name="20% - uthevingsfarge 4 4 2 2 4 4" xfId="6809" xr:uid="{00000000-0005-0000-0000-0000BE130000}"/>
    <cellStyle name="20% - uthevingsfarge 4 4 2 2 4 5" xfId="6810" xr:uid="{00000000-0005-0000-0000-0000BF130000}"/>
    <cellStyle name="20% - uthevingsfarge 4 4 2 2 5" xfId="6811" xr:uid="{00000000-0005-0000-0000-0000C0130000}"/>
    <cellStyle name="20% - uthevingsfarge 4 4 2 2 5 2" xfId="6812" xr:uid="{00000000-0005-0000-0000-0000C1130000}"/>
    <cellStyle name="20% - uthevingsfarge 4 4 2 2 5 3" xfId="6813" xr:uid="{00000000-0005-0000-0000-0000C2130000}"/>
    <cellStyle name="20% - uthevingsfarge 4 4 2 2 6" xfId="6814" xr:uid="{00000000-0005-0000-0000-0000C3130000}"/>
    <cellStyle name="20% - uthevingsfarge 4 4 2 2 6 2" xfId="6815" xr:uid="{00000000-0005-0000-0000-0000C4130000}"/>
    <cellStyle name="20% - uthevingsfarge 4 4 2 2 6 3" xfId="6816" xr:uid="{00000000-0005-0000-0000-0000C5130000}"/>
    <cellStyle name="20% - uthevingsfarge 4 4 2 2 7" xfId="6817" xr:uid="{00000000-0005-0000-0000-0000C6130000}"/>
    <cellStyle name="20% - uthevingsfarge 4 4 2 2 7 2" xfId="6818" xr:uid="{00000000-0005-0000-0000-0000C7130000}"/>
    <cellStyle name="20% - uthevingsfarge 4 4 2 2 8" xfId="6819" xr:uid="{00000000-0005-0000-0000-0000C8130000}"/>
    <cellStyle name="20% - uthevingsfarge 4 4 2 2 8 2" xfId="6820" xr:uid="{00000000-0005-0000-0000-0000C9130000}"/>
    <cellStyle name="20% - uthevingsfarge 4 4 2 2 9" xfId="6821" xr:uid="{00000000-0005-0000-0000-0000CA130000}"/>
    <cellStyle name="20% - uthevingsfarge 4 4 2 2_Tabell 4.5-4.7" xfId="6758" xr:uid="{00000000-0005-0000-0000-0000CB130000}"/>
    <cellStyle name="20% - uthevingsfarge 4 4 2 3" xfId="316" xr:uid="{00000000-0005-0000-0000-0000CC130000}"/>
    <cellStyle name="20% - uthevingsfarge 4 4 2 3 10" xfId="6823" xr:uid="{00000000-0005-0000-0000-0000CD130000}"/>
    <cellStyle name="20% - uthevingsfarge 4 4 2 3 2" xfId="317" xr:uid="{00000000-0005-0000-0000-0000CE130000}"/>
    <cellStyle name="20% - uthevingsfarge 4 4 2 3 2 2" xfId="6825" xr:uid="{00000000-0005-0000-0000-0000CF130000}"/>
    <cellStyle name="20% - uthevingsfarge 4 4 2 3 2 2 2" xfId="6826" xr:uid="{00000000-0005-0000-0000-0000D0130000}"/>
    <cellStyle name="20% - uthevingsfarge 4 4 2 3 2 2 3" xfId="6827" xr:uid="{00000000-0005-0000-0000-0000D1130000}"/>
    <cellStyle name="20% - uthevingsfarge 4 4 2 3 2 3" xfId="6828" xr:uid="{00000000-0005-0000-0000-0000D2130000}"/>
    <cellStyle name="20% - uthevingsfarge 4 4 2 3 2 3 2" xfId="6829" xr:uid="{00000000-0005-0000-0000-0000D3130000}"/>
    <cellStyle name="20% - uthevingsfarge 4 4 2 3 2 3 3" xfId="6830" xr:uid="{00000000-0005-0000-0000-0000D4130000}"/>
    <cellStyle name="20% - uthevingsfarge 4 4 2 3 2 4" xfId="6831" xr:uid="{00000000-0005-0000-0000-0000D5130000}"/>
    <cellStyle name="20% - uthevingsfarge 4 4 2 3 2 5" xfId="6832" xr:uid="{00000000-0005-0000-0000-0000D6130000}"/>
    <cellStyle name="20% - uthevingsfarge 4 4 2 3 2_Tabell 4.5-4.7" xfId="6824" xr:uid="{00000000-0005-0000-0000-0000D7130000}"/>
    <cellStyle name="20% - uthevingsfarge 4 4 2 3 3" xfId="6833" xr:uid="{00000000-0005-0000-0000-0000D8130000}"/>
    <cellStyle name="20% - uthevingsfarge 4 4 2 3 3 2" xfId="6834" xr:uid="{00000000-0005-0000-0000-0000D9130000}"/>
    <cellStyle name="20% - uthevingsfarge 4 4 2 3 3 2 2" xfId="6835" xr:uid="{00000000-0005-0000-0000-0000DA130000}"/>
    <cellStyle name="20% - uthevingsfarge 4 4 2 3 3 2 3" xfId="6836" xr:uid="{00000000-0005-0000-0000-0000DB130000}"/>
    <cellStyle name="20% - uthevingsfarge 4 4 2 3 3 3" xfId="6837" xr:uid="{00000000-0005-0000-0000-0000DC130000}"/>
    <cellStyle name="20% - uthevingsfarge 4 4 2 3 3 3 2" xfId="6838" xr:uid="{00000000-0005-0000-0000-0000DD130000}"/>
    <cellStyle name="20% - uthevingsfarge 4 4 2 3 3 3 3" xfId="6839" xr:uid="{00000000-0005-0000-0000-0000DE130000}"/>
    <cellStyle name="20% - uthevingsfarge 4 4 2 3 3 4" xfId="6840" xr:uid="{00000000-0005-0000-0000-0000DF130000}"/>
    <cellStyle name="20% - uthevingsfarge 4 4 2 3 3 5" xfId="6841" xr:uid="{00000000-0005-0000-0000-0000E0130000}"/>
    <cellStyle name="20% - uthevingsfarge 4 4 2 3 4" xfId="6842" xr:uid="{00000000-0005-0000-0000-0000E1130000}"/>
    <cellStyle name="20% - uthevingsfarge 4 4 2 3 4 2" xfId="6843" xr:uid="{00000000-0005-0000-0000-0000E2130000}"/>
    <cellStyle name="20% - uthevingsfarge 4 4 2 3 4 3" xfId="6844" xr:uid="{00000000-0005-0000-0000-0000E3130000}"/>
    <cellStyle name="20% - uthevingsfarge 4 4 2 3 5" xfId="6845" xr:uid="{00000000-0005-0000-0000-0000E4130000}"/>
    <cellStyle name="20% - uthevingsfarge 4 4 2 3 5 2" xfId="6846" xr:uid="{00000000-0005-0000-0000-0000E5130000}"/>
    <cellStyle name="20% - uthevingsfarge 4 4 2 3 5 3" xfId="6847" xr:uid="{00000000-0005-0000-0000-0000E6130000}"/>
    <cellStyle name="20% - uthevingsfarge 4 4 2 3 6" xfId="6848" xr:uid="{00000000-0005-0000-0000-0000E7130000}"/>
    <cellStyle name="20% - uthevingsfarge 4 4 2 3 6 2" xfId="6849" xr:uid="{00000000-0005-0000-0000-0000E8130000}"/>
    <cellStyle name="20% - uthevingsfarge 4 4 2 3 7" xfId="6850" xr:uid="{00000000-0005-0000-0000-0000E9130000}"/>
    <cellStyle name="20% - uthevingsfarge 4 4 2 3 7 2" xfId="6851" xr:uid="{00000000-0005-0000-0000-0000EA130000}"/>
    <cellStyle name="20% - uthevingsfarge 4 4 2 3 8" xfId="6852" xr:uid="{00000000-0005-0000-0000-0000EB130000}"/>
    <cellStyle name="20% - uthevingsfarge 4 4 2 3 9" xfId="6853" xr:uid="{00000000-0005-0000-0000-0000EC130000}"/>
    <cellStyle name="20% - uthevingsfarge 4 4 2 3_Tabell 4.5-4.7" xfId="6822" xr:uid="{00000000-0005-0000-0000-0000ED130000}"/>
    <cellStyle name="20% - uthevingsfarge 4 4 2 4" xfId="318" xr:uid="{00000000-0005-0000-0000-0000EE130000}"/>
    <cellStyle name="20% - uthevingsfarge 4 4 2 4 2" xfId="6855" xr:uid="{00000000-0005-0000-0000-0000EF130000}"/>
    <cellStyle name="20% - uthevingsfarge 4 4 2 4 2 2" xfId="6856" xr:uid="{00000000-0005-0000-0000-0000F0130000}"/>
    <cellStyle name="20% - uthevingsfarge 4 4 2 4 2 3" xfId="6857" xr:uid="{00000000-0005-0000-0000-0000F1130000}"/>
    <cellStyle name="20% - uthevingsfarge 4 4 2 4 3" xfId="6858" xr:uid="{00000000-0005-0000-0000-0000F2130000}"/>
    <cellStyle name="20% - uthevingsfarge 4 4 2 4 3 2" xfId="6859" xr:uid="{00000000-0005-0000-0000-0000F3130000}"/>
    <cellStyle name="20% - uthevingsfarge 4 4 2 4 3 3" xfId="6860" xr:uid="{00000000-0005-0000-0000-0000F4130000}"/>
    <cellStyle name="20% - uthevingsfarge 4 4 2 4 4" xfId="6861" xr:uid="{00000000-0005-0000-0000-0000F5130000}"/>
    <cellStyle name="20% - uthevingsfarge 4 4 2 4 5" xfId="6862" xr:uid="{00000000-0005-0000-0000-0000F6130000}"/>
    <cellStyle name="20% - uthevingsfarge 4 4 2 4_Tabell 4.5-4.7" xfId="6854" xr:uid="{00000000-0005-0000-0000-0000F7130000}"/>
    <cellStyle name="20% - uthevingsfarge 4 4 2 5" xfId="6863" xr:uid="{00000000-0005-0000-0000-0000F8130000}"/>
    <cellStyle name="20% - uthevingsfarge 4 4 2 5 2" xfId="6864" xr:uid="{00000000-0005-0000-0000-0000F9130000}"/>
    <cellStyle name="20% - uthevingsfarge 4 4 2 5 2 2" xfId="6865" xr:uid="{00000000-0005-0000-0000-0000FA130000}"/>
    <cellStyle name="20% - uthevingsfarge 4 4 2 5 2 3" xfId="6866" xr:uid="{00000000-0005-0000-0000-0000FB130000}"/>
    <cellStyle name="20% - uthevingsfarge 4 4 2 5 3" xfId="6867" xr:uid="{00000000-0005-0000-0000-0000FC130000}"/>
    <cellStyle name="20% - uthevingsfarge 4 4 2 5 3 2" xfId="6868" xr:uid="{00000000-0005-0000-0000-0000FD130000}"/>
    <cellStyle name="20% - uthevingsfarge 4 4 2 5 3 3" xfId="6869" xr:uid="{00000000-0005-0000-0000-0000FE130000}"/>
    <cellStyle name="20% - uthevingsfarge 4 4 2 5 4" xfId="6870" xr:uid="{00000000-0005-0000-0000-0000FF130000}"/>
    <cellStyle name="20% - uthevingsfarge 4 4 2 5 5" xfId="6871" xr:uid="{00000000-0005-0000-0000-000000140000}"/>
    <cellStyle name="20% - uthevingsfarge 4 4 2 6" xfId="6872" xr:uid="{00000000-0005-0000-0000-000001140000}"/>
    <cellStyle name="20% - uthevingsfarge 4 4 2 6 2" xfId="6873" xr:uid="{00000000-0005-0000-0000-000002140000}"/>
    <cellStyle name="20% - uthevingsfarge 4 4 2 6 3" xfId="6874" xr:uid="{00000000-0005-0000-0000-000003140000}"/>
    <cellStyle name="20% - uthevingsfarge 4 4 2 7" xfId="6875" xr:uid="{00000000-0005-0000-0000-000004140000}"/>
    <cellStyle name="20% - uthevingsfarge 4 4 2 7 2" xfId="6876" xr:uid="{00000000-0005-0000-0000-000005140000}"/>
    <cellStyle name="20% - uthevingsfarge 4 4 2 7 3" xfId="6877" xr:uid="{00000000-0005-0000-0000-000006140000}"/>
    <cellStyle name="20% - uthevingsfarge 4 4 2 8" xfId="6878" xr:uid="{00000000-0005-0000-0000-000007140000}"/>
    <cellStyle name="20% - uthevingsfarge 4 4 2 8 2" xfId="6879" xr:uid="{00000000-0005-0000-0000-000008140000}"/>
    <cellStyle name="20% - uthevingsfarge 4 4 2 9" xfId="6880" xr:uid="{00000000-0005-0000-0000-000009140000}"/>
    <cellStyle name="20% - uthevingsfarge 4 4 2 9 2" xfId="6881" xr:uid="{00000000-0005-0000-0000-00000A140000}"/>
    <cellStyle name="20% - uthevingsfarge 4 4 2_Tabell 4.5-4.7" xfId="6754" xr:uid="{00000000-0005-0000-0000-00000B140000}"/>
    <cellStyle name="20% - uthevingsfarge 4 4 3" xfId="319" xr:uid="{00000000-0005-0000-0000-00000C140000}"/>
    <cellStyle name="20% - uthevingsfarge 4 4 3 10" xfId="6883" xr:uid="{00000000-0005-0000-0000-00000D140000}"/>
    <cellStyle name="20% - uthevingsfarge 4 4 3 11" xfId="6884" xr:uid="{00000000-0005-0000-0000-00000E140000}"/>
    <cellStyle name="20% - uthevingsfarge 4 4 3 2" xfId="320" xr:uid="{00000000-0005-0000-0000-00000F140000}"/>
    <cellStyle name="20% - uthevingsfarge 4 4 3 2 10" xfId="6886" xr:uid="{00000000-0005-0000-0000-000010140000}"/>
    <cellStyle name="20% - uthevingsfarge 4 4 3 2 2" xfId="321" xr:uid="{00000000-0005-0000-0000-000011140000}"/>
    <cellStyle name="20% - uthevingsfarge 4 4 3 2 2 2" xfId="6888" xr:uid="{00000000-0005-0000-0000-000012140000}"/>
    <cellStyle name="20% - uthevingsfarge 4 4 3 2 2 2 2" xfId="6889" xr:uid="{00000000-0005-0000-0000-000013140000}"/>
    <cellStyle name="20% - uthevingsfarge 4 4 3 2 2 2 3" xfId="6890" xr:uid="{00000000-0005-0000-0000-000014140000}"/>
    <cellStyle name="20% - uthevingsfarge 4 4 3 2 2 3" xfId="6891" xr:uid="{00000000-0005-0000-0000-000015140000}"/>
    <cellStyle name="20% - uthevingsfarge 4 4 3 2 2 3 2" xfId="6892" xr:uid="{00000000-0005-0000-0000-000016140000}"/>
    <cellStyle name="20% - uthevingsfarge 4 4 3 2 2 3 3" xfId="6893" xr:uid="{00000000-0005-0000-0000-000017140000}"/>
    <cellStyle name="20% - uthevingsfarge 4 4 3 2 2 4" xfId="6894" xr:uid="{00000000-0005-0000-0000-000018140000}"/>
    <cellStyle name="20% - uthevingsfarge 4 4 3 2 2 5" xfId="6895" xr:uid="{00000000-0005-0000-0000-000019140000}"/>
    <cellStyle name="20% - uthevingsfarge 4 4 3 2 2_Tabell 4.5-4.7" xfId="6887" xr:uid="{00000000-0005-0000-0000-00001A140000}"/>
    <cellStyle name="20% - uthevingsfarge 4 4 3 2 3" xfId="6896" xr:uid="{00000000-0005-0000-0000-00001B140000}"/>
    <cellStyle name="20% - uthevingsfarge 4 4 3 2 3 2" xfId="6897" xr:uid="{00000000-0005-0000-0000-00001C140000}"/>
    <cellStyle name="20% - uthevingsfarge 4 4 3 2 3 2 2" xfId="6898" xr:uid="{00000000-0005-0000-0000-00001D140000}"/>
    <cellStyle name="20% - uthevingsfarge 4 4 3 2 3 2 3" xfId="6899" xr:uid="{00000000-0005-0000-0000-00001E140000}"/>
    <cellStyle name="20% - uthevingsfarge 4 4 3 2 3 3" xfId="6900" xr:uid="{00000000-0005-0000-0000-00001F140000}"/>
    <cellStyle name="20% - uthevingsfarge 4 4 3 2 3 3 2" xfId="6901" xr:uid="{00000000-0005-0000-0000-000020140000}"/>
    <cellStyle name="20% - uthevingsfarge 4 4 3 2 3 3 3" xfId="6902" xr:uid="{00000000-0005-0000-0000-000021140000}"/>
    <cellStyle name="20% - uthevingsfarge 4 4 3 2 3 4" xfId="6903" xr:uid="{00000000-0005-0000-0000-000022140000}"/>
    <cellStyle name="20% - uthevingsfarge 4 4 3 2 3 5" xfId="6904" xr:uid="{00000000-0005-0000-0000-000023140000}"/>
    <cellStyle name="20% - uthevingsfarge 4 4 3 2 4" xfId="6905" xr:uid="{00000000-0005-0000-0000-000024140000}"/>
    <cellStyle name="20% - uthevingsfarge 4 4 3 2 4 2" xfId="6906" xr:uid="{00000000-0005-0000-0000-000025140000}"/>
    <cellStyle name="20% - uthevingsfarge 4 4 3 2 4 3" xfId="6907" xr:uid="{00000000-0005-0000-0000-000026140000}"/>
    <cellStyle name="20% - uthevingsfarge 4 4 3 2 5" xfId="6908" xr:uid="{00000000-0005-0000-0000-000027140000}"/>
    <cellStyle name="20% - uthevingsfarge 4 4 3 2 5 2" xfId="6909" xr:uid="{00000000-0005-0000-0000-000028140000}"/>
    <cellStyle name="20% - uthevingsfarge 4 4 3 2 5 3" xfId="6910" xr:uid="{00000000-0005-0000-0000-000029140000}"/>
    <cellStyle name="20% - uthevingsfarge 4 4 3 2 6" xfId="6911" xr:uid="{00000000-0005-0000-0000-00002A140000}"/>
    <cellStyle name="20% - uthevingsfarge 4 4 3 2 6 2" xfId="6912" xr:uid="{00000000-0005-0000-0000-00002B140000}"/>
    <cellStyle name="20% - uthevingsfarge 4 4 3 2 7" xfId="6913" xr:uid="{00000000-0005-0000-0000-00002C140000}"/>
    <cellStyle name="20% - uthevingsfarge 4 4 3 2 7 2" xfId="6914" xr:uid="{00000000-0005-0000-0000-00002D140000}"/>
    <cellStyle name="20% - uthevingsfarge 4 4 3 2 8" xfId="6915" xr:uid="{00000000-0005-0000-0000-00002E140000}"/>
    <cellStyle name="20% - uthevingsfarge 4 4 3 2 9" xfId="6916" xr:uid="{00000000-0005-0000-0000-00002F140000}"/>
    <cellStyle name="20% - uthevingsfarge 4 4 3 2_Tabell 4.5-4.7" xfId="6885" xr:uid="{00000000-0005-0000-0000-000030140000}"/>
    <cellStyle name="20% - uthevingsfarge 4 4 3 3" xfId="322" xr:uid="{00000000-0005-0000-0000-000031140000}"/>
    <cellStyle name="20% - uthevingsfarge 4 4 3 3 2" xfId="6918" xr:uid="{00000000-0005-0000-0000-000032140000}"/>
    <cellStyle name="20% - uthevingsfarge 4 4 3 3 2 2" xfId="6919" xr:uid="{00000000-0005-0000-0000-000033140000}"/>
    <cellStyle name="20% - uthevingsfarge 4 4 3 3 2 3" xfId="6920" xr:uid="{00000000-0005-0000-0000-000034140000}"/>
    <cellStyle name="20% - uthevingsfarge 4 4 3 3 3" xfId="6921" xr:uid="{00000000-0005-0000-0000-000035140000}"/>
    <cellStyle name="20% - uthevingsfarge 4 4 3 3 3 2" xfId="6922" xr:uid="{00000000-0005-0000-0000-000036140000}"/>
    <cellStyle name="20% - uthevingsfarge 4 4 3 3 3 3" xfId="6923" xr:uid="{00000000-0005-0000-0000-000037140000}"/>
    <cellStyle name="20% - uthevingsfarge 4 4 3 3 4" xfId="6924" xr:uid="{00000000-0005-0000-0000-000038140000}"/>
    <cellStyle name="20% - uthevingsfarge 4 4 3 3 5" xfId="6925" xr:uid="{00000000-0005-0000-0000-000039140000}"/>
    <cellStyle name="20% - uthevingsfarge 4 4 3 3_Tabell 4.5-4.7" xfId="6917" xr:uid="{00000000-0005-0000-0000-00003A140000}"/>
    <cellStyle name="20% - uthevingsfarge 4 4 3 4" xfId="6926" xr:uid="{00000000-0005-0000-0000-00003B140000}"/>
    <cellStyle name="20% - uthevingsfarge 4 4 3 4 2" xfId="6927" xr:uid="{00000000-0005-0000-0000-00003C140000}"/>
    <cellStyle name="20% - uthevingsfarge 4 4 3 4 2 2" xfId="6928" xr:uid="{00000000-0005-0000-0000-00003D140000}"/>
    <cellStyle name="20% - uthevingsfarge 4 4 3 4 2 3" xfId="6929" xr:uid="{00000000-0005-0000-0000-00003E140000}"/>
    <cellStyle name="20% - uthevingsfarge 4 4 3 4 3" xfId="6930" xr:uid="{00000000-0005-0000-0000-00003F140000}"/>
    <cellStyle name="20% - uthevingsfarge 4 4 3 4 3 2" xfId="6931" xr:uid="{00000000-0005-0000-0000-000040140000}"/>
    <cellStyle name="20% - uthevingsfarge 4 4 3 4 3 3" xfId="6932" xr:uid="{00000000-0005-0000-0000-000041140000}"/>
    <cellStyle name="20% - uthevingsfarge 4 4 3 4 4" xfId="6933" xr:uid="{00000000-0005-0000-0000-000042140000}"/>
    <cellStyle name="20% - uthevingsfarge 4 4 3 4 5" xfId="6934" xr:uid="{00000000-0005-0000-0000-000043140000}"/>
    <cellStyle name="20% - uthevingsfarge 4 4 3 5" xfId="6935" xr:uid="{00000000-0005-0000-0000-000044140000}"/>
    <cellStyle name="20% - uthevingsfarge 4 4 3 5 2" xfId="6936" xr:uid="{00000000-0005-0000-0000-000045140000}"/>
    <cellStyle name="20% - uthevingsfarge 4 4 3 5 3" xfId="6937" xr:uid="{00000000-0005-0000-0000-000046140000}"/>
    <cellStyle name="20% - uthevingsfarge 4 4 3 6" xfId="6938" xr:uid="{00000000-0005-0000-0000-000047140000}"/>
    <cellStyle name="20% - uthevingsfarge 4 4 3 6 2" xfId="6939" xr:uid="{00000000-0005-0000-0000-000048140000}"/>
    <cellStyle name="20% - uthevingsfarge 4 4 3 6 3" xfId="6940" xr:uid="{00000000-0005-0000-0000-000049140000}"/>
    <cellStyle name="20% - uthevingsfarge 4 4 3 7" xfId="6941" xr:uid="{00000000-0005-0000-0000-00004A140000}"/>
    <cellStyle name="20% - uthevingsfarge 4 4 3 7 2" xfId="6942" xr:uid="{00000000-0005-0000-0000-00004B140000}"/>
    <cellStyle name="20% - uthevingsfarge 4 4 3 8" xfId="6943" xr:uid="{00000000-0005-0000-0000-00004C140000}"/>
    <cellStyle name="20% - uthevingsfarge 4 4 3 8 2" xfId="6944" xr:uid="{00000000-0005-0000-0000-00004D140000}"/>
    <cellStyle name="20% - uthevingsfarge 4 4 3 9" xfId="6945" xr:uid="{00000000-0005-0000-0000-00004E140000}"/>
    <cellStyle name="20% - uthevingsfarge 4 4 3_Tabell 4.5-4.7" xfId="6882" xr:uid="{00000000-0005-0000-0000-00004F140000}"/>
    <cellStyle name="20% - uthevingsfarge 4 4 4" xfId="323" xr:uid="{00000000-0005-0000-0000-000050140000}"/>
    <cellStyle name="20% - uthevingsfarge 4 4 4 10" xfId="6947" xr:uid="{00000000-0005-0000-0000-000051140000}"/>
    <cellStyle name="20% - uthevingsfarge 4 4 4 2" xfId="324" xr:uid="{00000000-0005-0000-0000-000052140000}"/>
    <cellStyle name="20% - uthevingsfarge 4 4 4 2 2" xfId="6949" xr:uid="{00000000-0005-0000-0000-000053140000}"/>
    <cellStyle name="20% - uthevingsfarge 4 4 4 2 2 2" xfId="6950" xr:uid="{00000000-0005-0000-0000-000054140000}"/>
    <cellStyle name="20% - uthevingsfarge 4 4 4 2 2 3" xfId="6951" xr:uid="{00000000-0005-0000-0000-000055140000}"/>
    <cellStyle name="20% - uthevingsfarge 4 4 4 2 3" xfId="6952" xr:uid="{00000000-0005-0000-0000-000056140000}"/>
    <cellStyle name="20% - uthevingsfarge 4 4 4 2 3 2" xfId="6953" xr:uid="{00000000-0005-0000-0000-000057140000}"/>
    <cellStyle name="20% - uthevingsfarge 4 4 4 2 3 3" xfId="6954" xr:uid="{00000000-0005-0000-0000-000058140000}"/>
    <cellStyle name="20% - uthevingsfarge 4 4 4 2 4" xfId="6955" xr:uid="{00000000-0005-0000-0000-000059140000}"/>
    <cellStyle name="20% - uthevingsfarge 4 4 4 2 5" xfId="6956" xr:uid="{00000000-0005-0000-0000-00005A140000}"/>
    <cellStyle name="20% - uthevingsfarge 4 4 4 2_Tabell 4.5-4.7" xfId="6948" xr:uid="{00000000-0005-0000-0000-00005B140000}"/>
    <cellStyle name="20% - uthevingsfarge 4 4 4 3" xfId="6957" xr:uid="{00000000-0005-0000-0000-00005C140000}"/>
    <cellStyle name="20% - uthevingsfarge 4 4 4 3 2" xfId="6958" xr:uid="{00000000-0005-0000-0000-00005D140000}"/>
    <cellStyle name="20% - uthevingsfarge 4 4 4 3 2 2" xfId="6959" xr:uid="{00000000-0005-0000-0000-00005E140000}"/>
    <cellStyle name="20% - uthevingsfarge 4 4 4 3 2 3" xfId="6960" xr:uid="{00000000-0005-0000-0000-00005F140000}"/>
    <cellStyle name="20% - uthevingsfarge 4 4 4 3 3" xfId="6961" xr:uid="{00000000-0005-0000-0000-000060140000}"/>
    <cellStyle name="20% - uthevingsfarge 4 4 4 3 3 2" xfId="6962" xr:uid="{00000000-0005-0000-0000-000061140000}"/>
    <cellStyle name="20% - uthevingsfarge 4 4 4 3 3 3" xfId="6963" xr:uid="{00000000-0005-0000-0000-000062140000}"/>
    <cellStyle name="20% - uthevingsfarge 4 4 4 3 4" xfId="6964" xr:uid="{00000000-0005-0000-0000-000063140000}"/>
    <cellStyle name="20% - uthevingsfarge 4 4 4 3 5" xfId="6965" xr:uid="{00000000-0005-0000-0000-000064140000}"/>
    <cellStyle name="20% - uthevingsfarge 4 4 4 4" xfId="6966" xr:uid="{00000000-0005-0000-0000-000065140000}"/>
    <cellStyle name="20% - uthevingsfarge 4 4 4 4 2" xfId="6967" xr:uid="{00000000-0005-0000-0000-000066140000}"/>
    <cellStyle name="20% - uthevingsfarge 4 4 4 4 3" xfId="6968" xr:uid="{00000000-0005-0000-0000-000067140000}"/>
    <cellStyle name="20% - uthevingsfarge 4 4 4 5" xfId="6969" xr:uid="{00000000-0005-0000-0000-000068140000}"/>
    <cellStyle name="20% - uthevingsfarge 4 4 4 5 2" xfId="6970" xr:uid="{00000000-0005-0000-0000-000069140000}"/>
    <cellStyle name="20% - uthevingsfarge 4 4 4 5 3" xfId="6971" xr:uid="{00000000-0005-0000-0000-00006A140000}"/>
    <cellStyle name="20% - uthevingsfarge 4 4 4 6" xfId="6972" xr:uid="{00000000-0005-0000-0000-00006B140000}"/>
    <cellStyle name="20% - uthevingsfarge 4 4 4 6 2" xfId="6973" xr:uid="{00000000-0005-0000-0000-00006C140000}"/>
    <cellStyle name="20% - uthevingsfarge 4 4 4 7" xfId="6974" xr:uid="{00000000-0005-0000-0000-00006D140000}"/>
    <cellStyle name="20% - uthevingsfarge 4 4 4 7 2" xfId="6975" xr:uid="{00000000-0005-0000-0000-00006E140000}"/>
    <cellStyle name="20% - uthevingsfarge 4 4 4 8" xfId="6976" xr:uid="{00000000-0005-0000-0000-00006F140000}"/>
    <cellStyle name="20% - uthevingsfarge 4 4 4 9" xfId="6977" xr:uid="{00000000-0005-0000-0000-000070140000}"/>
    <cellStyle name="20% - uthevingsfarge 4 4 4_Tabell 4.5-4.7" xfId="6946" xr:uid="{00000000-0005-0000-0000-000071140000}"/>
    <cellStyle name="20% - uthevingsfarge 4 4 5" xfId="325" xr:uid="{00000000-0005-0000-0000-000072140000}"/>
    <cellStyle name="20% - uthevingsfarge 4 4 5 2" xfId="6979" xr:uid="{00000000-0005-0000-0000-000073140000}"/>
    <cellStyle name="20% - uthevingsfarge 4 4 5 2 2" xfId="6980" xr:uid="{00000000-0005-0000-0000-000074140000}"/>
    <cellStyle name="20% - uthevingsfarge 4 4 5 2 3" xfId="6981" xr:uid="{00000000-0005-0000-0000-000075140000}"/>
    <cellStyle name="20% - uthevingsfarge 4 4 5 3" xfId="6982" xr:uid="{00000000-0005-0000-0000-000076140000}"/>
    <cellStyle name="20% - uthevingsfarge 4 4 5 3 2" xfId="6983" xr:uid="{00000000-0005-0000-0000-000077140000}"/>
    <cellStyle name="20% - uthevingsfarge 4 4 5 3 3" xfId="6984" xr:uid="{00000000-0005-0000-0000-000078140000}"/>
    <cellStyle name="20% - uthevingsfarge 4 4 5 4" xfId="6985" xr:uid="{00000000-0005-0000-0000-000079140000}"/>
    <cellStyle name="20% - uthevingsfarge 4 4 5 5" xfId="6986" xr:uid="{00000000-0005-0000-0000-00007A140000}"/>
    <cellStyle name="20% - uthevingsfarge 4 4 5_Tabell 4.5-4.7" xfId="6978" xr:uid="{00000000-0005-0000-0000-00007B140000}"/>
    <cellStyle name="20% - uthevingsfarge 4 4 6" xfId="6987" xr:uid="{00000000-0005-0000-0000-00007C140000}"/>
    <cellStyle name="20% - uthevingsfarge 4 4 6 2" xfId="6988" xr:uid="{00000000-0005-0000-0000-00007D140000}"/>
    <cellStyle name="20% - uthevingsfarge 4 4 6 2 2" xfId="6989" xr:uid="{00000000-0005-0000-0000-00007E140000}"/>
    <cellStyle name="20% - uthevingsfarge 4 4 6 2 3" xfId="6990" xr:uid="{00000000-0005-0000-0000-00007F140000}"/>
    <cellStyle name="20% - uthevingsfarge 4 4 6 3" xfId="6991" xr:uid="{00000000-0005-0000-0000-000080140000}"/>
    <cellStyle name="20% - uthevingsfarge 4 4 6 3 2" xfId="6992" xr:uid="{00000000-0005-0000-0000-000081140000}"/>
    <cellStyle name="20% - uthevingsfarge 4 4 6 3 3" xfId="6993" xr:uid="{00000000-0005-0000-0000-000082140000}"/>
    <cellStyle name="20% - uthevingsfarge 4 4 6 4" xfId="6994" xr:uid="{00000000-0005-0000-0000-000083140000}"/>
    <cellStyle name="20% - uthevingsfarge 4 4 6 5" xfId="6995" xr:uid="{00000000-0005-0000-0000-000084140000}"/>
    <cellStyle name="20% - uthevingsfarge 4 4 7" xfId="6996" xr:uid="{00000000-0005-0000-0000-000085140000}"/>
    <cellStyle name="20% - uthevingsfarge 4 4 7 2" xfId="6997" xr:uid="{00000000-0005-0000-0000-000086140000}"/>
    <cellStyle name="20% - uthevingsfarge 4 4 7 3" xfId="6998" xr:uid="{00000000-0005-0000-0000-000087140000}"/>
    <cellStyle name="20% - uthevingsfarge 4 4 8" xfId="6999" xr:uid="{00000000-0005-0000-0000-000088140000}"/>
    <cellStyle name="20% - uthevingsfarge 4 4 8 2" xfId="7000" xr:uid="{00000000-0005-0000-0000-000089140000}"/>
    <cellStyle name="20% - uthevingsfarge 4 4 8 3" xfId="7001" xr:uid="{00000000-0005-0000-0000-00008A140000}"/>
    <cellStyle name="20% - uthevingsfarge 4 4 9" xfId="7002" xr:uid="{00000000-0005-0000-0000-00008B140000}"/>
    <cellStyle name="20% - uthevingsfarge 4 4 9 2" xfId="7003" xr:uid="{00000000-0005-0000-0000-00008C140000}"/>
    <cellStyle name="20% - uthevingsfarge 4 4_Tabell 4.5-4.7" xfId="6748" xr:uid="{00000000-0005-0000-0000-00008D140000}"/>
    <cellStyle name="20% - uthevingsfarge 4 5" xfId="326" xr:uid="{00000000-0005-0000-0000-00008E140000}"/>
    <cellStyle name="20% - uthevingsfarge 4 5 10" xfId="7005" xr:uid="{00000000-0005-0000-0000-00008F140000}"/>
    <cellStyle name="20% - uthevingsfarge 4 5 10 2" xfId="7006" xr:uid="{00000000-0005-0000-0000-000090140000}"/>
    <cellStyle name="20% - uthevingsfarge 4 5 11" xfId="7007" xr:uid="{00000000-0005-0000-0000-000091140000}"/>
    <cellStyle name="20% - uthevingsfarge 4 5 12" xfId="7008" xr:uid="{00000000-0005-0000-0000-000092140000}"/>
    <cellStyle name="20% - uthevingsfarge 4 5 13" xfId="7009" xr:uid="{00000000-0005-0000-0000-000093140000}"/>
    <cellStyle name="20% - uthevingsfarge 4 5 2" xfId="327" xr:uid="{00000000-0005-0000-0000-000094140000}"/>
    <cellStyle name="20% - uthevingsfarge 4 5 2 10" xfId="7011" xr:uid="{00000000-0005-0000-0000-000095140000}"/>
    <cellStyle name="20% - uthevingsfarge 4 5 2 11" xfId="7012" xr:uid="{00000000-0005-0000-0000-000096140000}"/>
    <cellStyle name="20% - uthevingsfarge 4 5 2 12" xfId="7013" xr:uid="{00000000-0005-0000-0000-000097140000}"/>
    <cellStyle name="20% - uthevingsfarge 4 5 2 2" xfId="328" xr:uid="{00000000-0005-0000-0000-000098140000}"/>
    <cellStyle name="20% - uthevingsfarge 4 5 2 2 10" xfId="7015" xr:uid="{00000000-0005-0000-0000-000099140000}"/>
    <cellStyle name="20% - uthevingsfarge 4 5 2 2 11" xfId="7016" xr:uid="{00000000-0005-0000-0000-00009A140000}"/>
    <cellStyle name="20% - uthevingsfarge 4 5 2 2 2" xfId="329" xr:uid="{00000000-0005-0000-0000-00009B140000}"/>
    <cellStyle name="20% - uthevingsfarge 4 5 2 2 2 10" xfId="7018" xr:uid="{00000000-0005-0000-0000-00009C140000}"/>
    <cellStyle name="20% - uthevingsfarge 4 5 2 2 2 2" xfId="330" xr:uid="{00000000-0005-0000-0000-00009D140000}"/>
    <cellStyle name="20% - uthevingsfarge 4 5 2 2 2 2 2" xfId="7020" xr:uid="{00000000-0005-0000-0000-00009E140000}"/>
    <cellStyle name="20% - uthevingsfarge 4 5 2 2 2 2 2 2" xfId="7021" xr:uid="{00000000-0005-0000-0000-00009F140000}"/>
    <cellStyle name="20% - uthevingsfarge 4 5 2 2 2 2 2 3" xfId="7022" xr:uid="{00000000-0005-0000-0000-0000A0140000}"/>
    <cellStyle name="20% - uthevingsfarge 4 5 2 2 2 2 3" xfId="7023" xr:uid="{00000000-0005-0000-0000-0000A1140000}"/>
    <cellStyle name="20% - uthevingsfarge 4 5 2 2 2 2 3 2" xfId="7024" xr:uid="{00000000-0005-0000-0000-0000A2140000}"/>
    <cellStyle name="20% - uthevingsfarge 4 5 2 2 2 2 3 3" xfId="7025" xr:uid="{00000000-0005-0000-0000-0000A3140000}"/>
    <cellStyle name="20% - uthevingsfarge 4 5 2 2 2 2 4" xfId="7026" xr:uid="{00000000-0005-0000-0000-0000A4140000}"/>
    <cellStyle name="20% - uthevingsfarge 4 5 2 2 2 2 5" xfId="7027" xr:uid="{00000000-0005-0000-0000-0000A5140000}"/>
    <cellStyle name="20% - uthevingsfarge 4 5 2 2 2 2_Tabell 4.5-4.7" xfId="7019" xr:uid="{00000000-0005-0000-0000-0000A6140000}"/>
    <cellStyle name="20% - uthevingsfarge 4 5 2 2 2 3" xfId="7028" xr:uid="{00000000-0005-0000-0000-0000A7140000}"/>
    <cellStyle name="20% - uthevingsfarge 4 5 2 2 2 3 2" xfId="7029" xr:uid="{00000000-0005-0000-0000-0000A8140000}"/>
    <cellStyle name="20% - uthevingsfarge 4 5 2 2 2 3 2 2" xfId="7030" xr:uid="{00000000-0005-0000-0000-0000A9140000}"/>
    <cellStyle name="20% - uthevingsfarge 4 5 2 2 2 3 2 3" xfId="7031" xr:uid="{00000000-0005-0000-0000-0000AA140000}"/>
    <cellStyle name="20% - uthevingsfarge 4 5 2 2 2 3 3" xfId="7032" xr:uid="{00000000-0005-0000-0000-0000AB140000}"/>
    <cellStyle name="20% - uthevingsfarge 4 5 2 2 2 3 3 2" xfId="7033" xr:uid="{00000000-0005-0000-0000-0000AC140000}"/>
    <cellStyle name="20% - uthevingsfarge 4 5 2 2 2 3 3 3" xfId="7034" xr:uid="{00000000-0005-0000-0000-0000AD140000}"/>
    <cellStyle name="20% - uthevingsfarge 4 5 2 2 2 3 4" xfId="7035" xr:uid="{00000000-0005-0000-0000-0000AE140000}"/>
    <cellStyle name="20% - uthevingsfarge 4 5 2 2 2 3 5" xfId="7036" xr:uid="{00000000-0005-0000-0000-0000AF140000}"/>
    <cellStyle name="20% - uthevingsfarge 4 5 2 2 2 4" xfId="7037" xr:uid="{00000000-0005-0000-0000-0000B0140000}"/>
    <cellStyle name="20% - uthevingsfarge 4 5 2 2 2 4 2" xfId="7038" xr:uid="{00000000-0005-0000-0000-0000B1140000}"/>
    <cellStyle name="20% - uthevingsfarge 4 5 2 2 2 4 3" xfId="7039" xr:uid="{00000000-0005-0000-0000-0000B2140000}"/>
    <cellStyle name="20% - uthevingsfarge 4 5 2 2 2 5" xfId="7040" xr:uid="{00000000-0005-0000-0000-0000B3140000}"/>
    <cellStyle name="20% - uthevingsfarge 4 5 2 2 2 5 2" xfId="7041" xr:uid="{00000000-0005-0000-0000-0000B4140000}"/>
    <cellStyle name="20% - uthevingsfarge 4 5 2 2 2 5 3" xfId="7042" xr:uid="{00000000-0005-0000-0000-0000B5140000}"/>
    <cellStyle name="20% - uthevingsfarge 4 5 2 2 2 6" xfId="7043" xr:uid="{00000000-0005-0000-0000-0000B6140000}"/>
    <cellStyle name="20% - uthevingsfarge 4 5 2 2 2 6 2" xfId="7044" xr:uid="{00000000-0005-0000-0000-0000B7140000}"/>
    <cellStyle name="20% - uthevingsfarge 4 5 2 2 2 7" xfId="7045" xr:uid="{00000000-0005-0000-0000-0000B8140000}"/>
    <cellStyle name="20% - uthevingsfarge 4 5 2 2 2 7 2" xfId="7046" xr:uid="{00000000-0005-0000-0000-0000B9140000}"/>
    <cellStyle name="20% - uthevingsfarge 4 5 2 2 2 8" xfId="7047" xr:uid="{00000000-0005-0000-0000-0000BA140000}"/>
    <cellStyle name="20% - uthevingsfarge 4 5 2 2 2 9" xfId="7048" xr:uid="{00000000-0005-0000-0000-0000BB140000}"/>
    <cellStyle name="20% - uthevingsfarge 4 5 2 2 2_Tabell 4.5-4.7" xfId="7017" xr:uid="{00000000-0005-0000-0000-0000BC140000}"/>
    <cellStyle name="20% - uthevingsfarge 4 5 2 2 3" xfId="331" xr:uid="{00000000-0005-0000-0000-0000BD140000}"/>
    <cellStyle name="20% - uthevingsfarge 4 5 2 2 3 2" xfId="7050" xr:uid="{00000000-0005-0000-0000-0000BE140000}"/>
    <cellStyle name="20% - uthevingsfarge 4 5 2 2 3 2 2" xfId="7051" xr:uid="{00000000-0005-0000-0000-0000BF140000}"/>
    <cellStyle name="20% - uthevingsfarge 4 5 2 2 3 2 3" xfId="7052" xr:uid="{00000000-0005-0000-0000-0000C0140000}"/>
    <cellStyle name="20% - uthevingsfarge 4 5 2 2 3 3" xfId="7053" xr:uid="{00000000-0005-0000-0000-0000C1140000}"/>
    <cellStyle name="20% - uthevingsfarge 4 5 2 2 3 3 2" xfId="7054" xr:uid="{00000000-0005-0000-0000-0000C2140000}"/>
    <cellStyle name="20% - uthevingsfarge 4 5 2 2 3 3 3" xfId="7055" xr:uid="{00000000-0005-0000-0000-0000C3140000}"/>
    <cellStyle name="20% - uthevingsfarge 4 5 2 2 3 4" xfId="7056" xr:uid="{00000000-0005-0000-0000-0000C4140000}"/>
    <cellStyle name="20% - uthevingsfarge 4 5 2 2 3 5" xfId="7057" xr:uid="{00000000-0005-0000-0000-0000C5140000}"/>
    <cellStyle name="20% - uthevingsfarge 4 5 2 2 3_Tabell 4.5-4.7" xfId="7049" xr:uid="{00000000-0005-0000-0000-0000C6140000}"/>
    <cellStyle name="20% - uthevingsfarge 4 5 2 2 4" xfId="7058" xr:uid="{00000000-0005-0000-0000-0000C7140000}"/>
    <cellStyle name="20% - uthevingsfarge 4 5 2 2 4 2" xfId="7059" xr:uid="{00000000-0005-0000-0000-0000C8140000}"/>
    <cellStyle name="20% - uthevingsfarge 4 5 2 2 4 2 2" xfId="7060" xr:uid="{00000000-0005-0000-0000-0000C9140000}"/>
    <cellStyle name="20% - uthevingsfarge 4 5 2 2 4 2 3" xfId="7061" xr:uid="{00000000-0005-0000-0000-0000CA140000}"/>
    <cellStyle name="20% - uthevingsfarge 4 5 2 2 4 3" xfId="7062" xr:uid="{00000000-0005-0000-0000-0000CB140000}"/>
    <cellStyle name="20% - uthevingsfarge 4 5 2 2 4 3 2" xfId="7063" xr:uid="{00000000-0005-0000-0000-0000CC140000}"/>
    <cellStyle name="20% - uthevingsfarge 4 5 2 2 4 3 3" xfId="7064" xr:uid="{00000000-0005-0000-0000-0000CD140000}"/>
    <cellStyle name="20% - uthevingsfarge 4 5 2 2 4 4" xfId="7065" xr:uid="{00000000-0005-0000-0000-0000CE140000}"/>
    <cellStyle name="20% - uthevingsfarge 4 5 2 2 4 5" xfId="7066" xr:uid="{00000000-0005-0000-0000-0000CF140000}"/>
    <cellStyle name="20% - uthevingsfarge 4 5 2 2 5" xfId="7067" xr:uid="{00000000-0005-0000-0000-0000D0140000}"/>
    <cellStyle name="20% - uthevingsfarge 4 5 2 2 5 2" xfId="7068" xr:uid="{00000000-0005-0000-0000-0000D1140000}"/>
    <cellStyle name="20% - uthevingsfarge 4 5 2 2 5 3" xfId="7069" xr:uid="{00000000-0005-0000-0000-0000D2140000}"/>
    <cellStyle name="20% - uthevingsfarge 4 5 2 2 6" xfId="7070" xr:uid="{00000000-0005-0000-0000-0000D3140000}"/>
    <cellStyle name="20% - uthevingsfarge 4 5 2 2 6 2" xfId="7071" xr:uid="{00000000-0005-0000-0000-0000D4140000}"/>
    <cellStyle name="20% - uthevingsfarge 4 5 2 2 6 3" xfId="7072" xr:uid="{00000000-0005-0000-0000-0000D5140000}"/>
    <cellStyle name="20% - uthevingsfarge 4 5 2 2 7" xfId="7073" xr:uid="{00000000-0005-0000-0000-0000D6140000}"/>
    <cellStyle name="20% - uthevingsfarge 4 5 2 2 7 2" xfId="7074" xr:uid="{00000000-0005-0000-0000-0000D7140000}"/>
    <cellStyle name="20% - uthevingsfarge 4 5 2 2 8" xfId="7075" xr:uid="{00000000-0005-0000-0000-0000D8140000}"/>
    <cellStyle name="20% - uthevingsfarge 4 5 2 2 8 2" xfId="7076" xr:uid="{00000000-0005-0000-0000-0000D9140000}"/>
    <cellStyle name="20% - uthevingsfarge 4 5 2 2 9" xfId="7077" xr:uid="{00000000-0005-0000-0000-0000DA140000}"/>
    <cellStyle name="20% - uthevingsfarge 4 5 2 2_Tabell 4.5-4.7" xfId="7014" xr:uid="{00000000-0005-0000-0000-0000DB140000}"/>
    <cellStyle name="20% - uthevingsfarge 4 5 2 3" xfId="332" xr:uid="{00000000-0005-0000-0000-0000DC140000}"/>
    <cellStyle name="20% - uthevingsfarge 4 5 2 3 10" xfId="7079" xr:uid="{00000000-0005-0000-0000-0000DD140000}"/>
    <cellStyle name="20% - uthevingsfarge 4 5 2 3 2" xfId="333" xr:uid="{00000000-0005-0000-0000-0000DE140000}"/>
    <cellStyle name="20% - uthevingsfarge 4 5 2 3 2 2" xfId="7081" xr:uid="{00000000-0005-0000-0000-0000DF140000}"/>
    <cellStyle name="20% - uthevingsfarge 4 5 2 3 2 2 2" xfId="7082" xr:uid="{00000000-0005-0000-0000-0000E0140000}"/>
    <cellStyle name="20% - uthevingsfarge 4 5 2 3 2 2 3" xfId="7083" xr:uid="{00000000-0005-0000-0000-0000E1140000}"/>
    <cellStyle name="20% - uthevingsfarge 4 5 2 3 2 3" xfId="7084" xr:uid="{00000000-0005-0000-0000-0000E2140000}"/>
    <cellStyle name="20% - uthevingsfarge 4 5 2 3 2 3 2" xfId="7085" xr:uid="{00000000-0005-0000-0000-0000E3140000}"/>
    <cellStyle name="20% - uthevingsfarge 4 5 2 3 2 3 3" xfId="7086" xr:uid="{00000000-0005-0000-0000-0000E4140000}"/>
    <cellStyle name="20% - uthevingsfarge 4 5 2 3 2 4" xfId="7087" xr:uid="{00000000-0005-0000-0000-0000E5140000}"/>
    <cellStyle name="20% - uthevingsfarge 4 5 2 3 2 5" xfId="7088" xr:uid="{00000000-0005-0000-0000-0000E6140000}"/>
    <cellStyle name="20% - uthevingsfarge 4 5 2 3 2_Tabell 4.5-4.7" xfId="7080" xr:uid="{00000000-0005-0000-0000-0000E7140000}"/>
    <cellStyle name="20% - uthevingsfarge 4 5 2 3 3" xfId="7089" xr:uid="{00000000-0005-0000-0000-0000E8140000}"/>
    <cellStyle name="20% - uthevingsfarge 4 5 2 3 3 2" xfId="7090" xr:uid="{00000000-0005-0000-0000-0000E9140000}"/>
    <cellStyle name="20% - uthevingsfarge 4 5 2 3 3 2 2" xfId="7091" xr:uid="{00000000-0005-0000-0000-0000EA140000}"/>
    <cellStyle name="20% - uthevingsfarge 4 5 2 3 3 2 3" xfId="7092" xr:uid="{00000000-0005-0000-0000-0000EB140000}"/>
    <cellStyle name="20% - uthevingsfarge 4 5 2 3 3 3" xfId="7093" xr:uid="{00000000-0005-0000-0000-0000EC140000}"/>
    <cellStyle name="20% - uthevingsfarge 4 5 2 3 3 3 2" xfId="7094" xr:uid="{00000000-0005-0000-0000-0000ED140000}"/>
    <cellStyle name="20% - uthevingsfarge 4 5 2 3 3 3 3" xfId="7095" xr:uid="{00000000-0005-0000-0000-0000EE140000}"/>
    <cellStyle name="20% - uthevingsfarge 4 5 2 3 3 4" xfId="7096" xr:uid="{00000000-0005-0000-0000-0000EF140000}"/>
    <cellStyle name="20% - uthevingsfarge 4 5 2 3 3 5" xfId="7097" xr:uid="{00000000-0005-0000-0000-0000F0140000}"/>
    <cellStyle name="20% - uthevingsfarge 4 5 2 3 4" xfId="7098" xr:uid="{00000000-0005-0000-0000-0000F1140000}"/>
    <cellStyle name="20% - uthevingsfarge 4 5 2 3 4 2" xfId="7099" xr:uid="{00000000-0005-0000-0000-0000F2140000}"/>
    <cellStyle name="20% - uthevingsfarge 4 5 2 3 4 3" xfId="7100" xr:uid="{00000000-0005-0000-0000-0000F3140000}"/>
    <cellStyle name="20% - uthevingsfarge 4 5 2 3 5" xfId="7101" xr:uid="{00000000-0005-0000-0000-0000F4140000}"/>
    <cellStyle name="20% - uthevingsfarge 4 5 2 3 5 2" xfId="7102" xr:uid="{00000000-0005-0000-0000-0000F5140000}"/>
    <cellStyle name="20% - uthevingsfarge 4 5 2 3 5 3" xfId="7103" xr:uid="{00000000-0005-0000-0000-0000F6140000}"/>
    <cellStyle name="20% - uthevingsfarge 4 5 2 3 6" xfId="7104" xr:uid="{00000000-0005-0000-0000-0000F7140000}"/>
    <cellStyle name="20% - uthevingsfarge 4 5 2 3 6 2" xfId="7105" xr:uid="{00000000-0005-0000-0000-0000F8140000}"/>
    <cellStyle name="20% - uthevingsfarge 4 5 2 3 7" xfId="7106" xr:uid="{00000000-0005-0000-0000-0000F9140000}"/>
    <cellStyle name="20% - uthevingsfarge 4 5 2 3 7 2" xfId="7107" xr:uid="{00000000-0005-0000-0000-0000FA140000}"/>
    <cellStyle name="20% - uthevingsfarge 4 5 2 3 8" xfId="7108" xr:uid="{00000000-0005-0000-0000-0000FB140000}"/>
    <cellStyle name="20% - uthevingsfarge 4 5 2 3 9" xfId="7109" xr:uid="{00000000-0005-0000-0000-0000FC140000}"/>
    <cellStyle name="20% - uthevingsfarge 4 5 2 3_Tabell 4.5-4.7" xfId="7078" xr:uid="{00000000-0005-0000-0000-0000FD140000}"/>
    <cellStyle name="20% - uthevingsfarge 4 5 2 4" xfId="334" xr:uid="{00000000-0005-0000-0000-0000FE140000}"/>
    <cellStyle name="20% - uthevingsfarge 4 5 2 4 2" xfId="7111" xr:uid="{00000000-0005-0000-0000-0000FF140000}"/>
    <cellStyle name="20% - uthevingsfarge 4 5 2 4 2 2" xfId="7112" xr:uid="{00000000-0005-0000-0000-000000150000}"/>
    <cellStyle name="20% - uthevingsfarge 4 5 2 4 2 3" xfId="7113" xr:uid="{00000000-0005-0000-0000-000001150000}"/>
    <cellStyle name="20% - uthevingsfarge 4 5 2 4 3" xfId="7114" xr:uid="{00000000-0005-0000-0000-000002150000}"/>
    <cellStyle name="20% - uthevingsfarge 4 5 2 4 3 2" xfId="7115" xr:uid="{00000000-0005-0000-0000-000003150000}"/>
    <cellStyle name="20% - uthevingsfarge 4 5 2 4 3 3" xfId="7116" xr:uid="{00000000-0005-0000-0000-000004150000}"/>
    <cellStyle name="20% - uthevingsfarge 4 5 2 4 4" xfId="7117" xr:uid="{00000000-0005-0000-0000-000005150000}"/>
    <cellStyle name="20% - uthevingsfarge 4 5 2 4 5" xfId="7118" xr:uid="{00000000-0005-0000-0000-000006150000}"/>
    <cellStyle name="20% - uthevingsfarge 4 5 2 4_Tabell 4.5-4.7" xfId="7110" xr:uid="{00000000-0005-0000-0000-000007150000}"/>
    <cellStyle name="20% - uthevingsfarge 4 5 2 5" xfId="7119" xr:uid="{00000000-0005-0000-0000-000008150000}"/>
    <cellStyle name="20% - uthevingsfarge 4 5 2 5 2" xfId="7120" xr:uid="{00000000-0005-0000-0000-000009150000}"/>
    <cellStyle name="20% - uthevingsfarge 4 5 2 5 2 2" xfId="7121" xr:uid="{00000000-0005-0000-0000-00000A150000}"/>
    <cellStyle name="20% - uthevingsfarge 4 5 2 5 2 3" xfId="7122" xr:uid="{00000000-0005-0000-0000-00000B150000}"/>
    <cellStyle name="20% - uthevingsfarge 4 5 2 5 3" xfId="7123" xr:uid="{00000000-0005-0000-0000-00000C150000}"/>
    <cellStyle name="20% - uthevingsfarge 4 5 2 5 3 2" xfId="7124" xr:uid="{00000000-0005-0000-0000-00000D150000}"/>
    <cellStyle name="20% - uthevingsfarge 4 5 2 5 3 3" xfId="7125" xr:uid="{00000000-0005-0000-0000-00000E150000}"/>
    <cellStyle name="20% - uthevingsfarge 4 5 2 5 4" xfId="7126" xr:uid="{00000000-0005-0000-0000-00000F150000}"/>
    <cellStyle name="20% - uthevingsfarge 4 5 2 5 5" xfId="7127" xr:uid="{00000000-0005-0000-0000-000010150000}"/>
    <cellStyle name="20% - uthevingsfarge 4 5 2 6" xfId="7128" xr:uid="{00000000-0005-0000-0000-000011150000}"/>
    <cellStyle name="20% - uthevingsfarge 4 5 2 6 2" xfId="7129" xr:uid="{00000000-0005-0000-0000-000012150000}"/>
    <cellStyle name="20% - uthevingsfarge 4 5 2 6 3" xfId="7130" xr:uid="{00000000-0005-0000-0000-000013150000}"/>
    <cellStyle name="20% - uthevingsfarge 4 5 2 7" xfId="7131" xr:uid="{00000000-0005-0000-0000-000014150000}"/>
    <cellStyle name="20% - uthevingsfarge 4 5 2 7 2" xfId="7132" xr:uid="{00000000-0005-0000-0000-000015150000}"/>
    <cellStyle name="20% - uthevingsfarge 4 5 2 7 3" xfId="7133" xr:uid="{00000000-0005-0000-0000-000016150000}"/>
    <cellStyle name="20% - uthevingsfarge 4 5 2 8" xfId="7134" xr:uid="{00000000-0005-0000-0000-000017150000}"/>
    <cellStyle name="20% - uthevingsfarge 4 5 2 8 2" xfId="7135" xr:uid="{00000000-0005-0000-0000-000018150000}"/>
    <cellStyle name="20% - uthevingsfarge 4 5 2 9" xfId="7136" xr:uid="{00000000-0005-0000-0000-000019150000}"/>
    <cellStyle name="20% - uthevingsfarge 4 5 2 9 2" xfId="7137" xr:uid="{00000000-0005-0000-0000-00001A150000}"/>
    <cellStyle name="20% - uthevingsfarge 4 5 2_Tabell 4.5-4.7" xfId="7010" xr:uid="{00000000-0005-0000-0000-00001B150000}"/>
    <cellStyle name="20% - uthevingsfarge 4 5 3" xfId="335" xr:uid="{00000000-0005-0000-0000-00001C150000}"/>
    <cellStyle name="20% - uthevingsfarge 4 5 3 10" xfId="7139" xr:uid="{00000000-0005-0000-0000-00001D150000}"/>
    <cellStyle name="20% - uthevingsfarge 4 5 3 11" xfId="7140" xr:uid="{00000000-0005-0000-0000-00001E150000}"/>
    <cellStyle name="20% - uthevingsfarge 4 5 3 2" xfId="336" xr:uid="{00000000-0005-0000-0000-00001F150000}"/>
    <cellStyle name="20% - uthevingsfarge 4 5 3 2 10" xfId="7142" xr:uid="{00000000-0005-0000-0000-000020150000}"/>
    <cellStyle name="20% - uthevingsfarge 4 5 3 2 2" xfId="337" xr:uid="{00000000-0005-0000-0000-000021150000}"/>
    <cellStyle name="20% - uthevingsfarge 4 5 3 2 2 2" xfId="7144" xr:uid="{00000000-0005-0000-0000-000022150000}"/>
    <cellStyle name="20% - uthevingsfarge 4 5 3 2 2 2 2" xfId="7145" xr:uid="{00000000-0005-0000-0000-000023150000}"/>
    <cellStyle name="20% - uthevingsfarge 4 5 3 2 2 2 3" xfId="7146" xr:uid="{00000000-0005-0000-0000-000024150000}"/>
    <cellStyle name="20% - uthevingsfarge 4 5 3 2 2 3" xfId="7147" xr:uid="{00000000-0005-0000-0000-000025150000}"/>
    <cellStyle name="20% - uthevingsfarge 4 5 3 2 2 3 2" xfId="7148" xr:uid="{00000000-0005-0000-0000-000026150000}"/>
    <cellStyle name="20% - uthevingsfarge 4 5 3 2 2 3 3" xfId="7149" xr:uid="{00000000-0005-0000-0000-000027150000}"/>
    <cellStyle name="20% - uthevingsfarge 4 5 3 2 2 4" xfId="7150" xr:uid="{00000000-0005-0000-0000-000028150000}"/>
    <cellStyle name="20% - uthevingsfarge 4 5 3 2 2 5" xfId="7151" xr:uid="{00000000-0005-0000-0000-000029150000}"/>
    <cellStyle name="20% - uthevingsfarge 4 5 3 2 2_Tabell 4.5-4.7" xfId="7143" xr:uid="{00000000-0005-0000-0000-00002A150000}"/>
    <cellStyle name="20% - uthevingsfarge 4 5 3 2 3" xfId="7152" xr:uid="{00000000-0005-0000-0000-00002B150000}"/>
    <cellStyle name="20% - uthevingsfarge 4 5 3 2 3 2" xfId="7153" xr:uid="{00000000-0005-0000-0000-00002C150000}"/>
    <cellStyle name="20% - uthevingsfarge 4 5 3 2 3 2 2" xfId="7154" xr:uid="{00000000-0005-0000-0000-00002D150000}"/>
    <cellStyle name="20% - uthevingsfarge 4 5 3 2 3 2 3" xfId="7155" xr:uid="{00000000-0005-0000-0000-00002E150000}"/>
    <cellStyle name="20% - uthevingsfarge 4 5 3 2 3 3" xfId="7156" xr:uid="{00000000-0005-0000-0000-00002F150000}"/>
    <cellStyle name="20% - uthevingsfarge 4 5 3 2 3 3 2" xfId="7157" xr:uid="{00000000-0005-0000-0000-000030150000}"/>
    <cellStyle name="20% - uthevingsfarge 4 5 3 2 3 3 3" xfId="7158" xr:uid="{00000000-0005-0000-0000-000031150000}"/>
    <cellStyle name="20% - uthevingsfarge 4 5 3 2 3 4" xfId="7159" xr:uid="{00000000-0005-0000-0000-000032150000}"/>
    <cellStyle name="20% - uthevingsfarge 4 5 3 2 3 5" xfId="7160" xr:uid="{00000000-0005-0000-0000-000033150000}"/>
    <cellStyle name="20% - uthevingsfarge 4 5 3 2 4" xfId="7161" xr:uid="{00000000-0005-0000-0000-000034150000}"/>
    <cellStyle name="20% - uthevingsfarge 4 5 3 2 4 2" xfId="7162" xr:uid="{00000000-0005-0000-0000-000035150000}"/>
    <cellStyle name="20% - uthevingsfarge 4 5 3 2 4 3" xfId="7163" xr:uid="{00000000-0005-0000-0000-000036150000}"/>
    <cellStyle name="20% - uthevingsfarge 4 5 3 2 5" xfId="7164" xr:uid="{00000000-0005-0000-0000-000037150000}"/>
    <cellStyle name="20% - uthevingsfarge 4 5 3 2 5 2" xfId="7165" xr:uid="{00000000-0005-0000-0000-000038150000}"/>
    <cellStyle name="20% - uthevingsfarge 4 5 3 2 5 3" xfId="7166" xr:uid="{00000000-0005-0000-0000-000039150000}"/>
    <cellStyle name="20% - uthevingsfarge 4 5 3 2 6" xfId="7167" xr:uid="{00000000-0005-0000-0000-00003A150000}"/>
    <cellStyle name="20% - uthevingsfarge 4 5 3 2 6 2" xfId="7168" xr:uid="{00000000-0005-0000-0000-00003B150000}"/>
    <cellStyle name="20% - uthevingsfarge 4 5 3 2 7" xfId="7169" xr:uid="{00000000-0005-0000-0000-00003C150000}"/>
    <cellStyle name="20% - uthevingsfarge 4 5 3 2 7 2" xfId="7170" xr:uid="{00000000-0005-0000-0000-00003D150000}"/>
    <cellStyle name="20% - uthevingsfarge 4 5 3 2 8" xfId="7171" xr:uid="{00000000-0005-0000-0000-00003E150000}"/>
    <cellStyle name="20% - uthevingsfarge 4 5 3 2 9" xfId="7172" xr:uid="{00000000-0005-0000-0000-00003F150000}"/>
    <cellStyle name="20% - uthevingsfarge 4 5 3 2_Tabell 4.5-4.7" xfId="7141" xr:uid="{00000000-0005-0000-0000-000040150000}"/>
    <cellStyle name="20% - uthevingsfarge 4 5 3 3" xfId="338" xr:uid="{00000000-0005-0000-0000-000041150000}"/>
    <cellStyle name="20% - uthevingsfarge 4 5 3 3 2" xfId="7174" xr:uid="{00000000-0005-0000-0000-000042150000}"/>
    <cellStyle name="20% - uthevingsfarge 4 5 3 3 2 2" xfId="7175" xr:uid="{00000000-0005-0000-0000-000043150000}"/>
    <cellStyle name="20% - uthevingsfarge 4 5 3 3 2 3" xfId="7176" xr:uid="{00000000-0005-0000-0000-000044150000}"/>
    <cellStyle name="20% - uthevingsfarge 4 5 3 3 3" xfId="7177" xr:uid="{00000000-0005-0000-0000-000045150000}"/>
    <cellStyle name="20% - uthevingsfarge 4 5 3 3 3 2" xfId="7178" xr:uid="{00000000-0005-0000-0000-000046150000}"/>
    <cellStyle name="20% - uthevingsfarge 4 5 3 3 3 3" xfId="7179" xr:uid="{00000000-0005-0000-0000-000047150000}"/>
    <cellStyle name="20% - uthevingsfarge 4 5 3 3 4" xfId="7180" xr:uid="{00000000-0005-0000-0000-000048150000}"/>
    <cellStyle name="20% - uthevingsfarge 4 5 3 3 5" xfId="7181" xr:uid="{00000000-0005-0000-0000-000049150000}"/>
    <cellStyle name="20% - uthevingsfarge 4 5 3 3_Tabell 4.5-4.7" xfId="7173" xr:uid="{00000000-0005-0000-0000-00004A150000}"/>
    <cellStyle name="20% - uthevingsfarge 4 5 3 4" xfId="7182" xr:uid="{00000000-0005-0000-0000-00004B150000}"/>
    <cellStyle name="20% - uthevingsfarge 4 5 3 4 2" xfId="7183" xr:uid="{00000000-0005-0000-0000-00004C150000}"/>
    <cellStyle name="20% - uthevingsfarge 4 5 3 4 2 2" xfId="7184" xr:uid="{00000000-0005-0000-0000-00004D150000}"/>
    <cellStyle name="20% - uthevingsfarge 4 5 3 4 2 3" xfId="7185" xr:uid="{00000000-0005-0000-0000-00004E150000}"/>
    <cellStyle name="20% - uthevingsfarge 4 5 3 4 3" xfId="7186" xr:uid="{00000000-0005-0000-0000-00004F150000}"/>
    <cellStyle name="20% - uthevingsfarge 4 5 3 4 3 2" xfId="7187" xr:uid="{00000000-0005-0000-0000-000050150000}"/>
    <cellStyle name="20% - uthevingsfarge 4 5 3 4 3 3" xfId="7188" xr:uid="{00000000-0005-0000-0000-000051150000}"/>
    <cellStyle name="20% - uthevingsfarge 4 5 3 4 4" xfId="7189" xr:uid="{00000000-0005-0000-0000-000052150000}"/>
    <cellStyle name="20% - uthevingsfarge 4 5 3 4 5" xfId="7190" xr:uid="{00000000-0005-0000-0000-000053150000}"/>
    <cellStyle name="20% - uthevingsfarge 4 5 3 5" xfId="7191" xr:uid="{00000000-0005-0000-0000-000054150000}"/>
    <cellStyle name="20% - uthevingsfarge 4 5 3 5 2" xfId="7192" xr:uid="{00000000-0005-0000-0000-000055150000}"/>
    <cellStyle name="20% - uthevingsfarge 4 5 3 5 3" xfId="7193" xr:uid="{00000000-0005-0000-0000-000056150000}"/>
    <cellStyle name="20% - uthevingsfarge 4 5 3 6" xfId="7194" xr:uid="{00000000-0005-0000-0000-000057150000}"/>
    <cellStyle name="20% - uthevingsfarge 4 5 3 6 2" xfId="7195" xr:uid="{00000000-0005-0000-0000-000058150000}"/>
    <cellStyle name="20% - uthevingsfarge 4 5 3 6 3" xfId="7196" xr:uid="{00000000-0005-0000-0000-000059150000}"/>
    <cellStyle name="20% - uthevingsfarge 4 5 3 7" xfId="7197" xr:uid="{00000000-0005-0000-0000-00005A150000}"/>
    <cellStyle name="20% - uthevingsfarge 4 5 3 7 2" xfId="7198" xr:uid="{00000000-0005-0000-0000-00005B150000}"/>
    <cellStyle name="20% - uthevingsfarge 4 5 3 8" xfId="7199" xr:uid="{00000000-0005-0000-0000-00005C150000}"/>
    <cellStyle name="20% - uthevingsfarge 4 5 3 8 2" xfId="7200" xr:uid="{00000000-0005-0000-0000-00005D150000}"/>
    <cellStyle name="20% - uthevingsfarge 4 5 3 9" xfId="7201" xr:uid="{00000000-0005-0000-0000-00005E150000}"/>
    <cellStyle name="20% - uthevingsfarge 4 5 3_Tabell 4.5-4.7" xfId="7138" xr:uid="{00000000-0005-0000-0000-00005F150000}"/>
    <cellStyle name="20% - uthevingsfarge 4 5 4" xfId="339" xr:uid="{00000000-0005-0000-0000-000060150000}"/>
    <cellStyle name="20% - uthevingsfarge 4 5 4 10" xfId="7203" xr:uid="{00000000-0005-0000-0000-000061150000}"/>
    <cellStyle name="20% - uthevingsfarge 4 5 4 2" xfId="340" xr:uid="{00000000-0005-0000-0000-000062150000}"/>
    <cellStyle name="20% - uthevingsfarge 4 5 4 2 2" xfId="7205" xr:uid="{00000000-0005-0000-0000-000063150000}"/>
    <cellStyle name="20% - uthevingsfarge 4 5 4 2 2 2" xfId="7206" xr:uid="{00000000-0005-0000-0000-000064150000}"/>
    <cellStyle name="20% - uthevingsfarge 4 5 4 2 2 3" xfId="7207" xr:uid="{00000000-0005-0000-0000-000065150000}"/>
    <cellStyle name="20% - uthevingsfarge 4 5 4 2 3" xfId="7208" xr:uid="{00000000-0005-0000-0000-000066150000}"/>
    <cellStyle name="20% - uthevingsfarge 4 5 4 2 3 2" xfId="7209" xr:uid="{00000000-0005-0000-0000-000067150000}"/>
    <cellStyle name="20% - uthevingsfarge 4 5 4 2 3 3" xfId="7210" xr:uid="{00000000-0005-0000-0000-000068150000}"/>
    <cellStyle name="20% - uthevingsfarge 4 5 4 2 4" xfId="7211" xr:uid="{00000000-0005-0000-0000-000069150000}"/>
    <cellStyle name="20% - uthevingsfarge 4 5 4 2 5" xfId="7212" xr:uid="{00000000-0005-0000-0000-00006A150000}"/>
    <cellStyle name="20% - uthevingsfarge 4 5 4 2_Tabell 4.5-4.7" xfId="7204" xr:uid="{00000000-0005-0000-0000-00006B150000}"/>
    <cellStyle name="20% - uthevingsfarge 4 5 4 3" xfId="7213" xr:uid="{00000000-0005-0000-0000-00006C150000}"/>
    <cellStyle name="20% - uthevingsfarge 4 5 4 3 2" xfId="7214" xr:uid="{00000000-0005-0000-0000-00006D150000}"/>
    <cellStyle name="20% - uthevingsfarge 4 5 4 3 2 2" xfId="7215" xr:uid="{00000000-0005-0000-0000-00006E150000}"/>
    <cellStyle name="20% - uthevingsfarge 4 5 4 3 2 3" xfId="7216" xr:uid="{00000000-0005-0000-0000-00006F150000}"/>
    <cellStyle name="20% - uthevingsfarge 4 5 4 3 3" xfId="7217" xr:uid="{00000000-0005-0000-0000-000070150000}"/>
    <cellStyle name="20% - uthevingsfarge 4 5 4 3 3 2" xfId="7218" xr:uid="{00000000-0005-0000-0000-000071150000}"/>
    <cellStyle name="20% - uthevingsfarge 4 5 4 3 3 3" xfId="7219" xr:uid="{00000000-0005-0000-0000-000072150000}"/>
    <cellStyle name="20% - uthevingsfarge 4 5 4 3 4" xfId="7220" xr:uid="{00000000-0005-0000-0000-000073150000}"/>
    <cellStyle name="20% - uthevingsfarge 4 5 4 3 5" xfId="7221" xr:uid="{00000000-0005-0000-0000-000074150000}"/>
    <cellStyle name="20% - uthevingsfarge 4 5 4 4" xfId="7222" xr:uid="{00000000-0005-0000-0000-000075150000}"/>
    <cellStyle name="20% - uthevingsfarge 4 5 4 4 2" xfId="7223" xr:uid="{00000000-0005-0000-0000-000076150000}"/>
    <cellStyle name="20% - uthevingsfarge 4 5 4 4 3" xfId="7224" xr:uid="{00000000-0005-0000-0000-000077150000}"/>
    <cellStyle name="20% - uthevingsfarge 4 5 4 5" xfId="7225" xr:uid="{00000000-0005-0000-0000-000078150000}"/>
    <cellStyle name="20% - uthevingsfarge 4 5 4 5 2" xfId="7226" xr:uid="{00000000-0005-0000-0000-000079150000}"/>
    <cellStyle name="20% - uthevingsfarge 4 5 4 5 3" xfId="7227" xr:uid="{00000000-0005-0000-0000-00007A150000}"/>
    <cellStyle name="20% - uthevingsfarge 4 5 4 6" xfId="7228" xr:uid="{00000000-0005-0000-0000-00007B150000}"/>
    <cellStyle name="20% - uthevingsfarge 4 5 4 6 2" xfId="7229" xr:uid="{00000000-0005-0000-0000-00007C150000}"/>
    <cellStyle name="20% - uthevingsfarge 4 5 4 7" xfId="7230" xr:uid="{00000000-0005-0000-0000-00007D150000}"/>
    <cellStyle name="20% - uthevingsfarge 4 5 4 7 2" xfId="7231" xr:uid="{00000000-0005-0000-0000-00007E150000}"/>
    <cellStyle name="20% - uthevingsfarge 4 5 4 8" xfId="7232" xr:uid="{00000000-0005-0000-0000-00007F150000}"/>
    <cellStyle name="20% - uthevingsfarge 4 5 4 9" xfId="7233" xr:uid="{00000000-0005-0000-0000-000080150000}"/>
    <cellStyle name="20% - uthevingsfarge 4 5 4_Tabell 4.5-4.7" xfId="7202" xr:uid="{00000000-0005-0000-0000-000081150000}"/>
    <cellStyle name="20% - uthevingsfarge 4 5 5" xfId="341" xr:uid="{00000000-0005-0000-0000-000082150000}"/>
    <cellStyle name="20% - uthevingsfarge 4 5 5 2" xfId="7235" xr:uid="{00000000-0005-0000-0000-000083150000}"/>
    <cellStyle name="20% - uthevingsfarge 4 5 5 2 2" xfId="7236" xr:uid="{00000000-0005-0000-0000-000084150000}"/>
    <cellStyle name="20% - uthevingsfarge 4 5 5 2 3" xfId="7237" xr:uid="{00000000-0005-0000-0000-000085150000}"/>
    <cellStyle name="20% - uthevingsfarge 4 5 5 3" xfId="7238" xr:uid="{00000000-0005-0000-0000-000086150000}"/>
    <cellStyle name="20% - uthevingsfarge 4 5 5 3 2" xfId="7239" xr:uid="{00000000-0005-0000-0000-000087150000}"/>
    <cellStyle name="20% - uthevingsfarge 4 5 5 3 3" xfId="7240" xr:uid="{00000000-0005-0000-0000-000088150000}"/>
    <cellStyle name="20% - uthevingsfarge 4 5 5 4" xfId="7241" xr:uid="{00000000-0005-0000-0000-000089150000}"/>
    <cellStyle name="20% - uthevingsfarge 4 5 5 5" xfId="7242" xr:uid="{00000000-0005-0000-0000-00008A150000}"/>
    <cellStyle name="20% - uthevingsfarge 4 5 5_Tabell 4.5-4.7" xfId="7234" xr:uid="{00000000-0005-0000-0000-00008B150000}"/>
    <cellStyle name="20% - uthevingsfarge 4 5 6" xfId="7243" xr:uid="{00000000-0005-0000-0000-00008C150000}"/>
    <cellStyle name="20% - uthevingsfarge 4 5 6 2" xfId="7244" xr:uid="{00000000-0005-0000-0000-00008D150000}"/>
    <cellStyle name="20% - uthevingsfarge 4 5 6 2 2" xfId="7245" xr:uid="{00000000-0005-0000-0000-00008E150000}"/>
    <cellStyle name="20% - uthevingsfarge 4 5 6 2 3" xfId="7246" xr:uid="{00000000-0005-0000-0000-00008F150000}"/>
    <cellStyle name="20% - uthevingsfarge 4 5 6 3" xfId="7247" xr:uid="{00000000-0005-0000-0000-000090150000}"/>
    <cellStyle name="20% - uthevingsfarge 4 5 6 3 2" xfId="7248" xr:uid="{00000000-0005-0000-0000-000091150000}"/>
    <cellStyle name="20% - uthevingsfarge 4 5 6 3 3" xfId="7249" xr:uid="{00000000-0005-0000-0000-000092150000}"/>
    <cellStyle name="20% - uthevingsfarge 4 5 6 4" xfId="7250" xr:uid="{00000000-0005-0000-0000-000093150000}"/>
    <cellStyle name="20% - uthevingsfarge 4 5 6 5" xfId="7251" xr:uid="{00000000-0005-0000-0000-000094150000}"/>
    <cellStyle name="20% - uthevingsfarge 4 5 7" xfId="7252" xr:uid="{00000000-0005-0000-0000-000095150000}"/>
    <cellStyle name="20% - uthevingsfarge 4 5 7 2" xfId="7253" xr:uid="{00000000-0005-0000-0000-000096150000}"/>
    <cellStyle name="20% - uthevingsfarge 4 5 7 3" xfId="7254" xr:uid="{00000000-0005-0000-0000-000097150000}"/>
    <cellStyle name="20% - uthevingsfarge 4 5 8" xfId="7255" xr:uid="{00000000-0005-0000-0000-000098150000}"/>
    <cellStyle name="20% - uthevingsfarge 4 5 8 2" xfId="7256" xr:uid="{00000000-0005-0000-0000-000099150000}"/>
    <cellStyle name="20% - uthevingsfarge 4 5 8 3" xfId="7257" xr:uid="{00000000-0005-0000-0000-00009A150000}"/>
    <cellStyle name="20% - uthevingsfarge 4 5 9" xfId="7258" xr:uid="{00000000-0005-0000-0000-00009B150000}"/>
    <cellStyle name="20% - uthevingsfarge 4 5 9 2" xfId="7259" xr:uid="{00000000-0005-0000-0000-00009C150000}"/>
    <cellStyle name="20% - uthevingsfarge 4 5_Tabell 4.5-4.7" xfId="7004" xr:uid="{00000000-0005-0000-0000-00009D150000}"/>
    <cellStyle name="20% - uthevingsfarge 4 6" xfId="342" xr:uid="{00000000-0005-0000-0000-00009E150000}"/>
    <cellStyle name="20% - uthevingsfarge 4 6 10" xfId="7261" xr:uid="{00000000-0005-0000-0000-00009F150000}"/>
    <cellStyle name="20% - uthevingsfarge 4 6 11" xfId="7262" xr:uid="{00000000-0005-0000-0000-0000A0150000}"/>
    <cellStyle name="20% - uthevingsfarge 4 6 12" xfId="7263" xr:uid="{00000000-0005-0000-0000-0000A1150000}"/>
    <cellStyle name="20% - uthevingsfarge 4 6 2" xfId="343" xr:uid="{00000000-0005-0000-0000-0000A2150000}"/>
    <cellStyle name="20% - uthevingsfarge 4 6 2 10" xfId="7265" xr:uid="{00000000-0005-0000-0000-0000A3150000}"/>
    <cellStyle name="20% - uthevingsfarge 4 6 2 11" xfId="7266" xr:uid="{00000000-0005-0000-0000-0000A4150000}"/>
    <cellStyle name="20% - uthevingsfarge 4 6 2 2" xfId="344" xr:uid="{00000000-0005-0000-0000-0000A5150000}"/>
    <cellStyle name="20% - uthevingsfarge 4 6 2 2 10" xfId="7268" xr:uid="{00000000-0005-0000-0000-0000A6150000}"/>
    <cellStyle name="20% - uthevingsfarge 4 6 2 2 2" xfId="345" xr:uid="{00000000-0005-0000-0000-0000A7150000}"/>
    <cellStyle name="20% - uthevingsfarge 4 6 2 2 2 2" xfId="7270" xr:uid="{00000000-0005-0000-0000-0000A8150000}"/>
    <cellStyle name="20% - uthevingsfarge 4 6 2 2 2 2 2" xfId="7271" xr:uid="{00000000-0005-0000-0000-0000A9150000}"/>
    <cellStyle name="20% - uthevingsfarge 4 6 2 2 2 2 3" xfId="7272" xr:uid="{00000000-0005-0000-0000-0000AA150000}"/>
    <cellStyle name="20% - uthevingsfarge 4 6 2 2 2 3" xfId="7273" xr:uid="{00000000-0005-0000-0000-0000AB150000}"/>
    <cellStyle name="20% - uthevingsfarge 4 6 2 2 2 3 2" xfId="7274" xr:uid="{00000000-0005-0000-0000-0000AC150000}"/>
    <cellStyle name="20% - uthevingsfarge 4 6 2 2 2 3 3" xfId="7275" xr:uid="{00000000-0005-0000-0000-0000AD150000}"/>
    <cellStyle name="20% - uthevingsfarge 4 6 2 2 2 4" xfId="7276" xr:uid="{00000000-0005-0000-0000-0000AE150000}"/>
    <cellStyle name="20% - uthevingsfarge 4 6 2 2 2 5" xfId="7277" xr:uid="{00000000-0005-0000-0000-0000AF150000}"/>
    <cellStyle name="20% - uthevingsfarge 4 6 2 2 2_Tabell 4.5-4.7" xfId="7269" xr:uid="{00000000-0005-0000-0000-0000B0150000}"/>
    <cellStyle name="20% - uthevingsfarge 4 6 2 2 3" xfId="7278" xr:uid="{00000000-0005-0000-0000-0000B1150000}"/>
    <cellStyle name="20% - uthevingsfarge 4 6 2 2 3 2" xfId="7279" xr:uid="{00000000-0005-0000-0000-0000B2150000}"/>
    <cellStyle name="20% - uthevingsfarge 4 6 2 2 3 2 2" xfId="7280" xr:uid="{00000000-0005-0000-0000-0000B3150000}"/>
    <cellStyle name="20% - uthevingsfarge 4 6 2 2 3 2 3" xfId="7281" xr:uid="{00000000-0005-0000-0000-0000B4150000}"/>
    <cellStyle name="20% - uthevingsfarge 4 6 2 2 3 3" xfId="7282" xr:uid="{00000000-0005-0000-0000-0000B5150000}"/>
    <cellStyle name="20% - uthevingsfarge 4 6 2 2 3 3 2" xfId="7283" xr:uid="{00000000-0005-0000-0000-0000B6150000}"/>
    <cellStyle name="20% - uthevingsfarge 4 6 2 2 3 3 3" xfId="7284" xr:uid="{00000000-0005-0000-0000-0000B7150000}"/>
    <cellStyle name="20% - uthevingsfarge 4 6 2 2 3 4" xfId="7285" xr:uid="{00000000-0005-0000-0000-0000B8150000}"/>
    <cellStyle name="20% - uthevingsfarge 4 6 2 2 3 5" xfId="7286" xr:uid="{00000000-0005-0000-0000-0000B9150000}"/>
    <cellStyle name="20% - uthevingsfarge 4 6 2 2 4" xfId="7287" xr:uid="{00000000-0005-0000-0000-0000BA150000}"/>
    <cellStyle name="20% - uthevingsfarge 4 6 2 2 4 2" xfId="7288" xr:uid="{00000000-0005-0000-0000-0000BB150000}"/>
    <cellStyle name="20% - uthevingsfarge 4 6 2 2 4 3" xfId="7289" xr:uid="{00000000-0005-0000-0000-0000BC150000}"/>
    <cellStyle name="20% - uthevingsfarge 4 6 2 2 5" xfId="7290" xr:uid="{00000000-0005-0000-0000-0000BD150000}"/>
    <cellStyle name="20% - uthevingsfarge 4 6 2 2 5 2" xfId="7291" xr:uid="{00000000-0005-0000-0000-0000BE150000}"/>
    <cellStyle name="20% - uthevingsfarge 4 6 2 2 5 3" xfId="7292" xr:uid="{00000000-0005-0000-0000-0000BF150000}"/>
    <cellStyle name="20% - uthevingsfarge 4 6 2 2 6" xfId="7293" xr:uid="{00000000-0005-0000-0000-0000C0150000}"/>
    <cellStyle name="20% - uthevingsfarge 4 6 2 2 6 2" xfId="7294" xr:uid="{00000000-0005-0000-0000-0000C1150000}"/>
    <cellStyle name="20% - uthevingsfarge 4 6 2 2 7" xfId="7295" xr:uid="{00000000-0005-0000-0000-0000C2150000}"/>
    <cellStyle name="20% - uthevingsfarge 4 6 2 2 7 2" xfId="7296" xr:uid="{00000000-0005-0000-0000-0000C3150000}"/>
    <cellStyle name="20% - uthevingsfarge 4 6 2 2 8" xfId="7297" xr:uid="{00000000-0005-0000-0000-0000C4150000}"/>
    <cellStyle name="20% - uthevingsfarge 4 6 2 2 9" xfId="7298" xr:uid="{00000000-0005-0000-0000-0000C5150000}"/>
    <cellStyle name="20% - uthevingsfarge 4 6 2 2_Tabell 4.5-4.7" xfId="7267" xr:uid="{00000000-0005-0000-0000-0000C6150000}"/>
    <cellStyle name="20% - uthevingsfarge 4 6 2 3" xfId="346" xr:uid="{00000000-0005-0000-0000-0000C7150000}"/>
    <cellStyle name="20% - uthevingsfarge 4 6 2 3 2" xfId="7300" xr:uid="{00000000-0005-0000-0000-0000C8150000}"/>
    <cellStyle name="20% - uthevingsfarge 4 6 2 3 2 2" xfId="7301" xr:uid="{00000000-0005-0000-0000-0000C9150000}"/>
    <cellStyle name="20% - uthevingsfarge 4 6 2 3 2 3" xfId="7302" xr:uid="{00000000-0005-0000-0000-0000CA150000}"/>
    <cellStyle name="20% - uthevingsfarge 4 6 2 3 3" xfId="7303" xr:uid="{00000000-0005-0000-0000-0000CB150000}"/>
    <cellStyle name="20% - uthevingsfarge 4 6 2 3 3 2" xfId="7304" xr:uid="{00000000-0005-0000-0000-0000CC150000}"/>
    <cellStyle name="20% - uthevingsfarge 4 6 2 3 3 3" xfId="7305" xr:uid="{00000000-0005-0000-0000-0000CD150000}"/>
    <cellStyle name="20% - uthevingsfarge 4 6 2 3 4" xfId="7306" xr:uid="{00000000-0005-0000-0000-0000CE150000}"/>
    <cellStyle name="20% - uthevingsfarge 4 6 2 3 5" xfId="7307" xr:uid="{00000000-0005-0000-0000-0000CF150000}"/>
    <cellStyle name="20% - uthevingsfarge 4 6 2 3_Tabell 4.5-4.7" xfId="7299" xr:uid="{00000000-0005-0000-0000-0000D0150000}"/>
    <cellStyle name="20% - uthevingsfarge 4 6 2 4" xfId="7308" xr:uid="{00000000-0005-0000-0000-0000D1150000}"/>
    <cellStyle name="20% - uthevingsfarge 4 6 2 4 2" xfId="7309" xr:uid="{00000000-0005-0000-0000-0000D2150000}"/>
    <cellStyle name="20% - uthevingsfarge 4 6 2 4 2 2" xfId="7310" xr:uid="{00000000-0005-0000-0000-0000D3150000}"/>
    <cellStyle name="20% - uthevingsfarge 4 6 2 4 2 3" xfId="7311" xr:uid="{00000000-0005-0000-0000-0000D4150000}"/>
    <cellStyle name="20% - uthevingsfarge 4 6 2 4 3" xfId="7312" xr:uid="{00000000-0005-0000-0000-0000D5150000}"/>
    <cellStyle name="20% - uthevingsfarge 4 6 2 4 3 2" xfId="7313" xr:uid="{00000000-0005-0000-0000-0000D6150000}"/>
    <cellStyle name="20% - uthevingsfarge 4 6 2 4 3 3" xfId="7314" xr:uid="{00000000-0005-0000-0000-0000D7150000}"/>
    <cellStyle name="20% - uthevingsfarge 4 6 2 4 4" xfId="7315" xr:uid="{00000000-0005-0000-0000-0000D8150000}"/>
    <cellStyle name="20% - uthevingsfarge 4 6 2 4 5" xfId="7316" xr:uid="{00000000-0005-0000-0000-0000D9150000}"/>
    <cellStyle name="20% - uthevingsfarge 4 6 2 5" xfId="7317" xr:uid="{00000000-0005-0000-0000-0000DA150000}"/>
    <cellStyle name="20% - uthevingsfarge 4 6 2 5 2" xfId="7318" xr:uid="{00000000-0005-0000-0000-0000DB150000}"/>
    <cellStyle name="20% - uthevingsfarge 4 6 2 5 3" xfId="7319" xr:uid="{00000000-0005-0000-0000-0000DC150000}"/>
    <cellStyle name="20% - uthevingsfarge 4 6 2 6" xfId="7320" xr:uid="{00000000-0005-0000-0000-0000DD150000}"/>
    <cellStyle name="20% - uthevingsfarge 4 6 2 6 2" xfId="7321" xr:uid="{00000000-0005-0000-0000-0000DE150000}"/>
    <cellStyle name="20% - uthevingsfarge 4 6 2 6 3" xfId="7322" xr:uid="{00000000-0005-0000-0000-0000DF150000}"/>
    <cellStyle name="20% - uthevingsfarge 4 6 2 7" xfId="7323" xr:uid="{00000000-0005-0000-0000-0000E0150000}"/>
    <cellStyle name="20% - uthevingsfarge 4 6 2 7 2" xfId="7324" xr:uid="{00000000-0005-0000-0000-0000E1150000}"/>
    <cellStyle name="20% - uthevingsfarge 4 6 2 8" xfId="7325" xr:uid="{00000000-0005-0000-0000-0000E2150000}"/>
    <cellStyle name="20% - uthevingsfarge 4 6 2 8 2" xfId="7326" xr:uid="{00000000-0005-0000-0000-0000E3150000}"/>
    <cellStyle name="20% - uthevingsfarge 4 6 2 9" xfId="7327" xr:uid="{00000000-0005-0000-0000-0000E4150000}"/>
    <cellStyle name="20% - uthevingsfarge 4 6 2_Tabell 4.5-4.7" xfId="7264" xr:uid="{00000000-0005-0000-0000-0000E5150000}"/>
    <cellStyle name="20% - uthevingsfarge 4 6 3" xfId="347" xr:uid="{00000000-0005-0000-0000-0000E6150000}"/>
    <cellStyle name="20% - uthevingsfarge 4 6 3 10" xfId="7329" xr:uid="{00000000-0005-0000-0000-0000E7150000}"/>
    <cellStyle name="20% - uthevingsfarge 4 6 3 2" xfId="348" xr:uid="{00000000-0005-0000-0000-0000E8150000}"/>
    <cellStyle name="20% - uthevingsfarge 4 6 3 2 2" xfId="7331" xr:uid="{00000000-0005-0000-0000-0000E9150000}"/>
    <cellStyle name="20% - uthevingsfarge 4 6 3 2 2 2" xfId="7332" xr:uid="{00000000-0005-0000-0000-0000EA150000}"/>
    <cellStyle name="20% - uthevingsfarge 4 6 3 2 2 3" xfId="7333" xr:uid="{00000000-0005-0000-0000-0000EB150000}"/>
    <cellStyle name="20% - uthevingsfarge 4 6 3 2 3" xfId="7334" xr:uid="{00000000-0005-0000-0000-0000EC150000}"/>
    <cellStyle name="20% - uthevingsfarge 4 6 3 2 3 2" xfId="7335" xr:uid="{00000000-0005-0000-0000-0000ED150000}"/>
    <cellStyle name="20% - uthevingsfarge 4 6 3 2 3 3" xfId="7336" xr:uid="{00000000-0005-0000-0000-0000EE150000}"/>
    <cellStyle name="20% - uthevingsfarge 4 6 3 2 4" xfId="7337" xr:uid="{00000000-0005-0000-0000-0000EF150000}"/>
    <cellStyle name="20% - uthevingsfarge 4 6 3 2 5" xfId="7338" xr:uid="{00000000-0005-0000-0000-0000F0150000}"/>
    <cellStyle name="20% - uthevingsfarge 4 6 3 2_Tabell 4.5-4.7" xfId="7330" xr:uid="{00000000-0005-0000-0000-0000F1150000}"/>
    <cellStyle name="20% - uthevingsfarge 4 6 3 3" xfId="7339" xr:uid="{00000000-0005-0000-0000-0000F2150000}"/>
    <cellStyle name="20% - uthevingsfarge 4 6 3 3 2" xfId="7340" xr:uid="{00000000-0005-0000-0000-0000F3150000}"/>
    <cellStyle name="20% - uthevingsfarge 4 6 3 3 2 2" xfId="7341" xr:uid="{00000000-0005-0000-0000-0000F4150000}"/>
    <cellStyle name="20% - uthevingsfarge 4 6 3 3 2 3" xfId="7342" xr:uid="{00000000-0005-0000-0000-0000F5150000}"/>
    <cellStyle name="20% - uthevingsfarge 4 6 3 3 3" xfId="7343" xr:uid="{00000000-0005-0000-0000-0000F6150000}"/>
    <cellStyle name="20% - uthevingsfarge 4 6 3 3 3 2" xfId="7344" xr:uid="{00000000-0005-0000-0000-0000F7150000}"/>
    <cellStyle name="20% - uthevingsfarge 4 6 3 3 3 3" xfId="7345" xr:uid="{00000000-0005-0000-0000-0000F8150000}"/>
    <cellStyle name="20% - uthevingsfarge 4 6 3 3 4" xfId="7346" xr:uid="{00000000-0005-0000-0000-0000F9150000}"/>
    <cellStyle name="20% - uthevingsfarge 4 6 3 3 5" xfId="7347" xr:uid="{00000000-0005-0000-0000-0000FA150000}"/>
    <cellStyle name="20% - uthevingsfarge 4 6 3 4" xfId="7348" xr:uid="{00000000-0005-0000-0000-0000FB150000}"/>
    <cellStyle name="20% - uthevingsfarge 4 6 3 4 2" xfId="7349" xr:uid="{00000000-0005-0000-0000-0000FC150000}"/>
    <cellStyle name="20% - uthevingsfarge 4 6 3 4 3" xfId="7350" xr:uid="{00000000-0005-0000-0000-0000FD150000}"/>
    <cellStyle name="20% - uthevingsfarge 4 6 3 5" xfId="7351" xr:uid="{00000000-0005-0000-0000-0000FE150000}"/>
    <cellStyle name="20% - uthevingsfarge 4 6 3 5 2" xfId="7352" xr:uid="{00000000-0005-0000-0000-0000FF150000}"/>
    <cellStyle name="20% - uthevingsfarge 4 6 3 5 3" xfId="7353" xr:uid="{00000000-0005-0000-0000-000000160000}"/>
    <cellStyle name="20% - uthevingsfarge 4 6 3 6" xfId="7354" xr:uid="{00000000-0005-0000-0000-000001160000}"/>
    <cellStyle name="20% - uthevingsfarge 4 6 3 6 2" xfId="7355" xr:uid="{00000000-0005-0000-0000-000002160000}"/>
    <cellStyle name="20% - uthevingsfarge 4 6 3 7" xfId="7356" xr:uid="{00000000-0005-0000-0000-000003160000}"/>
    <cellStyle name="20% - uthevingsfarge 4 6 3 7 2" xfId="7357" xr:uid="{00000000-0005-0000-0000-000004160000}"/>
    <cellStyle name="20% - uthevingsfarge 4 6 3 8" xfId="7358" xr:uid="{00000000-0005-0000-0000-000005160000}"/>
    <cellStyle name="20% - uthevingsfarge 4 6 3 9" xfId="7359" xr:uid="{00000000-0005-0000-0000-000006160000}"/>
    <cellStyle name="20% - uthevingsfarge 4 6 3_Tabell 4.5-4.7" xfId="7328" xr:uid="{00000000-0005-0000-0000-000007160000}"/>
    <cellStyle name="20% - uthevingsfarge 4 6 4" xfId="349" xr:uid="{00000000-0005-0000-0000-000008160000}"/>
    <cellStyle name="20% - uthevingsfarge 4 6 4 2" xfId="7361" xr:uid="{00000000-0005-0000-0000-000009160000}"/>
    <cellStyle name="20% - uthevingsfarge 4 6 4 2 2" xfId="7362" xr:uid="{00000000-0005-0000-0000-00000A160000}"/>
    <cellStyle name="20% - uthevingsfarge 4 6 4 2 3" xfId="7363" xr:uid="{00000000-0005-0000-0000-00000B160000}"/>
    <cellStyle name="20% - uthevingsfarge 4 6 4 3" xfId="7364" xr:uid="{00000000-0005-0000-0000-00000C160000}"/>
    <cellStyle name="20% - uthevingsfarge 4 6 4 3 2" xfId="7365" xr:uid="{00000000-0005-0000-0000-00000D160000}"/>
    <cellStyle name="20% - uthevingsfarge 4 6 4 3 3" xfId="7366" xr:uid="{00000000-0005-0000-0000-00000E160000}"/>
    <cellStyle name="20% - uthevingsfarge 4 6 4 4" xfId="7367" xr:uid="{00000000-0005-0000-0000-00000F160000}"/>
    <cellStyle name="20% - uthevingsfarge 4 6 4 5" xfId="7368" xr:uid="{00000000-0005-0000-0000-000010160000}"/>
    <cellStyle name="20% - uthevingsfarge 4 6 4_Tabell 4.5-4.7" xfId="7360" xr:uid="{00000000-0005-0000-0000-000011160000}"/>
    <cellStyle name="20% - uthevingsfarge 4 6 5" xfId="7369" xr:uid="{00000000-0005-0000-0000-000012160000}"/>
    <cellStyle name="20% - uthevingsfarge 4 6 5 2" xfId="7370" xr:uid="{00000000-0005-0000-0000-000013160000}"/>
    <cellStyle name="20% - uthevingsfarge 4 6 5 2 2" xfId="7371" xr:uid="{00000000-0005-0000-0000-000014160000}"/>
    <cellStyle name="20% - uthevingsfarge 4 6 5 2 3" xfId="7372" xr:uid="{00000000-0005-0000-0000-000015160000}"/>
    <cellStyle name="20% - uthevingsfarge 4 6 5 3" xfId="7373" xr:uid="{00000000-0005-0000-0000-000016160000}"/>
    <cellStyle name="20% - uthevingsfarge 4 6 5 3 2" xfId="7374" xr:uid="{00000000-0005-0000-0000-000017160000}"/>
    <cellStyle name="20% - uthevingsfarge 4 6 5 3 3" xfId="7375" xr:uid="{00000000-0005-0000-0000-000018160000}"/>
    <cellStyle name="20% - uthevingsfarge 4 6 5 4" xfId="7376" xr:uid="{00000000-0005-0000-0000-000019160000}"/>
    <cellStyle name="20% - uthevingsfarge 4 6 5 5" xfId="7377" xr:uid="{00000000-0005-0000-0000-00001A160000}"/>
    <cellStyle name="20% - uthevingsfarge 4 6 6" xfId="7378" xr:uid="{00000000-0005-0000-0000-00001B160000}"/>
    <cellStyle name="20% - uthevingsfarge 4 6 6 2" xfId="7379" xr:uid="{00000000-0005-0000-0000-00001C160000}"/>
    <cellStyle name="20% - uthevingsfarge 4 6 6 3" xfId="7380" xr:uid="{00000000-0005-0000-0000-00001D160000}"/>
    <cellStyle name="20% - uthevingsfarge 4 6 7" xfId="7381" xr:uid="{00000000-0005-0000-0000-00001E160000}"/>
    <cellStyle name="20% - uthevingsfarge 4 6 7 2" xfId="7382" xr:uid="{00000000-0005-0000-0000-00001F160000}"/>
    <cellStyle name="20% - uthevingsfarge 4 6 7 3" xfId="7383" xr:uid="{00000000-0005-0000-0000-000020160000}"/>
    <cellStyle name="20% - uthevingsfarge 4 6 8" xfId="7384" xr:uid="{00000000-0005-0000-0000-000021160000}"/>
    <cellStyle name="20% - uthevingsfarge 4 6 8 2" xfId="7385" xr:uid="{00000000-0005-0000-0000-000022160000}"/>
    <cellStyle name="20% - uthevingsfarge 4 6 9" xfId="7386" xr:uid="{00000000-0005-0000-0000-000023160000}"/>
    <cellStyle name="20% - uthevingsfarge 4 6 9 2" xfId="7387" xr:uid="{00000000-0005-0000-0000-000024160000}"/>
    <cellStyle name="20% - uthevingsfarge 4 6_Tabell 4.5-4.7" xfId="7260" xr:uid="{00000000-0005-0000-0000-000025160000}"/>
    <cellStyle name="20% - uthevingsfarge 4 7" xfId="350" xr:uid="{00000000-0005-0000-0000-000026160000}"/>
    <cellStyle name="20% - uthevingsfarge 4 7 10" xfId="7389" xr:uid="{00000000-0005-0000-0000-000027160000}"/>
    <cellStyle name="20% - uthevingsfarge 4 7 11" xfId="7390" xr:uid="{00000000-0005-0000-0000-000028160000}"/>
    <cellStyle name="20% - uthevingsfarge 4 7 2" xfId="351" xr:uid="{00000000-0005-0000-0000-000029160000}"/>
    <cellStyle name="20% - uthevingsfarge 4 7 2 10" xfId="7392" xr:uid="{00000000-0005-0000-0000-00002A160000}"/>
    <cellStyle name="20% - uthevingsfarge 4 7 2 2" xfId="352" xr:uid="{00000000-0005-0000-0000-00002B160000}"/>
    <cellStyle name="20% - uthevingsfarge 4 7 2 2 2" xfId="7394" xr:uid="{00000000-0005-0000-0000-00002C160000}"/>
    <cellStyle name="20% - uthevingsfarge 4 7 2 2 2 2" xfId="7395" xr:uid="{00000000-0005-0000-0000-00002D160000}"/>
    <cellStyle name="20% - uthevingsfarge 4 7 2 2 2 3" xfId="7396" xr:uid="{00000000-0005-0000-0000-00002E160000}"/>
    <cellStyle name="20% - uthevingsfarge 4 7 2 2 3" xfId="7397" xr:uid="{00000000-0005-0000-0000-00002F160000}"/>
    <cellStyle name="20% - uthevingsfarge 4 7 2 2 3 2" xfId="7398" xr:uid="{00000000-0005-0000-0000-000030160000}"/>
    <cellStyle name="20% - uthevingsfarge 4 7 2 2 3 3" xfId="7399" xr:uid="{00000000-0005-0000-0000-000031160000}"/>
    <cellStyle name="20% - uthevingsfarge 4 7 2 2 4" xfId="7400" xr:uid="{00000000-0005-0000-0000-000032160000}"/>
    <cellStyle name="20% - uthevingsfarge 4 7 2 2 5" xfId="7401" xr:uid="{00000000-0005-0000-0000-000033160000}"/>
    <cellStyle name="20% - uthevingsfarge 4 7 2 2_Tabell 4.5-4.7" xfId="7393" xr:uid="{00000000-0005-0000-0000-000034160000}"/>
    <cellStyle name="20% - uthevingsfarge 4 7 2 3" xfId="7402" xr:uid="{00000000-0005-0000-0000-000035160000}"/>
    <cellStyle name="20% - uthevingsfarge 4 7 2 3 2" xfId="7403" xr:uid="{00000000-0005-0000-0000-000036160000}"/>
    <cellStyle name="20% - uthevingsfarge 4 7 2 3 2 2" xfId="7404" xr:uid="{00000000-0005-0000-0000-000037160000}"/>
    <cellStyle name="20% - uthevingsfarge 4 7 2 3 2 3" xfId="7405" xr:uid="{00000000-0005-0000-0000-000038160000}"/>
    <cellStyle name="20% - uthevingsfarge 4 7 2 3 3" xfId="7406" xr:uid="{00000000-0005-0000-0000-000039160000}"/>
    <cellStyle name="20% - uthevingsfarge 4 7 2 3 3 2" xfId="7407" xr:uid="{00000000-0005-0000-0000-00003A160000}"/>
    <cellStyle name="20% - uthevingsfarge 4 7 2 3 3 3" xfId="7408" xr:uid="{00000000-0005-0000-0000-00003B160000}"/>
    <cellStyle name="20% - uthevingsfarge 4 7 2 3 4" xfId="7409" xr:uid="{00000000-0005-0000-0000-00003C160000}"/>
    <cellStyle name="20% - uthevingsfarge 4 7 2 3 5" xfId="7410" xr:uid="{00000000-0005-0000-0000-00003D160000}"/>
    <cellStyle name="20% - uthevingsfarge 4 7 2 4" xfId="7411" xr:uid="{00000000-0005-0000-0000-00003E160000}"/>
    <cellStyle name="20% - uthevingsfarge 4 7 2 4 2" xfId="7412" xr:uid="{00000000-0005-0000-0000-00003F160000}"/>
    <cellStyle name="20% - uthevingsfarge 4 7 2 4 3" xfId="7413" xr:uid="{00000000-0005-0000-0000-000040160000}"/>
    <cellStyle name="20% - uthevingsfarge 4 7 2 5" xfId="7414" xr:uid="{00000000-0005-0000-0000-000041160000}"/>
    <cellStyle name="20% - uthevingsfarge 4 7 2 5 2" xfId="7415" xr:uid="{00000000-0005-0000-0000-000042160000}"/>
    <cellStyle name="20% - uthevingsfarge 4 7 2 5 3" xfId="7416" xr:uid="{00000000-0005-0000-0000-000043160000}"/>
    <cellStyle name="20% - uthevingsfarge 4 7 2 6" xfId="7417" xr:uid="{00000000-0005-0000-0000-000044160000}"/>
    <cellStyle name="20% - uthevingsfarge 4 7 2 6 2" xfId="7418" xr:uid="{00000000-0005-0000-0000-000045160000}"/>
    <cellStyle name="20% - uthevingsfarge 4 7 2 7" xfId="7419" xr:uid="{00000000-0005-0000-0000-000046160000}"/>
    <cellStyle name="20% - uthevingsfarge 4 7 2 7 2" xfId="7420" xr:uid="{00000000-0005-0000-0000-000047160000}"/>
    <cellStyle name="20% - uthevingsfarge 4 7 2 8" xfId="7421" xr:uid="{00000000-0005-0000-0000-000048160000}"/>
    <cellStyle name="20% - uthevingsfarge 4 7 2 9" xfId="7422" xr:uid="{00000000-0005-0000-0000-000049160000}"/>
    <cellStyle name="20% - uthevingsfarge 4 7 2_Tabell 4.5-4.7" xfId="7391" xr:uid="{00000000-0005-0000-0000-00004A160000}"/>
    <cellStyle name="20% - uthevingsfarge 4 7 3" xfId="353" xr:uid="{00000000-0005-0000-0000-00004B160000}"/>
    <cellStyle name="20% - uthevingsfarge 4 7 3 2" xfId="7424" xr:uid="{00000000-0005-0000-0000-00004C160000}"/>
    <cellStyle name="20% - uthevingsfarge 4 7 3 2 2" xfId="7425" xr:uid="{00000000-0005-0000-0000-00004D160000}"/>
    <cellStyle name="20% - uthevingsfarge 4 7 3 2 3" xfId="7426" xr:uid="{00000000-0005-0000-0000-00004E160000}"/>
    <cellStyle name="20% - uthevingsfarge 4 7 3 3" xfId="7427" xr:uid="{00000000-0005-0000-0000-00004F160000}"/>
    <cellStyle name="20% - uthevingsfarge 4 7 3 3 2" xfId="7428" xr:uid="{00000000-0005-0000-0000-000050160000}"/>
    <cellStyle name="20% - uthevingsfarge 4 7 3 3 3" xfId="7429" xr:uid="{00000000-0005-0000-0000-000051160000}"/>
    <cellStyle name="20% - uthevingsfarge 4 7 3 4" xfId="7430" xr:uid="{00000000-0005-0000-0000-000052160000}"/>
    <cellStyle name="20% - uthevingsfarge 4 7 3 5" xfId="7431" xr:uid="{00000000-0005-0000-0000-000053160000}"/>
    <cellStyle name="20% - uthevingsfarge 4 7 3_Tabell 4.5-4.7" xfId="7423" xr:uid="{00000000-0005-0000-0000-000054160000}"/>
    <cellStyle name="20% - uthevingsfarge 4 7 4" xfId="7432" xr:uid="{00000000-0005-0000-0000-000055160000}"/>
    <cellStyle name="20% - uthevingsfarge 4 7 4 2" xfId="7433" xr:uid="{00000000-0005-0000-0000-000056160000}"/>
    <cellStyle name="20% - uthevingsfarge 4 7 4 2 2" xfId="7434" xr:uid="{00000000-0005-0000-0000-000057160000}"/>
    <cellStyle name="20% - uthevingsfarge 4 7 4 2 3" xfId="7435" xr:uid="{00000000-0005-0000-0000-000058160000}"/>
    <cellStyle name="20% - uthevingsfarge 4 7 4 3" xfId="7436" xr:uid="{00000000-0005-0000-0000-000059160000}"/>
    <cellStyle name="20% - uthevingsfarge 4 7 4 3 2" xfId="7437" xr:uid="{00000000-0005-0000-0000-00005A160000}"/>
    <cellStyle name="20% - uthevingsfarge 4 7 4 3 3" xfId="7438" xr:uid="{00000000-0005-0000-0000-00005B160000}"/>
    <cellStyle name="20% - uthevingsfarge 4 7 4 4" xfId="7439" xr:uid="{00000000-0005-0000-0000-00005C160000}"/>
    <cellStyle name="20% - uthevingsfarge 4 7 4 5" xfId="7440" xr:uid="{00000000-0005-0000-0000-00005D160000}"/>
    <cellStyle name="20% - uthevingsfarge 4 7 5" xfId="7441" xr:uid="{00000000-0005-0000-0000-00005E160000}"/>
    <cellStyle name="20% - uthevingsfarge 4 7 5 2" xfId="7442" xr:uid="{00000000-0005-0000-0000-00005F160000}"/>
    <cellStyle name="20% - uthevingsfarge 4 7 5 3" xfId="7443" xr:uid="{00000000-0005-0000-0000-000060160000}"/>
    <cellStyle name="20% - uthevingsfarge 4 7 6" xfId="7444" xr:uid="{00000000-0005-0000-0000-000061160000}"/>
    <cellStyle name="20% - uthevingsfarge 4 7 6 2" xfId="7445" xr:uid="{00000000-0005-0000-0000-000062160000}"/>
    <cellStyle name="20% - uthevingsfarge 4 7 6 3" xfId="7446" xr:uid="{00000000-0005-0000-0000-000063160000}"/>
    <cellStyle name="20% - uthevingsfarge 4 7 7" xfId="7447" xr:uid="{00000000-0005-0000-0000-000064160000}"/>
    <cellStyle name="20% - uthevingsfarge 4 7 7 2" xfId="7448" xr:uid="{00000000-0005-0000-0000-000065160000}"/>
    <cellStyle name="20% - uthevingsfarge 4 7 8" xfId="7449" xr:uid="{00000000-0005-0000-0000-000066160000}"/>
    <cellStyle name="20% - uthevingsfarge 4 7 8 2" xfId="7450" xr:uid="{00000000-0005-0000-0000-000067160000}"/>
    <cellStyle name="20% - uthevingsfarge 4 7 9" xfId="7451" xr:uid="{00000000-0005-0000-0000-000068160000}"/>
    <cellStyle name="20% - uthevingsfarge 4 7_Tabell 4.5-4.7" xfId="7388" xr:uid="{00000000-0005-0000-0000-000069160000}"/>
    <cellStyle name="20% - uthevingsfarge 4 8" xfId="354" xr:uid="{00000000-0005-0000-0000-00006A160000}"/>
    <cellStyle name="20% - uthevingsfarge 4 8 10" xfId="7453" xr:uid="{00000000-0005-0000-0000-00006B160000}"/>
    <cellStyle name="20% - uthevingsfarge 4 8 11" xfId="7454" xr:uid="{00000000-0005-0000-0000-00006C160000}"/>
    <cellStyle name="20% - uthevingsfarge 4 8 2" xfId="355" xr:uid="{00000000-0005-0000-0000-00006D160000}"/>
    <cellStyle name="20% - uthevingsfarge 4 8 2 10" xfId="7456" xr:uid="{00000000-0005-0000-0000-00006E160000}"/>
    <cellStyle name="20% - uthevingsfarge 4 8 2 2" xfId="356" xr:uid="{00000000-0005-0000-0000-00006F160000}"/>
    <cellStyle name="20% - uthevingsfarge 4 8 2 2 2" xfId="7458" xr:uid="{00000000-0005-0000-0000-000070160000}"/>
    <cellStyle name="20% - uthevingsfarge 4 8 2 2 2 2" xfId="7459" xr:uid="{00000000-0005-0000-0000-000071160000}"/>
    <cellStyle name="20% - uthevingsfarge 4 8 2 2 2 3" xfId="7460" xr:uid="{00000000-0005-0000-0000-000072160000}"/>
    <cellStyle name="20% - uthevingsfarge 4 8 2 2 3" xfId="7461" xr:uid="{00000000-0005-0000-0000-000073160000}"/>
    <cellStyle name="20% - uthevingsfarge 4 8 2 2 3 2" xfId="7462" xr:uid="{00000000-0005-0000-0000-000074160000}"/>
    <cellStyle name="20% - uthevingsfarge 4 8 2 2 3 3" xfId="7463" xr:uid="{00000000-0005-0000-0000-000075160000}"/>
    <cellStyle name="20% - uthevingsfarge 4 8 2 2 4" xfId="7464" xr:uid="{00000000-0005-0000-0000-000076160000}"/>
    <cellStyle name="20% - uthevingsfarge 4 8 2 2 5" xfId="7465" xr:uid="{00000000-0005-0000-0000-000077160000}"/>
    <cellStyle name="20% - uthevingsfarge 4 8 2 2_Tabell 4.5-4.7" xfId="7457" xr:uid="{00000000-0005-0000-0000-000078160000}"/>
    <cellStyle name="20% - uthevingsfarge 4 8 2 3" xfId="7466" xr:uid="{00000000-0005-0000-0000-000079160000}"/>
    <cellStyle name="20% - uthevingsfarge 4 8 2 3 2" xfId="7467" xr:uid="{00000000-0005-0000-0000-00007A160000}"/>
    <cellStyle name="20% - uthevingsfarge 4 8 2 3 2 2" xfId="7468" xr:uid="{00000000-0005-0000-0000-00007B160000}"/>
    <cellStyle name="20% - uthevingsfarge 4 8 2 3 2 3" xfId="7469" xr:uid="{00000000-0005-0000-0000-00007C160000}"/>
    <cellStyle name="20% - uthevingsfarge 4 8 2 3 3" xfId="7470" xr:uid="{00000000-0005-0000-0000-00007D160000}"/>
    <cellStyle name="20% - uthevingsfarge 4 8 2 3 3 2" xfId="7471" xr:uid="{00000000-0005-0000-0000-00007E160000}"/>
    <cellStyle name="20% - uthevingsfarge 4 8 2 3 3 3" xfId="7472" xr:uid="{00000000-0005-0000-0000-00007F160000}"/>
    <cellStyle name="20% - uthevingsfarge 4 8 2 3 4" xfId="7473" xr:uid="{00000000-0005-0000-0000-000080160000}"/>
    <cellStyle name="20% - uthevingsfarge 4 8 2 3 5" xfId="7474" xr:uid="{00000000-0005-0000-0000-000081160000}"/>
    <cellStyle name="20% - uthevingsfarge 4 8 2 4" xfId="7475" xr:uid="{00000000-0005-0000-0000-000082160000}"/>
    <cellStyle name="20% - uthevingsfarge 4 8 2 4 2" xfId="7476" xr:uid="{00000000-0005-0000-0000-000083160000}"/>
    <cellStyle name="20% - uthevingsfarge 4 8 2 4 3" xfId="7477" xr:uid="{00000000-0005-0000-0000-000084160000}"/>
    <cellStyle name="20% - uthevingsfarge 4 8 2 5" xfId="7478" xr:uid="{00000000-0005-0000-0000-000085160000}"/>
    <cellStyle name="20% - uthevingsfarge 4 8 2 5 2" xfId="7479" xr:uid="{00000000-0005-0000-0000-000086160000}"/>
    <cellStyle name="20% - uthevingsfarge 4 8 2 5 3" xfId="7480" xr:uid="{00000000-0005-0000-0000-000087160000}"/>
    <cellStyle name="20% - uthevingsfarge 4 8 2 6" xfId="7481" xr:uid="{00000000-0005-0000-0000-000088160000}"/>
    <cellStyle name="20% - uthevingsfarge 4 8 2 6 2" xfId="7482" xr:uid="{00000000-0005-0000-0000-000089160000}"/>
    <cellStyle name="20% - uthevingsfarge 4 8 2 7" xfId="7483" xr:uid="{00000000-0005-0000-0000-00008A160000}"/>
    <cellStyle name="20% - uthevingsfarge 4 8 2 7 2" xfId="7484" xr:uid="{00000000-0005-0000-0000-00008B160000}"/>
    <cellStyle name="20% - uthevingsfarge 4 8 2 8" xfId="7485" xr:uid="{00000000-0005-0000-0000-00008C160000}"/>
    <cellStyle name="20% - uthevingsfarge 4 8 2 9" xfId="7486" xr:uid="{00000000-0005-0000-0000-00008D160000}"/>
    <cellStyle name="20% - uthevingsfarge 4 8 2_Tabell 4.5-4.7" xfId="7455" xr:uid="{00000000-0005-0000-0000-00008E160000}"/>
    <cellStyle name="20% - uthevingsfarge 4 8 3" xfId="357" xr:uid="{00000000-0005-0000-0000-00008F160000}"/>
    <cellStyle name="20% - uthevingsfarge 4 8 3 2" xfId="7488" xr:uid="{00000000-0005-0000-0000-000090160000}"/>
    <cellStyle name="20% - uthevingsfarge 4 8 3 2 2" xfId="7489" xr:uid="{00000000-0005-0000-0000-000091160000}"/>
    <cellStyle name="20% - uthevingsfarge 4 8 3 2 3" xfId="7490" xr:uid="{00000000-0005-0000-0000-000092160000}"/>
    <cellStyle name="20% - uthevingsfarge 4 8 3 3" xfId="7491" xr:uid="{00000000-0005-0000-0000-000093160000}"/>
    <cellStyle name="20% - uthevingsfarge 4 8 3 3 2" xfId="7492" xr:uid="{00000000-0005-0000-0000-000094160000}"/>
    <cellStyle name="20% - uthevingsfarge 4 8 3 3 3" xfId="7493" xr:uid="{00000000-0005-0000-0000-000095160000}"/>
    <cellStyle name="20% - uthevingsfarge 4 8 3 4" xfId="7494" xr:uid="{00000000-0005-0000-0000-000096160000}"/>
    <cellStyle name="20% - uthevingsfarge 4 8 3 5" xfId="7495" xr:uid="{00000000-0005-0000-0000-000097160000}"/>
    <cellStyle name="20% - uthevingsfarge 4 8 3_Tabell 4.5-4.7" xfId="7487" xr:uid="{00000000-0005-0000-0000-000098160000}"/>
    <cellStyle name="20% - uthevingsfarge 4 8 4" xfId="7496" xr:uid="{00000000-0005-0000-0000-000099160000}"/>
    <cellStyle name="20% - uthevingsfarge 4 8 4 2" xfId="7497" xr:uid="{00000000-0005-0000-0000-00009A160000}"/>
    <cellStyle name="20% - uthevingsfarge 4 8 4 2 2" xfId="7498" xr:uid="{00000000-0005-0000-0000-00009B160000}"/>
    <cellStyle name="20% - uthevingsfarge 4 8 4 2 3" xfId="7499" xr:uid="{00000000-0005-0000-0000-00009C160000}"/>
    <cellStyle name="20% - uthevingsfarge 4 8 4 3" xfId="7500" xr:uid="{00000000-0005-0000-0000-00009D160000}"/>
    <cellStyle name="20% - uthevingsfarge 4 8 4 3 2" xfId="7501" xr:uid="{00000000-0005-0000-0000-00009E160000}"/>
    <cellStyle name="20% - uthevingsfarge 4 8 4 3 3" xfId="7502" xr:uid="{00000000-0005-0000-0000-00009F160000}"/>
    <cellStyle name="20% - uthevingsfarge 4 8 4 4" xfId="7503" xr:uid="{00000000-0005-0000-0000-0000A0160000}"/>
    <cellStyle name="20% - uthevingsfarge 4 8 4 5" xfId="7504" xr:uid="{00000000-0005-0000-0000-0000A1160000}"/>
    <cellStyle name="20% - uthevingsfarge 4 8 5" xfId="7505" xr:uid="{00000000-0005-0000-0000-0000A2160000}"/>
    <cellStyle name="20% - uthevingsfarge 4 8 5 2" xfId="7506" xr:uid="{00000000-0005-0000-0000-0000A3160000}"/>
    <cellStyle name="20% - uthevingsfarge 4 8 5 3" xfId="7507" xr:uid="{00000000-0005-0000-0000-0000A4160000}"/>
    <cellStyle name="20% - uthevingsfarge 4 8 6" xfId="7508" xr:uid="{00000000-0005-0000-0000-0000A5160000}"/>
    <cellStyle name="20% - uthevingsfarge 4 8 6 2" xfId="7509" xr:uid="{00000000-0005-0000-0000-0000A6160000}"/>
    <cellStyle name="20% - uthevingsfarge 4 8 6 3" xfId="7510" xr:uid="{00000000-0005-0000-0000-0000A7160000}"/>
    <cellStyle name="20% - uthevingsfarge 4 8 7" xfId="7511" xr:uid="{00000000-0005-0000-0000-0000A8160000}"/>
    <cellStyle name="20% - uthevingsfarge 4 8 7 2" xfId="7512" xr:uid="{00000000-0005-0000-0000-0000A9160000}"/>
    <cellStyle name="20% - uthevingsfarge 4 8 8" xfId="7513" xr:uid="{00000000-0005-0000-0000-0000AA160000}"/>
    <cellStyle name="20% - uthevingsfarge 4 8 8 2" xfId="7514" xr:uid="{00000000-0005-0000-0000-0000AB160000}"/>
    <cellStyle name="20% - uthevingsfarge 4 8 9" xfId="7515" xr:uid="{00000000-0005-0000-0000-0000AC160000}"/>
    <cellStyle name="20% - uthevingsfarge 4 8_Tabell 4.5-4.7" xfId="7452" xr:uid="{00000000-0005-0000-0000-0000AD160000}"/>
    <cellStyle name="20% - uthevingsfarge 4 9" xfId="358" xr:uid="{00000000-0005-0000-0000-0000AE160000}"/>
    <cellStyle name="20% - uthevingsfarge 4 9 10" xfId="7517" xr:uid="{00000000-0005-0000-0000-0000AF160000}"/>
    <cellStyle name="20% - uthevingsfarge 4 9 2" xfId="359" xr:uid="{00000000-0005-0000-0000-0000B0160000}"/>
    <cellStyle name="20% - uthevingsfarge 4 9 2 2" xfId="7519" xr:uid="{00000000-0005-0000-0000-0000B1160000}"/>
    <cellStyle name="20% - uthevingsfarge 4 9 2 2 2" xfId="7520" xr:uid="{00000000-0005-0000-0000-0000B2160000}"/>
    <cellStyle name="20% - uthevingsfarge 4 9 2 2 3" xfId="7521" xr:uid="{00000000-0005-0000-0000-0000B3160000}"/>
    <cellStyle name="20% - uthevingsfarge 4 9 2 3" xfId="7522" xr:uid="{00000000-0005-0000-0000-0000B4160000}"/>
    <cellStyle name="20% - uthevingsfarge 4 9 2 3 2" xfId="7523" xr:uid="{00000000-0005-0000-0000-0000B5160000}"/>
    <cellStyle name="20% - uthevingsfarge 4 9 2 3 3" xfId="7524" xr:uid="{00000000-0005-0000-0000-0000B6160000}"/>
    <cellStyle name="20% - uthevingsfarge 4 9 2 4" xfId="7525" xr:uid="{00000000-0005-0000-0000-0000B7160000}"/>
    <cellStyle name="20% - uthevingsfarge 4 9 2 5" xfId="7526" xr:uid="{00000000-0005-0000-0000-0000B8160000}"/>
    <cellStyle name="20% - uthevingsfarge 4 9 2_Tabell 4.5-4.7" xfId="7518" xr:uid="{00000000-0005-0000-0000-0000B9160000}"/>
    <cellStyle name="20% - uthevingsfarge 4 9 3" xfId="7527" xr:uid="{00000000-0005-0000-0000-0000BA160000}"/>
    <cellStyle name="20% - uthevingsfarge 4 9 3 2" xfId="7528" xr:uid="{00000000-0005-0000-0000-0000BB160000}"/>
    <cellStyle name="20% - uthevingsfarge 4 9 3 2 2" xfId="7529" xr:uid="{00000000-0005-0000-0000-0000BC160000}"/>
    <cellStyle name="20% - uthevingsfarge 4 9 3 2 3" xfId="7530" xr:uid="{00000000-0005-0000-0000-0000BD160000}"/>
    <cellStyle name="20% - uthevingsfarge 4 9 3 3" xfId="7531" xr:uid="{00000000-0005-0000-0000-0000BE160000}"/>
    <cellStyle name="20% - uthevingsfarge 4 9 3 3 2" xfId="7532" xr:uid="{00000000-0005-0000-0000-0000BF160000}"/>
    <cellStyle name="20% - uthevingsfarge 4 9 3 3 3" xfId="7533" xr:uid="{00000000-0005-0000-0000-0000C0160000}"/>
    <cellStyle name="20% - uthevingsfarge 4 9 3 4" xfId="7534" xr:uid="{00000000-0005-0000-0000-0000C1160000}"/>
    <cellStyle name="20% - uthevingsfarge 4 9 3 5" xfId="7535" xr:uid="{00000000-0005-0000-0000-0000C2160000}"/>
    <cellStyle name="20% - uthevingsfarge 4 9 4" xfId="7536" xr:uid="{00000000-0005-0000-0000-0000C3160000}"/>
    <cellStyle name="20% - uthevingsfarge 4 9 4 2" xfId="7537" xr:uid="{00000000-0005-0000-0000-0000C4160000}"/>
    <cellStyle name="20% - uthevingsfarge 4 9 4 3" xfId="7538" xr:uid="{00000000-0005-0000-0000-0000C5160000}"/>
    <cellStyle name="20% - uthevingsfarge 4 9 5" xfId="7539" xr:uid="{00000000-0005-0000-0000-0000C6160000}"/>
    <cellStyle name="20% - uthevingsfarge 4 9 5 2" xfId="7540" xr:uid="{00000000-0005-0000-0000-0000C7160000}"/>
    <cellStyle name="20% - uthevingsfarge 4 9 5 3" xfId="7541" xr:uid="{00000000-0005-0000-0000-0000C8160000}"/>
    <cellStyle name="20% - uthevingsfarge 4 9 6" xfId="7542" xr:uid="{00000000-0005-0000-0000-0000C9160000}"/>
    <cellStyle name="20% - uthevingsfarge 4 9 6 2" xfId="7543" xr:uid="{00000000-0005-0000-0000-0000CA160000}"/>
    <cellStyle name="20% - uthevingsfarge 4 9 7" xfId="7544" xr:uid="{00000000-0005-0000-0000-0000CB160000}"/>
    <cellStyle name="20% - uthevingsfarge 4 9 7 2" xfId="7545" xr:uid="{00000000-0005-0000-0000-0000CC160000}"/>
    <cellStyle name="20% - uthevingsfarge 4 9 8" xfId="7546" xr:uid="{00000000-0005-0000-0000-0000CD160000}"/>
    <cellStyle name="20% - uthevingsfarge 4 9 9" xfId="7547" xr:uid="{00000000-0005-0000-0000-0000CE160000}"/>
    <cellStyle name="20% - uthevingsfarge 4 9_Tabell 4.5-4.7" xfId="7516" xr:uid="{00000000-0005-0000-0000-0000CF160000}"/>
    <cellStyle name="20% - uthevingsfarge 5 10" xfId="360" xr:uid="{00000000-0005-0000-0000-0000D0160000}"/>
    <cellStyle name="20% - uthevingsfarge 5 10 2" xfId="7549" xr:uid="{00000000-0005-0000-0000-0000D1160000}"/>
    <cellStyle name="20% - uthevingsfarge 5 10 2 2" xfId="7550" xr:uid="{00000000-0005-0000-0000-0000D2160000}"/>
    <cellStyle name="20% - uthevingsfarge 5 10 2 3" xfId="7551" xr:uid="{00000000-0005-0000-0000-0000D3160000}"/>
    <cellStyle name="20% - uthevingsfarge 5 10 3" xfId="7552" xr:uid="{00000000-0005-0000-0000-0000D4160000}"/>
    <cellStyle name="20% - uthevingsfarge 5 10 3 2" xfId="7553" xr:uid="{00000000-0005-0000-0000-0000D5160000}"/>
    <cellStyle name="20% - uthevingsfarge 5 10 3 3" xfId="7554" xr:uid="{00000000-0005-0000-0000-0000D6160000}"/>
    <cellStyle name="20% - uthevingsfarge 5 10 4" xfId="7555" xr:uid="{00000000-0005-0000-0000-0000D7160000}"/>
    <cellStyle name="20% - uthevingsfarge 5 10 5" xfId="7556" xr:uid="{00000000-0005-0000-0000-0000D8160000}"/>
    <cellStyle name="20% - uthevingsfarge 5 10_Tabell 4.5-4.7" xfId="7548" xr:uid="{00000000-0005-0000-0000-0000D9160000}"/>
    <cellStyle name="20% - uthevingsfarge 5 11" xfId="7557" xr:uid="{00000000-0005-0000-0000-0000DA160000}"/>
    <cellStyle name="20% - uthevingsfarge 5 11 2" xfId="7558" xr:uid="{00000000-0005-0000-0000-0000DB160000}"/>
    <cellStyle name="20% - uthevingsfarge 5 11 2 2" xfId="7559" xr:uid="{00000000-0005-0000-0000-0000DC160000}"/>
    <cellStyle name="20% - uthevingsfarge 5 11 2 3" xfId="7560" xr:uid="{00000000-0005-0000-0000-0000DD160000}"/>
    <cellStyle name="20% - uthevingsfarge 5 11 3" xfId="7561" xr:uid="{00000000-0005-0000-0000-0000DE160000}"/>
    <cellStyle name="20% - uthevingsfarge 5 11 3 2" xfId="7562" xr:uid="{00000000-0005-0000-0000-0000DF160000}"/>
    <cellStyle name="20% - uthevingsfarge 5 11 3 3" xfId="7563" xr:uid="{00000000-0005-0000-0000-0000E0160000}"/>
    <cellStyle name="20% - uthevingsfarge 5 11 4" xfId="7564" xr:uid="{00000000-0005-0000-0000-0000E1160000}"/>
    <cellStyle name="20% - uthevingsfarge 5 11 5" xfId="7565" xr:uid="{00000000-0005-0000-0000-0000E2160000}"/>
    <cellStyle name="20% - uthevingsfarge 5 12" xfId="7566" xr:uid="{00000000-0005-0000-0000-0000E3160000}"/>
    <cellStyle name="20% - uthevingsfarge 5 12 2" xfId="7567" xr:uid="{00000000-0005-0000-0000-0000E4160000}"/>
    <cellStyle name="20% - uthevingsfarge 5 12 3" xfId="7568" xr:uid="{00000000-0005-0000-0000-0000E5160000}"/>
    <cellStyle name="20% - uthevingsfarge 5 13" xfId="7569" xr:uid="{00000000-0005-0000-0000-0000E6160000}"/>
    <cellStyle name="20% - uthevingsfarge 5 13 2" xfId="7570" xr:uid="{00000000-0005-0000-0000-0000E7160000}"/>
    <cellStyle name="20% - uthevingsfarge 5 13 3" xfId="7571" xr:uid="{00000000-0005-0000-0000-0000E8160000}"/>
    <cellStyle name="20% - uthevingsfarge 5 14" xfId="7572" xr:uid="{00000000-0005-0000-0000-0000E9160000}"/>
    <cellStyle name="20% - uthevingsfarge 5 14 2" xfId="7573" xr:uid="{00000000-0005-0000-0000-0000EA160000}"/>
    <cellStyle name="20% - uthevingsfarge 5 15" xfId="7574" xr:uid="{00000000-0005-0000-0000-0000EB160000}"/>
    <cellStyle name="20% - uthevingsfarge 5 15 2" xfId="7575" xr:uid="{00000000-0005-0000-0000-0000EC160000}"/>
    <cellStyle name="20% - uthevingsfarge 5 16" xfId="7576" xr:uid="{00000000-0005-0000-0000-0000ED160000}"/>
    <cellStyle name="20% - uthevingsfarge 5 17" xfId="7577" xr:uid="{00000000-0005-0000-0000-0000EE160000}"/>
    <cellStyle name="20% - uthevingsfarge 5 18" xfId="7578" xr:uid="{00000000-0005-0000-0000-0000EF160000}"/>
    <cellStyle name="20% - uthevingsfarge 5 2" xfId="361" xr:uid="{00000000-0005-0000-0000-0000F0160000}"/>
    <cellStyle name="20% - uthevingsfarge 5 2 10" xfId="7580" xr:uid="{00000000-0005-0000-0000-0000F1160000}"/>
    <cellStyle name="20% - uthevingsfarge 5 2 10 2" xfId="7581" xr:uid="{00000000-0005-0000-0000-0000F2160000}"/>
    <cellStyle name="20% - uthevingsfarge 5 2 11" xfId="7582" xr:uid="{00000000-0005-0000-0000-0000F3160000}"/>
    <cellStyle name="20% - uthevingsfarge 5 2 11 2" xfId="7583" xr:uid="{00000000-0005-0000-0000-0000F4160000}"/>
    <cellStyle name="20% - uthevingsfarge 5 2 12" xfId="7584" xr:uid="{00000000-0005-0000-0000-0000F5160000}"/>
    <cellStyle name="20% - uthevingsfarge 5 2 13" xfId="7585" xr:uid="{00000000-0005-0000-0000-0000F6160000}"/>
    <cellStyle name="20% - uthevingsfarge 5 2 14" xfId="7586" xr:uid="{00000000-0005-0000-0000-0000F7160000}"/>
    <cellStyle name="20% - uthevingsfarge 5 2 2" xfId="362" xr:uid="{00000000-0005-0000-0000-0000F8160000}"/>
    <cellStyle name="20% - uthevingsfarge 5 2 2 10" xfId="7588" xr:uid="{00000000-0005-0000-0000-0000F9160000}"/>
    <cellStyle name="20% - uthevingsfarge 5 2 2 11" xfId="7589" xr:uid="{00000000-0005-0000-0000-0000FA160000}"/>
    <cellStyle name="20% - uthevingsfarge 5 2 2 12" xfId="7590" xr:uid="{00000000-0005-0000-0000-0000FB160000}"/>
    <cellStyle name="20% - uthevingsfarge 5 2 2 2" xfId="363" xr:uid="{00000000-0005-0000-0000-0000FC160000}"/>
    <cellStyle name="20% - uthevingsfarge 5 2 2 2 10" xfId="7592" xr:uid="{00000000-0005-0000-0000-0000FD160000}"/>
    <cellStyle name="20% - uthevingsfarge 5 2 2 2 11" xfId="7593" xr:uid="{00000000-0005-0000-0000-0000FE160000}"/>
    <cellStyle name="20% - uthevingsfarge 5 2 2 2 2" xfId="364" xr:uid="{00000000-0005-0000-0000-0000FF160000}"/>
    <cellStyle name="20% - uthevingsfarge 5 2 2 2 2 10" xfId="7595" xr:uid="{00000000-0005-0000-0000-000000170000}"/>
    <cellStyle name="20% - uthevingsfarge 5 2 2 2 2 2" xfId="365" xr:uid="{00000000-0005-0000-0000-000001170000}"/>
    <cellStyle name="20% - uthevingsfarge 5 2 2 2 2 2 2" xfId="7597" xr:uid="{00000000-0005-0000-0000-000002170000}"/>
    <cellStyle name="20% - uthevingsfarge 5 2 2 2 2 2 2 2" xfId="7598" xr:uid="{00000000-0005-0000-0000-000003170000}"/>
    <cellStyle name="20% - uthevingsfarge 5 2 2 2 2 2 2 3" xfId="7599" xr:uid="{00000000-0005-0000-0000-000004170000}"/>
    <cellStyle name="20% - uthevingsfarge 5 2 2 2 2 2 3" xfId="7600" xr:uid="{00000000-0005-0000-0000-000005170000}"/>
    <cellStyle name="20% - uthevingsfarge 5 2 2 2 2 2 3 2" xfId="7601" xr:uid="{00000000-0005-0000-0000-000006170000}"/>
    <cellStyle name="20% - uthevingsfarge 5 2 2 2 2 2 3 3" xfId="7602" xr:uid="{00000000-0005-0000-0000-000007170000}"/>
    <cellStyle name="20% - uthevingsfarge 5 2 2 2 2 2 4" xfId="7603" xr:uid="{00000000-0005-0000-0000-000008170000}"/>
    <cellStyle name="20% - uthevingsfarge 5 2 2 2 2 2 5" xfId="7604" xr:uid="{00000000-0005-0000-0000-000009170000}"/>
    <cellStyle name="20% - uthevingsfarge 5 2 2 2 2 2_Tabell 4.5-4.7" xfId="7596" xr:uid="{00000000-0005-0000-0000-00000A170000}"/>
    <cellStyle name="20% - uthevingsfarge 5 2 2 2 2 3" xfId="7605" xr:uid="{00000000-0005-0000-0000-00000B170000}"/>
    <cellStyle name="20% - uthevingsfarge 5 2 2 2 2 3 2" xfId="7606" xr:uid="{00000000-0005-0000-0000-00000C170000}"/>
    <cellStyle name="20% - uthevingsfarge 5 2 2 2 2 3 2 2" xfId="7607" xr:uid="{00000000-0005-0000-0000-00000D170000}"/>
    <cellStyle name="20% - uthevingsfarge 5 2 2 2 2 3 2 3" xfId="7608" xr:uid="{00000000-0005-0000-0000-00000E170000}"/>
    <cellStyle name="20% - uthevingsfarge 5 2 2 2 2 3 3" xfId="7609" xr:uid="{00000000-0005-0000-0000-00000F170000}"/>
    <cellStyle name="20% - uthevingsfarge 5 2 2 2 2 3 3 2" xfId="7610" xr:uid="{00000000-0005-0000-0000-000010170000}"/>
    <cellStyle name="20% - uthevingsfarge 5 2 2 2 2 3 3 3" xfId="7611" xr:uid="{00000000-0005-0000-0000-000011170000}"/>
    <cellStyle name="20% - uthevingsfarge 5 2 2 2 2 3 4" xfId="7612" xr:uid="{00000000-0005-0000-0000-000012170000}"/>
    <cellStyle name="20% - uthevingsfarge 5 2 2 2 2 3 5" xfId="7613" xr:uid="{00000000-0005-0000-0000-000013170000}"/>
    <cellStyle name="20% - uthevingsfarge 5 2 2 2 2 4" xfId="7614" xr:uid="{00000000-0005-0000-0000-000014170000}"/>
    <cellStyle name="20% - uthevingsfarge 5 2 2 2 2 4 2" xfId="7615" xr:uid="{00000000-0005-0000-0000-000015170000}"/>
    <cellStyle name="20% - uthevingsfarge 5 2 2 2 2 4 3" xfId="7616" xr:uid="{00000000-0005-0000-0000-000016170000}"/>
    <cellStyle name="20% - uthevingsfarge 5 2 2 2 2 5" xfId="7617" xr:uid="{00000000-0005-0000-0000-000017170000}"/>
    <cellStyle name="20% - uthevingsfarge 5 2 2 2 2 5 2" xfId="7618" xr:uid="{00000000-0005-0000-0000-000018170000}"/>
    <cellStyle name="20% - uthevingsfarge 5 2 2 2 2 5 3" xfId="7619" xr:uid="{00000000-0005-0000-0000-000019170000}"/>
    <cellStyle name="20% - uthevingsfarge 5 2 2 2 2 6" xfId="7620" xr:uid="{00000000-0005-0000-0000-00001A170000}"/>
    <cellStyle name="20% - uthevingsfarge 5 2 2 2 2 6 2" xfId="7621" xr:uid="{00000000-0005-0000-0000-00001B170000}"/>
    <cellStyle name="20% - uthevingsfarge 5 2 2 2 2 7" xfId="7622" xr:uid="{00000000-0005-0000-0000-00001C170000}"/>
    <cellStyle name="20% - uthevingsfarge 5 2 2 2 2 7 2" xfId="7623" xr:uid="{00000000-0005-0000-0000-00001D170000}"/>
    <cellStyle name="20% - uthevingsfarge 5 2 2 2 2 8" xfId="7624" xr:uid="{00000000-0005-0000-0000-00001E170000}"/>
    <cellStyle name="20% - uthevingsfarge 5 2 2 2 2 9" xfId="7625" xr:uid="{00000000-0005-0000-0000-00001F170000}"/>
    <cellStyle name="20% - uthevingsfarge 5 2 2 2 2_Tabell 4.5-4.7" xfId="7594" xr:uid="{00000000-0005-0000-0000-000020170000}"/>
    <cellStyle name="20% - uthevingsfarge 5 2 2 2 3" xfId="366" xr:uid="{00000000-0005-0000-0000-000021170000}"/>
    <cellStyle name="20% - uthevingsfarge 5 2 2 2 3 2" xfId="7627" xr:uid="{00000000-0005-0000-0000-000022170000}"/>
    <cellStyle name="20% - uthevingsfarge 5 2 2 2 3 2 2" xfId="7628" xr:uid="{00000000-0005-0000-0000-000023170000}"/>
    <cellStyle name="20% - uthevingsfarge 5 2 2 2 3 2 3" xfId="7629" xr:uid="{00000000-0005-0000-0000-000024170000}"/>
    <cellStyle name="20% - uthevingsfarge 5 2 2 2 3 3" xfId="7630" xr:uid="{00000000-0005-0000-0000-000025170000}"/>
    <cellStyle name="20% - uthevingsfarge 5 2 2 2 3 3 2" xfId="7631" xr:uid="{00000000-0005-0000-0000-000026170000}"/>
    <cellStyle name="20% - uthevingsfarge 5 2 2 2 3 3 3" xfId="7632" xr:uid="{00000000-0005-0000-0000-000027170000}"/>
    <cellStyle name="20% - uthevingsfarge 5 2 2 2 3 4" xfId="7633" xr:uid="{00000000-0005-0000-0000-000028170000}"/>
    <cellStyle name="20% - uthevingsfarge 5 2 2 2 3 5" xfId="7634" xr:uid="{00000000-0005-0000-0000-000029170000}"/>
    <cellStyle name="20% - uthevingsfarge 5 2 2 2 3_Tabell 4.5-4.7" xfId="7626" xr:uid="{00000000-0005-0000-0000-00002A170000}"/>
    <cellStyle name="20% - uthevingsfarge 5 2 2 2 4" xfId="7635" xr:uid="{00000000-0005-0000-0000-00002B170000}"/>
    <cellStyle name="20% - uthevingsfarge 5 2 2 2 4 2" xfId="7636" xr:uid="{00000000-0005-0000-0000-00002C170000}"/>
    <cellStyle name="20% - uthevingsfarge 5 2 2 2 4 2 2" xfId="7637" xr:uid="{00000000-0005-0000-0000-00002D170000}"/>
    <cellStyle name="20% - uthevingsfarge 5 2 2 2 4 2 3" xfId="7638" xr:uid="{00000000-0005-0000-0000-00002E170000}"/>
    <cellStyle name="20% - uthevingsfarge 5 2 2 2 4 3" xfId="7639" xr:uid="{00000000-0005-0000-0000-00002F170000}"/>
    <cellStyle name="20% - uthevingsfarge 5 2 2 2 4 3 2" xfId="7640" xr:uid="{00000000-0005-0000-0000-000030170000}"/>
    <cellStyle name="20% - uthevingsfarge 5 2 2 2 4 3 3" xfId="7641" xr:uid="{00000000-0005-0000-0000-000031170000}"/>
    <cellStyle name="20% - uthevingsfarge 5 2 2 2 4 4" xfId="7642" xr:uid="{00000000-0005-0000-0000-000032170000}"/>
    <cellStyle name="20% - uthevingsfarge 5 2 2 2 4 5" xfId="7643" xr:uid="{00000000-0005-0000-0000-000033170000}"/>
    <cellStyle name="20% - uthevingsfarge 5 2 2 2 5" xfId="7644" xr:uid="{00000000-0005-0000-0000-000034170000}"/>
    <cellStyle name="20% - uthevingsfarge 5 2 2 2 5 2" xfId="7645" xr:uid="{00000000-0005-0000-0000-000035170000}"/>
    <cellStyle name="20% - uthevingsfarge 5 2 2 2 5 3" xfId="7646" xr:uid="{00000000-0005-0000-0000-000036170000}"/>
    <cellStyle name="20% - uthevingsfarge 5 2 2 2 6" xfId="7647" xr:uid="{00000000-0005-0000-0000-000037170000}"/>
    <cellStyle name="20% - uthevingsfarge 5 2 2 2 6 2" xfId="7648" xr:uid="{00000000-0005-0000-0000-000038170000}"/>
    <cellStyle name="20% - uthevingsfarge 5 2 2 2 6 3" xfId="7649" xr:uid="{00000000-0005-0000-0000-000039170000}"/>
    <cellStyle name="20% - uthevingsfarge 5 2 2 2 7" xfId="7650" xr:uid="{00000000-0005-0000-0000-00003A170000}"/>
    <cellStyle name="20% - uthevingsfarge 5 2 2 2 7 2" xfId="7651" xr:uid="{00000000-0005-0000-0000-00003B170000}"/>
    <cellStyle name="20% - uthevingsfarge 5 2 2 2 8" xfId="7652" xr:uid="{00000000-0005-0000-0000-00003C170000}"/>
    <cellStyle name="20% - uthevingsfarge 5 2 2 2 8 2" xfId="7653" xr:uid="{00000000-0005-0000-0000-00003D170000}"/>
    <cellStyle name="20% - uthevingsfarge 5 2 2 2 9" xfId="7654" xr:uid="{00000000-0005-0000-0000-00003E170000}"/>
    <cellStyle name="20% - uthevingsfarge 5 2 2 2_Tabell 4.5-4.7" xfId="7591" xr:uid="{00000000-0005-0000-0000-00003F170000}"/>
    <cellStyle name="20% - uthevingsfarge 5 2 2 3" xfId="367" xr:uid="{00000000-0005-0000-0000-000040170000}"/>
    <cellStyle name="20% - uthevingsfarge 5 2 2 3 10" xfId="7656" xr:uid="{00000000-0005-0000-0000-000041170000}"/>
    <cellStyle name="20% - uthevingsfarge 5 2 2 3 2" xfId="368" xr:uid="{00000000-0005-0000-0000-000042170000}"/>
    <cellStyle name="20% - uthevingsfarge 5 2 2 3 2 2" xfId="7658" xr:uid="{00000000-0005-0000-0000-000043170000}"/>
    <cellStyle name="20% - uthevingsfarge 5 2 2 3 2 2 2" xfId="7659" xr:uid="{00000000-0005-0000-0000-000044170000}"/>
    <cellStyle name="20% - uthevingsfarge 5 2 2 3 2 2 3" xfId="7660" xr:uid="{00000000-0005-0000-0000-000045170000}"/>
    <cellStyle name="20% - uthevingsfarge 5 2 2 3 2 3" xfId="7661" xr:uid="{00000000-0005-0000-0000-000046170000}"/>
    <cellStyle name="20% - uthevingsfarge 5 2 2 3 2 3 2" xfId="7662" xr:uid="{00000000-0005-0000-0000-000047170000}"/>
    <cellStyle name="20% - uthevingsfarge 5 2 2 3 2 3 3" xfId="7663" xr:uid="{00000000-0005-0000-0000-000048170000}"/>
    <cellStyle name="20% - uthevingsfarge 5 2 2 3 2 4" xfId="7664" xr:uid="{00000000-0005-0000-0000-000049170000}"/>
    <cellStyle name="20% - uthevingsfarge 5 2 2 3 2 5" xfId="7665" xr:uid="{00000000-0005-0000-0000-00004A170000}"/>
    <cellStyle name="20% - uthevingsfarge 5 2 2 3 2_Tabell 4.5-4.7" xfId="7657" xr:uid="{00000000-0005-0000-0000-00004B170000}"/>
    <cellStyle name="20% - uthevingsfarge 5 2 2 3 3" xfId="7666" xr:uid="{00000000-0005-0000-0000-00004C170000}"/>
    <cellStyle name="20% - uthevingsfarge 5 2 2 3 3 2" xfId="7667" xr:uid="{00000000-0005-0000-0000-00004D170000}"/>
    <cellStyle name="20% - uthevingsfarge 5 2 2 3 3 2 2" xfId="7668" xr:uid="{00000000-0005-0000-0000-00004E170000}"/>
    <cellStyle name="20% - uthevingsfarge 5 2 2 3 3 2 3" xfId="7669" xr:uid="{00000000-0005-0000-0000-00004F170000}"/>
    <cellStyle name="20% - uthevingsfarge 5 2 2 3 3 3" xfId="7670" xr:uid="{00000000-0005-0000-0000-000050170000}"/>
    <cellStyle name="20% - uthevingsfarge 5 2 2 3 3 3 2" xfId="7671" xr:uid="{00000000-0005-0000-0000-000051170000}"/>
    <cellStyle name="20% - uthevingsfarge 5 2 2 3 3 3 3" xfId="7672" xr:uid="{00000000-0005-0000-0000-000052170000}"/>
    <cellStyle name="20% - uthevingsfarge 5 2 2 3 3 4" xfId="7673" xr:uid="{00000000-0005-0000-0000-000053170000}"/>
    <cellStyle name="20% - uthevingsfarge 5 2 2 3 3 5" xfId="7674" xr:uid="{00000000-0005-0000-0000-000054170000}"/>
    <cellStyle name="20% - uthevingsfarge 5 2 2 3 4" xfId="7675" xr:uid="{00000000-0005-0000-0000-000055170000}"/>
    <cellStyle name="20% - uthevingsfarge 5 2 2 3 4 2" xfId="7676" xr:uid="{00000000-0005-0000-0000-000056170000}"/>
    <cellStyle name="20% - uthevingsfarge 5 2 2 3 4 3" xfId="7677" xr:uid="{00000000-0005-0000-0000-000057170000}"/>
    <cellStyle name="20% - uthevingsfarge 5 2 2 3 5" xfId="7678" xr:uid="{00000000-0005-0000-0000-000058170000}"/>
    <cellStyle name="20% - uthevingsfarge 5 2 2 3 5 2" xfId="7679" xr:uid="{00000000-0005-0000-0000-000059170000}"/>
    <cellStyle name="20% - uthevingsfarge 5 2 2 3 5 3" xfId="7680" xr:uid="{00000000-0005-0000-0000-00005A170000}"/>
    <cellStyle name="20% - uthevingsfarge 5 2 2 3 6" xfId="7681" xr:uid="{00000000-0005-0000-0000-00005B170000}"/>
    <cellStyle name="20% - uthevingsfarge 5 2 2 3 6 2" xfId="7682" xr:uid="{00000000-0005-0000-0000-00005C170000}"/>
    <cellStyle name="20% - uthevingsfarge 5 2 2 3 7" xfId="7683" xr:uid="{00000000-0005-0000-0000-00005D170000}"/>
    <cellStyle name="20% - uthevingsfarge 5 2 2 3 7 2" xfId="7684" xr:uid="{00000000-0005-0000-0000-00005E170000}"/>
    <cellStyle name="20% - uthevingsfarge 5 2 2 3 8" xfId="7685" xr:uid="{00000000-0005-0000-0000-00005F170000}"/>
    <cellStyle name="20% - uthevingsfarge 5 2 2 3 9" xfId="7686" xr:uid="{00000000-0005-0000-0000-000060170000}"/>
    <cellStyle name="20% - uthevingsfarge 5 2 2 3_Tabell 4.5-4.7" xfId="7655" xr:uid="{00000000-0005-0000-0000-000061170000}"/>
    <cellStyle name="20% - uthevingsfarge 5 2 2 4" xfId="369" xr:uid="{00000000-0005-0000-0000-000062170000}"/>
    <cellStyle name="20% - uthevingsfarge 5 2 2 4 2" xfId="7688" xr:uid="{00000000-0005-0000-0000-000063170000}"/>
    <cellStyle name="20% - uthevingsfarge 5 2 2 4 2 2" xfId="7689" xr:uid="{00000000-0005-0000-0000-000064170000}"/>
    <cellStyle name="20% - uthevingsfarge 5 2 2 4 2 3" xfId="7690" xr:uid="{00000000-0005-0000-0000-000065170000}"/>
    <cellStyle name="20% - uthevingsfarge 5 2 2 4 3" xfId="7691" xr:uid="{00000000-0005-0000-0000-000066170000}"/>
    <cellStyle name="20% - uthevingsfarge 5 2 2 4 3 2" xfId="7692" xr:uid="{00000000-0005-0000-0000-000067170000}"/>
    <cellStyle name="20% - uthevingsfarge 5 2 2 4 3 3" xfId="7693" xr:uid="{00000000-0005-0000-0000-000068170000}"/>
    <cellStyle name="20% - uthevingsfarge 5 2 2 4 4" xfId="7694" xr:uid="{00000000-0005-0000-0000-000069170000}"/>
    <cellStyle name="20% - uthevingsfarge 5 2 2 4 5" xfId="7695" xr:uid="{00000000-0005-0000-0000-00006A170000}"/>
    <cellStyle name="20% - uthevingsfarge 5 2 2 4_Tabell 4.5-4.7" xfId="7687" xr:uid="{00000000-0005-0000-0000-00006B170000}"/>
    <cellStyle name="20% - uthevingsfarge 5 2 2 5" xfId="7696" xr:uid="{00000000-0005-0000-0000-00006C170000}"/>
    <cellStyle name="20% - uthevingsfarge 5 2 2 5 2" xfId="7697" xr:uid="{00000000-0005-0000-0000-00006D170000}"/>
    <cellStyle name="20% - uthevingsfarge 5 2 2 5 2 2" xfId="7698" xr:uid="{00000000-0005-0000-0000-00006E170000}"/>
    <cellStyle name="20% - uthevingsfarge 5 2 2 5 2 3" xfId="7699" xr:uid="{00000000-0005-0000-0000-00006F170000}"/>
    <cellStyle name="20% - uthevingsfarge 5 2 2 5 3" xfId="7700" xr:uid="{00000000-0005-0000-0000-000070170000}"/>
    <cellStyle name="20% - uthevingsfarge 5 2 2 5 3 2" xfId="7701" xr:uid="{00000000-0005-0000-0000-000071170000}"/>
    <cellStyle name="20% - uthevingsfarge 5 2 2 5 3 3" xfId="7702" xr:uid="{00000000-0005-0000-0000-000072170000}"/>
    <cellStyle name="20% - uthevingsfarge 5 2 2 5 4" xfId="7703" xr:uid="{00000000-0005-0000-0000-000073170000}"/>
    <cellStyle name="20% - uthevingsfarge 5 2 2 5 5" xfId="7704" xr:uid="{00000000-0005-0000-0000-000074170000}"/>
    <cellStyle name="20% - uthevingsfarge 5 2 2 6" xfId="7705" xr:uid="{00000000-0005-0000-0000-000075170000}"/>
    <cellStyle name="20% - uthevingsfarge 5 2 2 6 2" xfId="7706" xr:uid="{00000000-0005-0000-0000-000076170000}"/>
    <cellStyle name="20% - uthevingsfarge 5 2 2 6 3" xfId="7707" xr:uid="{00000000-0005-0000-0000-000077170000}"/>
    <cellStyle name="20% - uthevingsfarge 5 2 2 7" xfId="7708" xr:uid="{00000000-0005-0000-0000-000078170000}"/>
    <cellStyle name="20% - uthevingsfarge 5 2 2 7 2" xfId="7709" xr:uid="{00000000-0005-0000-0000-000079170000}"/>
    <cellStyle name="20% - uthevingsfarge 5 2 2 7 3" xfId="7710" xr:uid="{00000000-0005-0000-0000-00007A170000}"/>
    <cellStyle name="20% - uthevingsfarge 5 2 2 8" xfId="7711" xr:uid="{00000000-0005-0000-0000-00007B170000}"/>
    <cellStyle name="20% - uthevingsfarge 5 2 2 8 2" xfId="7712" xr:uid="{00000000-0005-0000-0000-00007C170000}"/>
    <cellStyle name="20% - uthevingsfarge 5 2 2 9" xfId="7713" xr:uid="{00000000-0005-0000-0000-00007D170000}"/>
    <cellStyle name="20% - uthevingsfarge 5 2 2 9 2" xfId="7714" xr:uid="{00000000-0005-0000-0000-00007E170000}"/>
    <cellStyle name="20% - uthevingsfarge 5 2 2_Tabell 4.5-4.7" xfId="7587" xr:uid="{00000000-0005-0000-0000-00007F170000}"/>
    <cellStyle name="20% - uthevingsfarge 5 2 3" xfId="370" xr:uid="{00000000-0005-0000-0000-000080170000}"/>
    <cellStyle name="20% - uthevingsfarge 5 2 3 10" xfId="7716" xr:uid="{00000000-0005-0000-0000-000081170000}"/>
    <cellStyle name="20% - uthevingsfarge 5 2 3 11" xfId="7717" xr:uid="{00000000-0005-0000-0000-000082170000}"/>
    <cellStyle name="20% - uthevingsfarge 5 2 3 2" xfId="371" xr:uid="{00000000-0005-0000-0000-000083170000}"/>
    <cellStyle name="20% - uthevingsfarge 5 2 3 2 10" xfId="7719" xr:uid="{00000000-0005-0000-0000-000084170000}"/>
    <cellStyle name="20% - uthevingsfarge 5 2 3 2 2" xfId="372" xr:uid="{00000000-0005-0000-0000-000085170000}"/>
    <cellStyle name="20% - uthevingsfarge 5 2 3 2 2 2" xfId="7721" xr:uid="{00000000-0005-0000-0000-000086170000}"/>
    <cellStyle name="20% - uthevingsfarge 5 2 3 2 2 2 2" xfId="7722" xr:uid="{00000000-0005-0000-0000-000087170000}"/>
    <cellStyle name="20% - uthevingsfarge 5 2 3 2 2 2 3" xfId="7723" xr:uid="{00000000-0005-0000-0000-000088170000}"/>
    <cellStyle name="20% - uthevingsfarge 5 2 3 2 2 3" xfId="7724" xr:uid="{00000000-0005-0000-0000-000089170000}"/>
    <cellStyle name="20% - uthevingsfarge 5 2 3 2 2 3 2" xfId="7725" xr:uid="{00000000-0005-0000-0000-00008A170000}"/>
    <cellStyle name="20% - uthevingsfarge 5 2 3 2 2 3 3" xfId="7726" xr:uid="{00000000-0005-0000-0000-00008B170000}"/>
    <cellStyle name="20% - uthevingsfarge 5 2 3 2 2 4" xfId="7727" xr:uid="{00000000-0005-0000-0000-00008C170000}"/>
    <cellStyle name="20% - uthevingsfarge 5 2 3 2 2 5" xfId="7728" xr:uid="{00000000-0005-0000-0000-00008D170000}"/>
    <cellStyle name="20% - uthevingsfarge 5 2 3 2 2_Tabell 4.5-4.7" xfId="7720" xr:uid="{00000000-0005-0000-0000-00008E170000}"/>
    <cellStyle name="20% - uthevingsfarge 5 2 3 2 3" xfId="7729" xr:uid="{00000000-0005-0000-0000-00008F170000}"/>
    <cellStyle name="20% - uthevingsfarge 5 2 3 2 3 2" xfId="7730" xr:uid="{00000000-0005-0000-0000-000090170000}"/>
    <cellStyle name="20% - uthevingsfarge 5 2 3 2 3 2 2" xfId="7731" xr:uid="{00000000-0005-0000-0000-000091170000}"/>
    <cellStyle name="20% - uthevingsfarge 5 2 3 2 3 2 3" xfId="7732" xr:uid="{00000000-0005-0000-0000-000092170000}"/>
    <cellStyle name="20% - uthevingsfarge 5 2 3 2 3 3" xfId="7733" xr:uid="{00000000-0005-0000-0000-000093170000}"/>
    <cellStyle name="20% - uthevingsfarge 5 2 3 2 3 3 2" xfId="7734" xr:uid="{00000000-0005-0000-0000-000094170000}"/>
    <cellStyle name="20% - uthevingsfarge 5 2 3 2 3 3 3" xfId="7735" xr:uid="{00000000-0005-0000-0000-000095170000}"/>
    <cellStyle name="20% - uthevingsfarge 5 2 3 2 3 4" xfId="7736" xr:uid="{00000000-0005-0000-0000-000096170000}"/>
    <cellStyle name="20% - uthevingsfarge 5 2 3 2 3 5" xfId="7737" xr:uid="{00000000-0005-0000-0000-000097170000}"/>
    <cellStyle name="20% - uthevingsfarge 5 2 3 2 4" xfId="7738" xr:uid="{00000000-0005-0000-0000-000098170000}"/>
    <cellStyle name="20% - uthevingsfarge 5 2 3 2 4 2" xfId="7739" xr:uid="{00000000-0005-0000-0000-000099170000}"/>
    <cellStyle name="20% - uthevingsfarge 5 2 3 2 4 3" xfId="7740" xr:uid="{00000000-0005-0000-0000-00009A170000}"/>
    <cellStyle name="20% - uthevingsfarge 5 2 3 2 5" xfId="7741" xr:uid="{00000000-0005-0000-0000-00009B170000}"/>
    <cellStyle name="20% - uthevingsfarge 5 2 3 2 5 2" xfId="7742" xr:uid="{00000000-0005-0000-0000-00009C170000}"/>
    <cellStyle name="20% - uthevingsfarge 5 2 3 2 5 3" xfId="7743" xr:uid="{00000000-0005-0000-0000-00009D170000}"/>
    <cellStyle name="20% - uthevingsfarge 5 2 3 2 6" xfId="7744" xr:uid="{00000000-0005-0000-0000-00009E170000}"/>
    <cellStyle name="20% - uthevingsfarge 5 2 3 2 6 2" xfId="7745" xr:uid="{00000000-0005-0000-0000-00009F170000}"/>
    <cellStyle name="20% - uthevingsfarge 5 2 3 2 7" xfId="7746" xr:uid="{00000000-0005-0000-0000-0000A0170000}"/>
    <cellStyle name="20% - uthevingsfarge 5 2 3 2 7 2" xfId="7747" xr:uid="{00000000-0005-0000-0000-0000A1170000}"/>
    <cellStyle name="20% - uthevingsfarge 5 2 3 2 8" xfId="7748" xr:uid="{00000000-0005-0000-0000-0000A2170000}"/>
    <cellStyle name="20% - uthevingsfarge 5 2 3 2 9" xfId="7749" xr:uid="{00000000-0005-0000-0000-0000A3170000}"/>
    <cellStyle name="20% - uthevingsfarge 5 2 3 2_Tabell 4.5-4.7" xfId="7718" xr:uid="{00000000-0005-0000-0000-0000A4170000}"/>
    <cellStyle name="20% - uthevingsfarge 5 2 3 3" xfId="373" xr:uid="{00000000-0005-0000-0000-0000A5170000}"/>
    <cellStyle name="20% - uthevingsfarge 5 2 3 3 2" xfId="7751" xr:uid="{00000000-0005-0000-0000-0000A6170000}"/>
    <cellStyle name="20% - uthevingsfarge 5 2 3 3 2 2" xfId="7752" xr:uid="{00000000-0005-0000-0000-0000A7170000}"/>
    <cellStyle name="20% - uthevingsfarge 5 2 3 3 2 3" xfId="7753" xr:uid="{00000000-0005-0000-0000-0000A8170000}"/>
    <cellStyle name="20% - uthevingsfarge 5 2 3 3 3" xfId="7754" xr:uid="{00000000-0005-0000-0000-0000A9170000}"/>
    <cellStyle name="20% - uthevingsfarge 5 2 3 3 3 2" xfId="7755" xr:uid="{00000000-0005-0000-0000-0000AA170000}"/>
    <cellStyle name="20% - uthevingsfarge 5 2 3 3 3 3" xfId="7756" xr:uid="{00000000-0005-0000-0000-0000AB170000}"/>
    <cellStyle name="20% - uthevingsfarge 5 2 3 3 4" xfId="7757" xr:uid="{00000000-0005-0000-0000-0000AC170000}"/>
    <cellStyle name="20% - uthevingsfarge 5 2 3 3 5" xfId="7758" xr:uid="{00000000-0005-0000-0000-0000AD170000}"/>
    <cellStyle name="20% - uthevingsfarge 5 2 3 3_Tabell 4.5-4.7" xfId="7750" xr:uid="{00000000-0005-0000-0000-0000AE170000}"/>
    <cellStyle name="20% - uthevingsfarge 5 2 3 4" xfId="7759" xr:uid="{00000000-0005-0000-0000-0000AF170000}"/>
    <cellStyle name="20% - uthevingsfarge 5 2 3 4 2" xfId="7760" xr:uid="{00000000-0005-0000-0000-0000B0170000}"/>
    <cellStyle name="20% - uthevingsfarge 5 2 3 4 2 2" xfId="7761" xr:uid="{00000000-0005-0000-0000-0000B1170000}"/>
    <cellStyle name="20% - uthevingsfarge 5 2 3 4 2 3" xfId="7762" xr:uid="{00000000-0005-0000-0000-0000B2170000}"/>
    <cellStyle name="20% - uthevingsfarge 5 2 3 4 3" xfId="7763" xr:uid="{00000000-0005-0000-0000-0000B3170000}"/>
    <cellStyle name="20% - uthevingsfarge 5 2 3 4 3 2" xfId="7764" xr:uid="{00000000-0005-0000-0000-0000B4170000}"/>
    <cellStyle name="20% - uthevingsfarge 5 2 3 4 3 3" xfId="7765" xr:uid="{00000000-0005-0000-0000-0000B5170000}"/>
    <cellStyle name="20% - uthevingsfarge 5 2 3 4 4" xfId="7766" xr:uid="{00000000-0005-0000-0000-0000B6170000}"/>
    <cellStyle name="20% - uthevingsfarge 5 2 3 4 5" xfId="7767" xr:uid="{00000000-0005-0000-0000-0000B7170000}"/>
    <cellStyle name="20% - uthevingsfarge 5 2 3 5" xfId="7768" xr:uid="{00000000-0005-0000-0000-0000B8170000}"/>
    <cellStyle name="20% - uthevingsfarge 5 2 3 5 2" xfId="7769" xr:uid="{00000000-0005-0000-0000-0000B9170000}"/>
    <cellStyle name="20% - uthevingsfarge 5 2 3 5 3" xfId="7770" xr:uid="{00000000-0005-0000-0000-0000BA170000}"/>
    <cellStyle name="20% - uthevingsfarge 5 2 3 6" xfId="7771" xr:uid="{00000000-0005-0000-0000-0000BB170000}"/>
    <cellStyle name="20% - uthevingsfarge 5 2 3 6 2" xfId="7772" xr:uid="{00000000-0005-0000-0000-0000BC170000}"/>
    <cellStyle name="20% - uthevingsfarge 5 2 3 6 3" xfId="7773" xr:uid="{00000000-0005-0000-0000-0000BD170000}"/>
    <cellStyle name="20% - uthevingsfarge 5 2 3 7" xfId="7774" xr:uid="{00000000-0005-0000-0000-0000BE170000}"/>
    <cellStyle name="20% - uthevingsfarge 5 2 3 7 2" xfId="7775" xr:uid="{00000000-0005-0000-0000-0000BF170000}"/>
    <cellStyle name="20% - uthevingsfarge 5 2 3 8" xfId="7776" xr:uid="{00000000-0005-0000-0000-0000C0170000}"/>
    <cellStyle name="20% - uthevingsfarge 5 2 3 8 2" xfId="7777" xr:uid="{00000000-0005-0000-0000-0000C1170000}"/>
    <cellStyle name="20% - uthevingsfarge 5 2 3 9" xfId="7778" xr:uid="{00000000-0005-0000-0000-0000C2170000}"/>
    <cellStyle name="20% - uthevingsfarge 5 2 3_Tabell 4.5-4.7" xfId="7715" xr:uid="{00000000-0005-0000-0000-0000C3170000}"/>
    <cellStyle name="20% - uthevingsfarge 5 2 4" xfId="374" xr:uid="{00000000-0005-0000-0000-0000C4170000}"/>
    <cellStyle name="20% - uthevingsfarge 5 2 4 10" xfId="7780" xr:uid="{00000000-0005-0000-0000-0000C5170000}"/>
    <cellStyle name="20% - uthevingsfarge 5 2 4 2" xfId="375" xr:uid="{00000000-0005-0000-0000-0000C6170000}"/>
    <cellStyle name="20% - uthevingsfarge 5 2 4 2 2" xfId="7782" xr:uid="{00000000-0005-0000-0000-0000C7170000}"/>
    <cellStyle name="20% - uthevingsfarge 5 2 4 2 2 2" xfId="7783" xr:uid="{00000000-0005-0000-0000-0000C8170000}"/>
    <cellStyle name="20% - uthevingsfarge 5 2 4 2 2 3" xfId="7784" xr:uid="{00000000-0005-0000-0000-0000C9170000}"/>
    <cellStyle name="20% - uthevingsfarge 5 2 4 2 3" xfId="7785" xr:uid="{00000000-0005-0000-0000-0000CA170000}"/>
    <cellStyle name="20% - uthevingsfarge 5 2 4 2 3 2" xfId="7786" xr:uid="{00000000-0005-0000-0000-0000CB170000}"/>
    <cellStyle name="20% - uthevingsfarge 5 2 4 2 3 3" xfId="7787" xr:uid="{00000000-0005-0000-0000-0000CC170000}"/>
    <cellStyle name="20% - uthevingsfarge 5 2 4 2 4" xfId="7788" xr:uid="{00000000-0005-0000-0000-0000CD170000}"/>
    <cellStyle name="20% - uthevingsfarge 5 2 4 2 5" xfId="7789" xr:uid="{00000000-0005-0000-0000-0000CE170000}"/>
    <cellStyle name="20% - uthevingsfarge 5 2 4 2_Tabell 4.5-4.7" xfId="7781" xr:uid="{00000000-0005-0000-0000-0000CF170000}"/>
    <cellStyle name="20% - uthevingsfarge 5 2 4 3" xfId="7790" xr:uid="{00000000-0005-0000-0000-0000D0170000}"/>
    <cellStyle name="20% - uthevingsfarge 5 2 4 3 2" xfId="7791" xr:uid="{00000000-0005-0000-0000-0000D1170000}"/>
    <cellStyle name="20% - uthevingsfarge 5 2 4 3 2 2" xfId="7792" xr:uid="{00000000-0005-0000-0000-0000D2170000}"/>
    <cellStyle name="20% - uthevingsfarge 5 2 4 3 2 3" xfId="7793" xr:uid="{00000000-0005-0000-0000-0000D3170000}"/>
    <cellStyle name="20% - uthevingsfarge 5 2 4 3 3" xfId="7794" xr:uid="{00000000-0005-0000-0000-0000D4170000}"/>
    <cellStyle name="20% - uthevingsfarge 5 2 4 3 3 2" xfId="7795" xr:uid="{00000000-0005-0000-0000-0000D5170000}"/>
    <cellStyle name="20% - uthevingsfarge 5 2 4 3 3 3" xfId="7796" xr:uid="{00000000-0005-0000-0000-0000D6170000}"/>
    <cellStyle name="20% - uthevingsfarge 5 2 4 3 4" xfId="7797" xr:uid="{00000000-0005-0000-0000-0000D7170000}"/>
    <cellStyle name="20% - uthevingsfarge 5 2 4 3 5" xfId="7798" xr:uid="{00000000-0005-0000-0000-0000D8170000}"/>
    <cellStyle name="20% - uthevingsfarge 5 2 4 4" xfId="7799" xr:uid="{00000000-0005-0000-0000-0000D9170000}"/>
    <cellStyle name="20% - uthevingsfarge 5 2 4 4 2" xfId="7800" xr:uid="{00000000-0005-0000-0000-0000DA170000}"/>
    <cellStyle name="20% - uthevingsfarge 5 2 4 4 3" xfId="7801" xr:uid="{00000000-0005-0000-0000-0000DB170000}"/>
    <cellStyle name="20% - uthevingsfarge 5 2 4 5" xfId="7802" xr:uid="{00000000-0005-0000-0000-0000DC170000}"/>
    <cellStyle name="20% - uthevingsfarge 5 2 4 5 2" xfId="7803" xr:uid="{00000000-0005-0000-0000-0000DD170000}"/>
    <cellStyle name="20% - uthevingsfarge 5 2 4 5 3" xfId="7804" xr:uid="{00000000-0005-0000-0000-0000DE170000}"/>
    <cellStyle name="20% - uthevingsfarge 5 2 4 6" xfId="7805" xr:uid="{00000000-0005-0000-0000-0000DF170000}"/>
    <cellStyle name="20% - uthevingsfarge 5 2 4 6 2" xfId="7806" xr:uid="{00000000-0005-0000-0000-0000E0170000}"/>
    <cellStyle name="20% - uthevingsfarge 5 2 4 7" xfId="7807" xr:uid="{00000000-0005-0000-0000-0000E1170000}"/>
    <cellStyle name="20% - uthevingsfarge 5 2 4 7 2" xfId="7808" xr:uid="{00000000-0005-0000-0000-0000E2170000}"/>
    <cellStyle name="20% - uthevingsfarge 5 2 4 8" xfId="7809" xr:uid="{00000000-0005-0000-0000-0000E3170000}"/>
    <cellStyle name="20% - uthevingsfarge 5 2 4 9" xfId="7810" xr:uid="{00000000-0005-0000-0000-0000E4170000}"/>
    <cellStyle name="20% - uthevingsfarge 5 2 4_Tabell 4.5-4.7" xfId="7779" xr:uid="{00000000-0005-0000-0000-0000E5170000}"/>
    <cellStyle name="20% - uthevingsfarge 5 2 5" xfId="376" xr:uid="{00000000-0005-0000-0000-0000E6170000}"/>
    <cellStyle name="20% - uthevingsfarge 5 2 5 10" xfId="7812" xr:uid="{00000000-0005-0000-0000-0000E7170000}"/>
    <cellStyle name="20% - uthevingsfarge 5 2 5 2" xfId="377" xr:uid="{00000000-0005-0000-0000-0000E8170000}"/>
    <cellStyle name="20% - uthevingsfarge 5 2 5 2 2" xfId="7814" xr:uid="{00000000-0005-0000-0000-0000E9170000}"/>
    <cellStyle name="20% - uthevingsfarge 5 2 5 2 2 2" xfId="7815" xr:uid="{00000000-0005-0000-0000-0000EA170000}"/>
    <cellStyle name="20% - uthevingsfarge 5 2 5 2 2 3" xfId="7816" xr:uid="{00000000-0005-0000-0000-0000EB170000}"/>
    <cellStyle name="20% - uthevingsfarge 5 2 5 2 3" xfId="7817" xr:uid="{00000000-0005-0000-0000-0000EC170000}"/>
    <cellStyle name="20% - uthevingsfarge 5 2 5 2 3 2" xfId="7818" xr:uid="{00000000-0005-0000-0000-0000ED170000}"/>
    <cellStyle name="20% - uthevingsfarge 5 2 5 2 3 3" xfId="7819" xr:uid="{00000000-0005-0000-0000-0000EE170000}"/>
    <cellStyle name="20% - uthevingsfarge 5 2 5 2 4" xfId="7820" xr:uid="{00000000-0005-0000-0000-0000EF170000}"/>
    <cellStyle name="20% - uthevingsfarge 5 2 5 2 5" xfId="7821" xr:uid="{00000000-0005-0000-0000-0000F0170000}"/>
    <cellStyle name="20% - uthevingsfarge 5 2 5 2_Tabell 4.5-4.7" xfId="7813" xr:uid="{00000000-0005-0000-0000-0000F1170000}"/>
    <cellStyle name="20% - uthevingsfarge 5 2 5 3" xfId="7822" xr:uid="{00000000-0005-0000-0000-0000F2170000}"/>
    <cellStyle name="20% - uthevingsfarge 5 2 5 3 2" xfId="7823" xr:uid="{00000000-0005-0000-0000-0000F3170000}"/>
    <cellStyle name="20% - uthevingsfarge 5 2 5 3 2 2" xfId="7824" xr:uid="{00000000-0005-0000-0000-0000F4170000}"/>
    <cellStyle name="20% - uthevingsfarge 5 2 5 3 2 3" xfId="7825" xr:uid="{00000000-0005-0000-0000-0000F5170000}"/>
    <cellStyle name="20% - uthevingsfarge 5 2 5 3 3" xfId="7826" xr:uid="{00000000-0005-0000-0000-0000F6170000}"/>
    <cellStyle name="20% - uthevingsfarge 5 2 5 3 3 2" xfId="7827" xr:uid="{00000000-0005-0000-0000-0000F7170000}"/>
    <cellStyle name="20% - uthevingsfarge 5 2 5 3 3 3" xfId="7828" xr:uid="{00000000-0005-0000-0000-0000F8170000}"/>
    <cellStyle name="20% - uthevingsfarge 5 2 5 3 4" xfId="7829" xr:uid="{00000000-0005-0000-0000-0000F9170000}"/>
    <cellStyle name="20% - uthevingsfarge 5 2 5 3 5" xfId="7830" xr:uid="{00000000-0005-0000-0000-0000FA170000}"/>
    <cellStyle name="20% - uthevingsfarge 5 2 5 4" xfId="7831" xr:uid="{00000000-0005-0000-0000-0000FB170000}"/>
    <cellStyle name="20% - uthevingsfarge 5 2 5 4 2" xfId="7832" xr:uid="{00000000-0005-0000-0000-0000FC170000}"/>
    <cellStyle name="20% - uthevingsfarge 5 2 5 4 3" xfId="7833" xr:uid="{00000000-0005-0000-0000-0000FD170000}"/>
    <cellStyle name="20% - uthevingsfarge 5 2 5 5" xfId="7834" xr:uid="{00000000-0005-0000-0000-0000FE170000}"/>
    <cellStyle name="20% - uthevingsfarge 5 2 5 5 2" xfId="7835" xr:uid="{00000000-0005-0000-0000-0000FF170000}"/>
    <cellStyle name="20% - uthevingsfarge 5 2 5 5 3" xfId="7836" xr:uid="{00000000-0005-0000-0000-000000180000}"/>
    <cellStyle name="20% - uthevingsfarge 5 2 5 6" xfId="7837" xr:uid="{00000000-0005-0000-0000-000001180000}"/>
    <cellStyle name="20% - uthevingsfarge 5 2 5 6 2" xfId="7838" xr:uid="{00000000-0005-0000-0000-000002180000}"/>
    <cellStyle name="20% - uthevingsfarge 5 2 5 7" xfId="7839" xr:uid="{00000000-0005-0000-0000-000003180000}"/>
    <cellStyle name="20% - uthevingsfarge 5 2 5 7 2" xfId="7840" xr:uid="{00000000-0005-0000-0000-000004180000}"/>
    <cellStyle name="20% - uthevingsfarge 5 2 5 8" xfId="7841" xr:uid="{00000000-0005-0000-0000-000005180000}"/>
    <cellStyle name="20% - uthevingsfarge 5 2 5 9" xfId="7842" xr:uid="{00000000-0005-0000-0000-000006180000}"/>
    <cellStyle name="20% - uthevingsfarge 5 2 5_Tabell 4.5-4.7" xfId="7811" xr:uid="{00000000-0005-0000-0000-000007180000}"/>
    <cellStyle name="20% - uthevingsfarge 5 2 6" xfId="378" xr:uid="{00000000-0005-0000-0000-000008180000}"/>
    <cellStyle name="20% - uthevingsfarge 5 2 6 2" xfId="7844" xr:uid="{00000000-0005-0000-0000-000009180000}"/>
    <cellStyle name="20% - uthevingsfarge 5 2 6 2 2" xfId="7845" xr:uid="{00000000-0005-0000-0000-00000A180000}"/>
    <cellStyle name="20% - uthevingsfarge 5 2 6 2 3" xfId="7846" xr:uid="{00000000-0005-0000-0000-00000B180000}"/>
    <cellStyle name="20% - uthevingsfarge 5 2 6 3" xfId="7847" xr:uid="{00000000-0005-0000-0000-00000C180000}"/>
    <cellStyle name="20% - uthevingsfarge 5 2 6 3 2" xfId="7848" xr:uid="{00000000-0005-0000-0000-00000D180000}"/>
    <cellStyle name="20% - uthevingsfarge 5 2 6 3 3" xfId="7849" xr:uid="{00000000-0005-0000-0000-00000E180000}"/>
    <cellStyle name="20% - uthevingsfarge 5 2 6 4" xfId="7850" xr:uid="{00000000-0005-0000-0000-00000F180000}"/>
    <cellStyle name="20% - uthevingsfarge 5 2 6 5" xfId="7851" xr:uid="{00000000-0005-0000-0000-000010180000}"/>
    <cellStyle name="20% - uthevingsfarge 5 2 6_Tabell 4.5-4.7" xfId="7843" xr:uid="{00000000-0005-0000-0000-000011180000}"/>
    <cellStyle name="20% - uthevingsfarge 5 2 7" xfId="7852" xr:uid="{00000000-0005-0000-0000-000012180000}"/>
    <cellStyle name="20% - uthevingsfarge 5 2 7 2" xfId="7853" xr:uid="{00000000-0005-0000-0000-000013180000}"/>
    <cellStyle name="20% - uthevingsfarge 5 2 7 2 2" xfId="7854" xr:uid="{00000000-0005-0000-0000-000014180000}"/>
    <cellStyle name="20% - uthevingsfarge 5 2 7 2 3" xfId="7855" xr:uid="{00000000-0005-0000-0000-000015180000}"/>
    <cellStyle name="20% - uthevingsfarge 5 2 7 3" xfId="7856" xr:uid="{00000000-0005-0000-0000-000016180000}"/>
    <cellStyle name="20% - uthevingsfarge 5 2 7 3 2" xfId="7857" xr:uid="{00000000-0005-0000-0000-000017180000}"/>
    <cellStyle name="20% - uthevingsfarge 5 2 7 3 3" xfId="7858" xr:uid="{00000000-0005-0000-0000-000018180000}"/>
    <cellStyle name="20% - uthevingsfarge 5 2 7 4" xfId="7859" xr:uid="{00000000-0005-0000-0000-000019180000}"/>
    <cellStyle name="20% - uthevingsfarge 5 2 7 5" xfId="7860" xr:uid="{00000000-0005-0000-0000-00001A180000}"/>
    <cellStyle name="20% - uthevingsfarge 5 2 8" xfId="7861" xr:uid="{00000000-0005-0000-0000-00001B180000}"/>
    <cellStyle name="20% - uthevingsfarge 5 2 8 2" xfId="7862" xr:uid="{00000000-0005-0000-0000-00001C180000}"/>
    <cellStyle name="20% - uthevingsfarge 5 2 8 3" xfId="7863" xr:uid="{00000000-0005-0000-0000-00001D180000}"/>
    <cellStyle name="20% - uthevingsfarge 5 2 9" xfId="7864" xr:uid="{00000000-0005-0000-0000-00001E180000}"/>
    <cellStyle name="20% - uthevingsfarge 5 2 9 2" xfId="7865" xr:uid="{00000000-0005-0000-0000-00001F180000}"/>
    <cellStyle name="20% - uthevingsfarge 5 2 9 3" xfId="7866" xr:uid="{00000000-0005-0000-0000-000020180000}"/>
    <cellStyle name="20% - uthevingsfarge 5 2_Tabell 4.5-4.7" xfId="7579" xr:uid="{00000000-0005-0000-0000-000021180000}"/>
    <cellStyle name="20% - uthevingsfarge 5 3" xfId="379" xr:uid="{00000000-0005-0000-0000-000022180000}"/>
    <cellStyle name="20% - uthevingsfarge 5 3 10" xfId="7868" xr:uid="{00000000-0005-0000-0000-000023180000}"/>
    <cellStyle name="20% - uthevingsfarge 5 3 10 2" xfId="7869" xr:uid="{00000000-0005-0000-0000-000024180000}"/>
    <cellStyle name="20% - uthevingsfarge 5 3 11" xfId="7870" xr:uid="{00000000-0005-0000-0000-000025180000}"/>
    <cellStyle name="20% - uthevingsfarge 5 3 12" xfId="7871" xr:uid="{00000000-0005-0000-0000-000026180000}"/>
    <cellStyle name="20% - uthevingsfarge 5 3 13" xfId="7872" xr:uid="{00000000-0005-0000-0000-000027180000}"/>
    <cellStyle name="20% - uthevingsfarge 5 3 2" xfId="380" xr:uid="{00000000-0005-0000-0000-000028180000}"/>
    <cellStyle name="20% - uthevingsfarge 5 3 2 10" xfId="7874" xr:uid="{00000000-0005-0000-0000-000029180000}"/>
    <cellStyle name="20% - uthevingsfarge 5 3 2 11" xfId="7875" xr:uid="{00000000-0005-0000-0000-00002A180000}"/>
    <cellStyle name="20% - uthevingsfarge 5 3 2 12" xfId="7876" xr:uid="{00000000-0005-0000-0000-00002B180000}"/>
    <cellStyle name="20% - uthevingsfarge 5 3 2 2" xfId="381" xr:uid="{00000000-0005-0000-0000-00002C180000}"/>
    <cellStyle name="20% - uthevingsfarge 5 3 2 2 10" xfId="7878" xr:uid="{00000000-0005-0000-0000-00002D180000}"/>
    <cellStyle name="20% - uthevingsfarge 5 3 2 2 11" xfId="7879" xr:uid="{00000000-0005-0000-0000-00002E180000}"/>
    <cellStyle name="20% - uthevingsfarge 5 3 2 2 2" xfId="382" xr:uid="{00000000-0005-0000-0000-00002F180000}"/>
    <cellStyle name="20% - uthevingsfarge 5 3 2 2 2 10" xfId="7881" xr:uid="{00000000-0005-0000-0000-000030180000}"/>
    <cellStyle name="20% - uthevingsfarge 5 3 2 2 2 2" xfId="383" xr:uid="{00000000-0005-0000-0000-000031180000}"/>
    <cellStyle name="20% - uthevingsfarge 5 3 2 2 2 2 2" xfId="7883" xr:uid="{00000000-0005-0000-0000-000032180000}"/>
    <cellStyle name="20% - uthevingsfarge 5 3 2 2 2 2 2 2" xfId="7884" xr:uid="{00000000-0005-0000-0000-000033180000}"/>
    <cellStyle name="20% - uthevingsfarge 5 3 2 2 2 2 2 3" xfId="7885" xr:uid="{00000000-0005-0000-0000-000034180000}"/>
    <cellStyle name="20% - uthevingsfarge 5 3 2 2 2 2 3" xfId="7886" xr:uid="{00000000-0005-0000-0000-000035180000}"/>
    <cellStyle name="20% - uthevingsfarge 5 3 2 2 2 2 3 2" xfId="7887" xr:uid="{00000000-0005-0000-0000-000036180000}"/>
    <cellStyle name="20% - uthevingsfarge 5 3 2 2 2 2 3 3" xfId="7888" xr:uid="{00000000-0005-0000-0000-000037180000}"/>
    <cellStyle name="20% - uthevingsfarge 5 3 2 2 2 2 4" xfId="7889" xr:uid="{00000000-0005-0000-0000-000038180000}"/>
    <cellStyle name="20% - uthevingsfarge 5 3 2 2 2 2 5" xfId="7890" xr:uid="{00000000-0005-0000-0000-000039180000}"/>
    <cellStyle name="20% - uthevingsfarge 5 3 2 2 2 2_Tabell 4.5-4.7" xfId="7882" xr:uid="{00000000-0005-0000-0000-00003A180000}"/>
    <cellStyle name="20% - uthevingsfarge 5 3 2 2 2 3" xfId="7891" xr:uid="{00000000-0005-0000-0000-00003B180000}"/>
    <cellStyle name="20% - uthevingsfarge 5 3 2 2 2 3 2" xfId="7892" xr:uid="{00000000-0005-0000-0000-00003C180000}"/>
    <cellStyle name="20% - uthevingsfarge 5 3 2 2 2 3 2 2" xfId="7893" xr:uid="{00000000-0005-0000-0000-00003D180000}"/>
    <cellStyle name="20% - uthevingsfarge 5 3 2 2 2 3 2 3" xfId="7894" xr:uid="{00000000-0005-0000-0000-00003E180000}"/>
    <cellStyle name="20% - uthevingsfarge 5 3 2 2 2 3 3" xfId="7895" xr:uid="{00000000-0005-0000-0000-00003F180000}"/>
    <cellStyle name="20% - uthevingsfarge 5 3 2 2 2 3 3 2" xfId="7896" xr:uid="{00000000-0005-0000-0000-000040180000}"/>
    <cellStyle name="20% - uthevingsfarge 5 3 2 2 2 3 3 3" xfId="7897" xr:uid="{00000000-0005-0000-0000-000041180000}"/>
    <cellStyle name="20% - uthevingsfarge 5 3 2 2 2 3 4" xfId="7898" xr:uid="{00000000-0005-0000-0000-000042180000}"/>
    <cellStyle name="20% - uthevingsfarge 5 3 2 2 2 3 5" xfId="7899" xr:uid="{00000000-0005-0000-0000-000043180000}"/>
    <cellStyle name="20% - uthevingsfarge 5 3 2 2 2 4" xfId="7900" xr:uid="{00000000-0005-0000-0000-000044180000}"/>
    <cellStyle name="20% - uthevingsfarge 5 3 2 2 2 4 2" xfId="7901" xr:uid="{00000000-0005-0000-0000-000045180000}"/>
    <cellStyle name="20% - uthevingsfarge 5 3 2 2 2 4 3" xfId="7902" xr:uid="{00000000-0005-0000-0000-000046180000}"/>
    <cellStyle name="20% - uthevingsfarge 5 3 2 2 2 5" xfId="7903" xr:uid="{00000000-0005-0000-0000-000047180000}"/>
    <cellStyle name="20% - uthevingsfarge 5 3 2 2 2 5 2" xfId="7904" xr:uid="{00000000-0005-0000-0000-000048180000}"/>
    <cellStyle name="20% - uthevingsfarge 5 3 2 2 2 5 3" xfId="7905" xr:uid="{00000000-0005-0000-0000-000049180000}"/>
    <cellStyle name="20% - uthevingsfarge 5 3 2 2 2 6" xfId="7906" xr:uid="{00000000-0005-0000-0000-00004A180000}"/>
    <cellStyle name="20% - uthevingsfarge 5 3 2 2 2 6 2" xfId="7907" xr:uid="{00000000-0005-0000-0000-00004B180000}"/>
    <cellStyle name="20% - uthevingsfarge 5 3 2 2 2 7" xfId="7908" xr:uid="{00000000-0005-0000-0000-00004C180000}"/>
    <cellStyle name="20% - uthevingsfarge 5 3 2 2 2 7 2" xfId="7909" xr:uid="{00000000-0005-0000-0000-00004D180000}"/>
    <cellStyle name="20% - uthevingsfarge 5 3 2 2 2 8" xfId="7910" xr:uid="{00000000-0005-0000-0000-00004E180000}"/>
    <cellStyle name="20% - uthevingsfarge 5 3 2 2 2 9" xfId="7911" xr:uid="{00000000-0005-0000-0000-00004F180000}"/>
    <cellStyle name="20% - uthevingsfarge 5 3 2 2 2_Tabell 4.5-4.7" xfId="7880" xr:uid="{00000000-0005-0000-0000-000050180000}"/>
    <cellStyle name="20% - uthevingsfarge 5 3 2 2 3" xfId="384" xr:uid="{00000000-0005-0000-0000-000051180000}"/>
    <cellStyle name="20% - uthevingsfarge 5 3 2 2 3 2" xfId="7913" xr:uid="{00000000-0005-0000-0000-000052180000}"/>
    <cellStyle name="20% - uthevingsfarge 5 3 2 2 3 2 2" xfId="7914" xr:uid="{00000000-0005-0000-0000-000053180000}"/>
    <cellStyle name="20% - uthevingsfarge 5 3 2 2 3 2 3" xfId="7915" xr:uid="{00000000-0005-0000-0000-000054180000}"/>
    <cellStyle name="20% - uthevingsfarge 5 3 2 2 3 3" xfId="7916" xr:uid="{00000000-0005-0000-0000-000055180000}"/>
    <cellStyle name="20% - uthevingsfarge 5 3 2 2 3 3 2" xfId="7917" xr:uid="{00000000-0005-0000-0000-000056180000}"/>
    <cellStyle name="20% - uthevingsfarge 5 3 2 2 3 3 3" xfId="7918" xr:uid="{00000000-0005-0000-0000-000057180000}"/>
    <cellStyle name="20% - uthevingsfarge 5 3 2 2 3 4" xfId="7919" xr:uid="{00000000-0005-0000-0000-000058180000}"/>
    <cellStyle name="20% - uthevingsfarge 5 3 2 2 3 5" xfId="7920" xr:uid="{00000000-0005-0000-0000-000059180000}"/>
    <cellStyle name="20% - uthevingsfarge 5 3 2 2 3_Tabell 4.5-4.7" xfId="7912" xr:uid="{00000000-0005-0000-0000-00005A180000}"/>
    <cellStyle name="20% - uthevingsfarge 5 3 2 2 4" xfId="7921" xr:uid="{00000000-0005-0000-0000-00005B180000}"/>
    <cellStyle name="20% - uthevingsfarge 5 3 2 2 4 2" xfId="7922" xr:uid="{00000000-0005-0000-0000-00005C180000}"/>
    <cellStyle name="20% - uthevingsfarge 5 3 2 2 4 2 2" xfId="7923" xr:uid="{00000000-0005-0000-0000-00005D180000}"/>
    <cellStyle name="20% - uthevingsfarge 5 3 2 2 4 2 3" xfId="7924" xr:uid="{00000000-0005-0000-0000-00005E180000}"/>
    <cellStyle name="20% - uthevingsfarge 5 3 2 2 4 3" xfId="7925" xr:uid="{00000000-0005-0000-0000-00005F180000}"/>
    <cellStyle name="20% - uthevingsfarge 5 3 2 2 4 3 2" xfId="7926" xr:uid="{00000000-0005-0000-0000-000060180000}"/>
    <cellStyle name="20% - uthevingsfarge 5 3 2 2 4 3 3" xfId="7927" xr:uid="{00000000-0005-0000-0000-000061180000}"/>
    <cellStyle name="20% - uthevingsfarge 5 3 2 2 4 4" xfId="7928" xr:uid="{00000000-0005-0000-0000-000062180000}"/>
    <cellStyle name="20% - uthevingsfarge 5 3 2 2 4 5" xfId="7929" xr:uid="{00000000-0005-0000-0000-000063180000}"/>
    <cellStyle name="20% - uthevingsfarge 5 3 2 2 5" xfId="7930" xr:uid="{00000000-0005-0000-0000-000064180000}"/>
    <cellStyle name="20% - uthevingsfarge 5 3 2 2 5 2" xfId="7931" xr:uid="{00000000-0005-0000-0000-000065180000}"/>
    <cellStyle name="20% - uthevingsfarge 5 3 2 2 5 3" xfId="7932" xr:uid="{00000000-0005-0000-0000-000066180000}"/>
    <cellStyle name="20% - uthevingsfarge 5 3 2 2 6" xfId="7933" xr:uid="{00000000-0005-0000-0000-000067180000}"/>
    <cellStyle name="20% - uthevingsfarge 5 3 2 2 6 2" xfId="7934" xr:uid="{00000000-0005-0000-0000-000068180000}"/>
    <cellStyle name="20% - uthevingsfarge 5 3 2 2 6 3" xfId="7935" xr:uid="{00000000-0005-0000-0000-000069180000}"/>
    <cellStyle name="20% - uthevingsfarge 5 3 2 2 7" xfId="7936" xr:uid="{00000000-0005-0000-0000-00006A180000}"/>
    <cellStyle name="20% - uthevingsfarge 5 3 2 2 7 2" xfId="7937" xr:uid="{00000000-0005-0000-0000-00006B180000}"/>
    <cellStyle name="20% - uthevingsfarge 5 3 2 2 8" xfId="7938" xr:uid="{00000000-0005-0000-0000-00006C180000}"/>
    <cellStyle name="20% - uthevingsfarge 5 3 2 2 8 2" xfId="7939" xr:uid="{00000000-0005-0000-0000-00006D180000}"/>
    <cellStyle name="20% - uthevingsfarge 5 3 2 2 9" xfId="7940" xr:uid="{00000000-0005-0000-0000-00006E180000}"/>
    <cellStyle name="20% - uthevingsfarge 5 3 2 2_Tabell 4.5-4.7" xfId="7877" xr:uid="{00000000-0005-0000-0000-00006F180000}"/>
    <cellStyle name="20% - uthevingsfarge 5 3 2 3" xfId="385" xr:uid="{00000000-0005-0000-0000-000070180000}"/>
    <cellStyle name="20% - uthevingsfarge 5 3 2 3 10" xfId="7942" xr:uid="{00000000-0005-0000-0000-000071180000}"/>
    <cellStyle name="20% - uthevingsfarge 5 3 2 3 2" xfId="386" xr:uid="{00000000-0005-0000-0000-000072180000}"/>
    <cellStyle name="20% - uthevingsfarge 5 3 2 3 2 2" xfId="7944" xr:uid="{00000000-0005-0000-0000-000073180000}"/>
    <cellStyle name="20% - uthevingsfarge 5 3 2 3 2 2 2" xfId="7945" xr:uid="{00000000-0005-0000-0000-000074180000}"/>
    <cellStyle name="20% - uthevingsfarge 5 3 2 3 2 2 3" xfId="7946" xr:uid="{00000000-0005-0000-0000-000075180000}"/>
    <cellStyle name="20% - uthevingsfarge 5 3 2 3 2 3" xfId="7947" xr:uid="{00000000-0005-0000-0000-000076180000}"/>
    <cellStyle name="20% - uthevingsfarge 5 3 2 3 2 3 2" xfId="7948" xr:uid="{00000000-0005-0000-0000-000077180000}"/>
    <cellStyle name="20% - uthevingsfarge 5 3 2 3 2 3 3" xfId="7949" xr:uid="{00000000-0005-0000-0000-000078180000}"/>
    <cellStyle name="20% - uthevingsfarge 5 3 2 3 2 4" xfId="7950" xr:uid="{00000000-0005-0000-0000-000079180000}"/>
    <cellStyle name="20% - uthevingsfarge 5 3 2 3 2 5" xfId="7951" xr:uid="{00000000-0005-0000-0000-00007A180000}"/>
    <cellStyle name="20% - uthevingsfarge 5 3 2 3 2_Tabell 4.5-4.7" xfId="7943" xr:uid="{00000000-0005-0000-0000-00007B180000}"/>
    <cellStyle name="20% - uthevingsfarge 5 3 2 3 3" xfId="7952" xr:uid="{00000000-0005-0000-0000-00007C180000}"/>
    <cellStyle name="20% - uthevingsfarge 5 3 2 3 3 2" xfId="7953" xr:uid="{00000000-0005-0000-0000-00007D180000}"/>
    <cellStyle name="20% - uthevingsfarge 5 3 2 3 3 2 2" xfId="7954" xr:uid="{00000000-0005-0000-0000-00007E180000}"/>
    <cellStyle name="20% - uthevingsfarge 5 3 2 3 3 2 3" xfId="7955" xr:uid="{00000000-0005-0000-0000-00007F180000}"/>
    <cellStyle name="20% - uthevingsfarge 5 3 2 3 3 3" xfId="7956" xr:uid="{00000000-0005-0000-0000-000080180000}"/>
    <cellStyle name="20% - uthevingsfarge 5 3 2 3 3 3 2" xfId="7957" xr:uid="{00000000-0005-0000-0000-000081180000}"/>
    <cellStyle name="20% - uthevingsfarge 5 3 2 3 3 3 3" xfId="7958" xr:uid="{00000000-0005-0000-0000-000082180000}"/>
    <cellStyle name="20% - uthevingsfarge 5 3 2 3 3 4" xfId="7959" xr:uid="{00000000-0005-0000-0000-000083180000}"/>
    <cellStyle name="20% - uthevingsfarge 5 3 2 3 3 5" xfId="7960" xr:uid="{00000000-0005-0000-0000-000084180000}"/>
    <cellStyle name="20% - uthevingsfarge 5 3 2 3 4" xfId="7961" xr:uid="{00000000-0005-0000-0000-000085180000}"/>
    <cellStyle name="20% - uthevingsfarge 5 3 2 3 4 2" xfId="7962" xr:uid="{00000000-0005-0000-0000-000086180000}"/>
    <cellStyle name="20% - uthevingsfarge 5 3 2 3 4 3" xfId="7963" xr:uid="{00000000-0005-0000-0000-000087180000}"/>
    <cellStyle name="20% - uthevingsfarge 5 3 2 3 5" xfId="7964" xr:uid="{00000000-0005-0000-0000-000088180000}"/>
    <cellStyle name="20% - uthevingsfarge 5 3 2 3 5 2" xfId="7965" xr:uid="{00000000-0005-0000-0000-000089180000}"/>
    <cellStyle name="20% - uthevingsfarge 5 3 2 3 5 3" xfId="7966" xr:uid="{00000000-0005-0000-0000-00008A180000}"/>
    <cellStyle name="20% - uthevingsfarge 5 3 2 3 6" xfId="7967" xr:uid="{00000000-0005-0000-0000-00008B180000}"/>
    <cellStyle name="20% - uthevingsfarge 5 3 2 3 6 2" xfId="7968" xr:uid="{00000000-0005-0000-0000-00008C180000}"/>
    <cellStyle name="20% - uthevingsfarge 5 3 2 3 7" xfId="7969" xr:uid="{00000000-0005-0000-0000-00008D180000}"/>
    <cellStyle name="20% - uthevingsfarge 5 3 2 3 7 2" xfId="7970" xr:uid="{00000000-0005-0000-0000-00008E180000}"/>
    <cellStyle name="20% - uthevingsfarge 5 3 2 3 8" xfId="7971" xr:uid="{00000000-0005-0000-0000-00008F180000}"/>
    <cellStyle name="20% - uthevingsfarge 5 3 2 3 9" xfId="7972" xr:uid="{00000000-0005-0000-0000-000090180000}"/>
    <cellStyle name="20% - uthevingsfarge 5 3 2 3_Tabell 4.5-4.7" xfId="7941" xr:uid="{00000000-0005-0000-0000-000091180000}"/>
    <cellStyle name="20% - uthevingsfarge 5 3 2 4" xfId="387" xr:uid="{00000000-0005-0000-0000-000092180000}"/>
    <cellStyle name="20% - uthevingsfarge 5 3 2 4 2" xfId="7974" xr:uid="{00000000-0005-0000-0000-000093180000}"/>
    <cellStyle name="20% - uthevingsfarge 5 3 2 4 2 2" xfId="7975" xr:uid="{00000000-0005-0000-0000-000094180000}"/>
    <cellStyle name="20% - uthevingsfarge 5 3 2 4 2 3" xfId="7976" xr:uid="{00000000-0005-0000-0000-000095180000}"/>
    <cellStyle name="20% - uthevingsfarge 5 3 2 4 3" xfId="7977" xr:uid="{00000000-0005-0000-0000-000096180000}"/>
    <cellStyle name="20% - uthevingsfarge 5 3 2 4 3 2" xfId="7978" xr:uid="{00000000-0005-0000-0000-000097180000}"/>
    <cellStyle name="20% - uthevingsfarge 5 3 2 4 3 3" xfId="7979" xr:uid="{00000000-0005-0000-0000-000098180000}"/>
    <cellStyle name="20% - uthevingsfarge 5 3 2 4 4" xfId="7980" xr:uid="{00000000-0005-0000-0000-000099180000}"/>
    <cellStyle name="20% - uthevingsfarge 5 3 2 4 5" xfId="7981" xr:uid="{00000000-0005-0000-0000-00009A180000}"/>
    <cellStyle name="20% - uthevingsfarge 5 3 2 4_Tabell 4.5-4.7" xfId="7973" xr:uid="{00000000-0005-0000-0000-00009B180000}"/>
    <cellStyle name="20% - uthevingsfarge 5 3 2 5" xfId="7982" xr:uid="{00000000-0005-0000-0000-00009C180000}"/>
    <cellStyle name="20% - uthevingsfarge 5 3 2 5 2" xfId="7983" xr:uid="{00000000-0005-0000-0000-00009D180000}"/>
    <cellStyle name="20% - uthevingsfarge 5 3 2 5 2 2" xfId="7984" xr:uid="{00000000-0005-0000-0000-00009E180000}"/>
    <cellStyle name="20% - uthevingsfarge 5 3 2 5 2 3" xfId="7985" xr:uid="{00000000-0005-0000-0000-00009F180000}"/>
    <cellStyle name="20% - uthevingsfarge 5 3 2 5 3" xfId="7986" xr:uid="{00000000-0005-0000-0000-0000A0180000}"/>
    <cellStyle name="20% - uthevingsfarge 5 3 2 5 3 2" xfId="7987" xr:uid="{00000000-0005-0000-0000-0000A1180000}"/>
    <cellStyle name="20% - uthevingsfarge 5 3 2 5 3 3" xfId="7988" xr:uid="{00000000-0005-0000-0000-0000A2180000}"/>
    <cellStyle name="20% - uthevingsfarge 5 3 2 5 4" xfId="7989" xr:uid="{00000000-0005-0000-0000-0000A3180000}"/>
    <cellStyle name="20% - uthevingsfarge 5 3 2 5 5" xfId="7990" xr:uid="{00000000-0005-0000-0000-0000A4180000}"/>
    <cellStyle name="20% - uthevingsfarge 5 3 2 6" xfId="7991" xr:uid="{00000000-0005-0000-0000-0000A5180000}"/>
    <cellStyle name="20% - uthevingsfarge 5 3 2 6 2" xfId="7992" xr:uid="{00000000-0005-0000-0000-0000A6180000}"/>
    <cellStyle name="20% - uthevingsfarge 5 3 2 6 3" xfId="7993" xr:uid="{00000000-0005-0000-0000-0000A7180000}"/>
    <cellStyle name="20% - uthevingsfarge 5 3 2 7" xfId="7994" xr:uid="{00000000-0005-0000-0000-0000A8180000}"/>
    <cellStyle name="20% - uthevingsfarge 5 3 2 7 2" xfId="7995" xr:uid="{00000000-0005-0000-0000-0000A9180000}"/>
    <cellStyle name="20% - uthevingsfarge 5 3 2 7 3" xfId="7996" xr:uid="{00000000-0005-0000-0000-0000AA180000}"/>
    <cellStyle name="20% - uthevingsfarge 5 3 2 8" xfId="7997" xr:uid="{00000000-0005-0000-0000-0000AB180000}"/>
    <cellStyle name="20% - uthevingsfarge 5 3 2 8 2" xfId="7998" xr:uid="{00000000-0005-0000-0000-0000AC180000}"/>
    <cellStyle name="20% - uthevingsfarge 5 3 2 9" xfId="7999" xr:uid="{00000000-0005-0000-0000-0000AD180000}"/>
    <cellStyle name="20% - uthevingsfarge 5 3 2 9 2" xfId="8000" xr:uid="{00000000-0005-0000-0000-0000AE180000}"/>
    <cellStyle name="20% - uthevingsfarge 5 3 2_Tabell 4.5-4.7" xfId="7873" xr:uid="{00000000-0005-0000-0000-0000AF180000}"/>
    <cellStyle name="20% - uthevingsfarge 5 3 3" xfId="388" xr:uid="{00000000-0005-0000-0000-0000B0180000}"/>
    <cellStyle name="20% - uthevingsfarge 5 3 3 10" xfId="8002" xr:uid="{00000000-0005-0000-0000-0000B1180000}"/>
    <cellStyle name="20% - uthevingsfarge 5 3 3 11" xfId="8003" xr:uid="{00000000-0005-0000-0000-0000B2180000}"/>
    <cellStyle name="20% - uthevingsfarge 5 3 3 2" xfId="389" xr:uid="{00000000-0005-0000-0000-0000B3180000}"/>
    <cellStyle name="20% - uthevingsfarge 5 3 3 2 10" xfId="8005" xr:uid="{00000000-0005-0000-0000-0000B4180000}"/>
    <cellStyle name="20% - uthevingsfarge 5 3 3 2 2" xfId="390" xr:uid="{00000000-0005-0000-0000-0000B5180000}"/>
    <cellStyle name="20% - uthevingsfarge 5 3 3 2 2 2" xfId="8007" xr:uid="{00000000-0005-0000-0000-0000B6180000}"/>
    <cellStyle name="20% - uthevingsfarge 5 3 3 2 2 2 2" xfId="8008" xr:uid="{00000000-0005-0000-0000-0000B7180000}"/>
    <cellStyle name="20% - uthevingsfarge 5 3 3 2 2 2 3" xfId="8009" xr:uid="{00000000-0005-0000-0000-0000B8180000}"/>
    <cellStyle name="20% - uthevingsfarge 5 3 3 2 2 3" xfId="8010" xr:uid="{00000000-0005-0000-0000-0000B9180000}"/>
    <cellStyle name="20% - uthevingsfarge 5 3 3 2 2 3 2" xfId="8011" xr:uid="{00000000-0005-0000-0000-0000BA180000}"/>
    <cellStyle name="20% - uthevingsfarge 5 3 3 2 2 3 3" xfId="8012" xr:uid="{00000000-0005-0000-0000-0000BB180000}"/>
    <cellStyle name="20% - uthevingsfarge 5 3 3 2 2 4" xfId="8013" xr:uid="{00000000-0005-0000-0000-0000BC180000}"/>
    <cellStyle name="20% - uthevingsfarge 5 3 3 2 2 5" xfId="8014" xr:uid="{00000000-0005-0000-0000-0000BD180000}"/>
    <cellStyle name="20% - uthevingsfarge 5 3 3 2 2_Tabell 4.5-4.7" xfId="8006" xr:uid="{00000000-0005-0000-0000-0000BE180000}"/>
    <cellStyle name="20% - uthevingsfarge 5 3 3 2 3" xfId="8015" xr:uid="{00000000-0005-0000-0000-0000BF180000}"/>
    <cellStyle name="20% - uthevingsfarge 5 3 3 2 3 2" xfId="8016" xr:uid="{00000000-0005-0000-0000-0000C0180000}"/>
    <cellStyle name="20% - uthevingsfarge 5 3 3 2 3 2 2" xfId="8017" xr:uid="{00000000-0005-0000-0000-0000C1180000}"/>
    <cellStyle name="20% - uthevingsfarge 5 3 3 2 3 2 3" xfId="8018" xr:uid="{00000000-0005-0000-0000-0000C2180000}"/>
    <cellStyle name="20% - uthevingsfarge 5 3 3 2 3 3" xfId="8019" xr:uid="{00000000-0005-0000-0000-0000C3180000}"/>
    <cellStyle name="20% - uthevingsfarge 5 3 3 2 3 3 2" xfId="8020" xr:uid="{00000000-0005-0000-0000-0000C4180000}"/>
    <cellStyle name="20% - uthevingsfarge 5 3 3 2 3 3 3" xfId="8021" xr:uid="{00000000-0005-0000-0000-0000C5180000}"/>
    <cellStyle name="20% - uthevingsfarge 5 3 3 2 3 4" xfId="8022" xr:uid="{00000000-0005-0000-0000-0000C6180000}"/>
    <cellStyle name="20% - uthevingsfarge 5 3 3 2 3 5" xfId="8023" xr:uid="{00000000-0005-0000-0000-0000C7180000}"/>
    <cellStyle name="20% - uthevingsfarge 5 3 3 2 4" xfId="8024" xr:uid="{00000000-0005-0000-0000-0000C8180000}"/>
    <cellStyle name="20% - uthevingsfarge 5 3 3 2 4 2" xfId="8025" xr:uid="{00000000-0005-0000-0000-0000C9180000}"/>
    <cellStyle name="20% - uthevingsfarge 5 3 3 2 4 3" xfId="8026" xr:uid="{00000000-0005-0000-0000-0000CA180000}"/>
    <cellStyle name="20% - uthevingsfarge 5 3 3 2 5" xfId="8027" xr:uid="{00000000-0005-0000-0000-0000CB180000}"/>
    <cellStyle name="20% - uthevingsfarge 5 3 3 2 5 2" xfId="8028" xr:uid="{00000000-0005-0000-0000-0000CC180000}"/>
    <cellStyle name="20% - uthevingsfarge 5 3 3 2 5 3" xfId="8029" xr:uid="{00000000-0005-0000-0000-0000CD180000}"/>
    <cellStyle name="20% - uthevingsfarge 5 3 3 2 6" xfId="8030" xr:uid="{00000000-0005-0000-0000-0000CE180000}"/>
    <cellStyle name="20% - uthevingsfarge 5 3 3 2 6 2" xfId="8031" xr:uid="{00000000-0005-0000-0000-0000CF180000}"/>
    <cellStyle name="20% - uthevingsfarge 5 3 3 2 7" xfId="8032" xr:uid="{00000000-0005-0000-0000-0000D0180000}"/>
    <cellStyle name="20% - uthevingsfarge 5 3 3 2 7 2" xfId="8033" xr:uid="{00000000-0005-0000-0000-0000D1180000}"/>
    <cellStyle name="20% - uthevingsfarge 5 3 3 2 8" xfId="8034" xr:uid="{00000000-0005-0000-0000-0000D2180000}"/>
    <cellStyle name="20% - uthevingsfarge 5 3 3 2 9" xfId="8035" xr:uid="{00000000-0005-0000-0000-0000D3180000}"/>
    <cellStyle name="20% - uthevingsfarge 5 3 3 2_Tabell 4.5-4.7" xfId="8004" xr:uid="{00000000-0005-0000-0000-0000D4180000}"/>
    <cellStyle name="20% - uthevingsfarge 5 3 3 3" xfId="391" xr:uid="{00000000-0005-0000-0000-0000D5180000}"/>
    <cellStyle name="20% - uthevingsfarge 5 3 3 3 2" xfId="8037" xr:uid="{00000000-0005-0000-0000-0000D6180000}"/>
    <cellStyle name="20% - uthevingsfarge 5 3 3 3 2 2" xfId="8038" xr:uid="{00000000-0005-0000-0000-0000D7180000}"/>
    <cellStyle name="20% - uthevingsfarge 5 3 3 3 2 3" xfId="8039" xr:uid="{00000000-0005-0000-0000-0000D8180000}"/>
    <cellStyle name="20% - uthevingsfarge 5 3 3 3 3" xfId="8040" xr:uid="{00000000-0005-0000-0000-0000D9180000}"/>
    <cellStyle name="20% - uthevingsfarge 5 3 3 3 3 2" xfId="8041" xr:uid="{00000000-0005-0000-0000-0000DA180000}"/>
    <cellStyle name="20% - uthevingsfarge 5 3 3 3 3 3" xfId="8042" xr:uid="{00000000-0005-0000-0000-0000DB180000}"/>
    <cellStyle name="20% - uthevingsfarge 5 3 3 3 4" xfId="8043" xr:uid="{00000000-0005-0000-0000-0000DC180000}"/>
    <cellStyle name="20% - uthevingsfarge 5 3 3 3 5" xfId="8044" xr:uid="{00000000-0005-0000-0000-0000DD180000}"/>
    <cellStyle name="20% - uthevingsfarge 5 3 3 3_Tabell 4.5-4.7" xfId="8036" xr:uid="{00000000-0005-0000-0000-0000DE180000}"/>
    <cellStyle name="20% - uthevingsfarge 5 3 3 4" xfId="8045" xr:uid="{00000000-0005-0000-0000-0000DF180000}"/>
    <cellStyle name="20% - uthevingsfarge 5 3 3 4 2" xfId="8046" xr:uid="{00000000-0005-0000-0000-0000E0180000}"/>
    <cellStyle name="20% - uthevingsfarge 5 3 3 4 2 2" xfId="8047" xr:uid="{00000000-0005-0000-0000-0000E1180000}"/>
    <cellStyle name="20% - uthevingsfarge 5 3 3 4 2 3" xfId="8048" xr:uid="{00000000-0005-0000-0000-0000E2180000}"/>
    <cellStyle name="20% - uthevingsfarge 5 3 3 4 3" xfId="8049" xr:uid="{00000000-0005-0000-0000-0000E3180000}"/>
    <cellStyle name="20% - uthevingsfarge 5 3 3 4 3 2" xfId="8050" xr:uid="{00000000-0005-0000-0000-0000E4180000}"/>
    <cellStyle name="20% - uthevingsfarge 5 3 3 4 3 3" xfId="8051" xr:uid="{00000000-0005-0000-0000-0000E5180000}"/>
    <cellStyle name="20% - uthevingsfarge 5 3 3 4 4" xfId="8052" xr:uid="{00000000-0005-0000-0000-0000E6180000}"/>
    <cellStyle name="20% - uthevingsfarge 5 3 3 4 5" xfId="8053" xr:uid="{00000000-0005-0000-0000-0000E7180000}"/>
    <cellStyle name="20% - uthevingsfarge 5 3 3 5" xfId="8054" xr:uid="{00000000-0005-0000-0000-0000E8180000}"/>
    <cellStyle name="20% - uthevingsfarge 5 3 3 5 2" xfId="8055" xr:uid="{00000000-0005-0000-0000-0000E9180000}"/>
    <cellStyle name="20% - uthevingsfarge 5 3 3 5 3" xfId="8056" xr:uid="{00000000-0005-0000-0000-0000EA180000}"/>
    <cellStyle name="20% - uthevingsfarge 5 3 3 6" xfId="8057" xr:uid="{00000000-0005-0000-0000-0000EB180000}"/>
    <cellStyle name="20% - uthevingsfarge 5 3 3 6 2" xfId="8058" xr:uid="{00000000-0005-0000-0000-0000EC180000}"/>
    <cellStyle name="20% - uthevingsfarge 5 3 3 6 3" xfId="8059" xr:uid="{00000000-0005-0000-0000-0000ED180000}"/>
    <cellStyle name="20% - uthevingsfarge 5 3 3 7" xfId="8060" xr:uid="{00000000-0005-0000-0000-0000EE180000}"/>
    <cellStyle name="20% - uthevingsfarge 5 3 3 7 2" xfId="8061" xr:uid="{00000000-0005-0000-0000-0000EF180000}"/>
    <cellStyle name="20% - uthevingsfarge 5 3 3 8" xfId="8062" xr:uid="{00000000-0005-0000-0000-0000F0180000}"/>
    <cellStyle name="20% - uthevingsfarge 5 3 3 8 2" xfId="8063" xr:uid="{00000000-0005-0000-0000-0000F1180000}"/>
    <cellStyle name="20% - uthevingsfarge 5 3 3 9" xfId="8064" xr:uid="{00000000-0005-0000-0000-0000F2180000}"/>
    <cellStyle name="20% - uthevingsfarge 5 3 3_Tabell 4.5-4.7" xfId="8001" xr:uid="{00000000-0005-0000-0000-0000F3180000}"/>
    <cellStyle name="20% - uthevingsfarge 5 3 4" xfId="392" xr:uid="{00000000-0005-0000-0000-0000F4180000}"/>
    <cellStyle name="20% - uthevingsfarge 5 3 4 10" xfId="8066" xr:uid="{00000000-0005-0000-0000-0000F5180000}"/>
    <cellStyle name="20% - uthevingsfarge 5 3 4 2" xfId="393" xr:uid="{00000000-0005-0000-0000-0000F6180000}"/>
    <cellStyle name="20% - uthevingsfarge 5 3 4 2 2" xfId="8068" xr:uid="{00000000-0005-0000-0000-0000F7180000}"/>
    <cellStyle name="20% - uthevingsfarge 5 3 4 2 2 2" xfId="8069" xr:uid="{00000000-0005-0000-0000-0000F8180000}"/>
    <cellStyle name="20% - uthevingsfarge 5 3 4 2 2 3" xfId="8070" xr:uid="{00000000-0005-0000-0000-0000F9180000}"/>
    <cellStyle name="20% - uthevingsfarge 5 3 4 2 3" xfId="8071" xr:uid="{00000000-0005-0000-0000-0000FA180000}"/>
    <cellStyle name="20% - uthevingsfarge 5 3 4 2 3 2" xfId="8072" xr:uid="{00000000-0005-0000-0000-0000FB180000}"/>
    <cellStyle name="20% - uthevingsfarge 5 3 4 2 3 3" xfId="8073" xr:uid="{00000000-0005-0000-0000-0000FC180000}"/>
    <cellStyle name="20% - uthevingsfarge 5 3 4 2 4" xfId="8074" xr:uid="{00000000-0005-0000-0000-0000FD180000}"/>
    <cellStyle name="20% - uthevingsfarge 5 3 4 2 5" xfId="8075" xr:uid="{00000000-0005-0000-0000-0000FE180000}"/>
    <cellStyle name="20% - uthevingsfarge 5 3 4 2_Tabell 4.5-4.7" xfId="8067" xr:uid="{00000000-0005-0000-0000-0000FF180000}"/>
    <cellStyle name="20% - uthevingsfarge 5 3 4 3" xfId="8076" xr:uid="{00000000-0005-0000-0000-000000190000}"/>
    <cellStyle name="20% - uthevingsfarge 5 3 4 3 2" xfId="8077" xr:uid="{00000000-0005-0000-0000-000001190000}"/>
    <cellStyle name="20% - uthevingsfarge 5 3 4 3 2 2" xfId="8078" xr:uid="{00000000-0005-0000-0000-000002190000}"/>
    <cellStyle name="20% - uthevingsfarge 5 3 4 3 2 3" xfId="8079" xr:uid="{00000000-0005-0000-0000-000003190000}"/>
    <cellStyle name="20% - uthevingsfarge 5 3 4 3 3" xfId="8080" xr:uid="{00000000-0005-0000-0000-000004190000}"/>
    <cellStyle name="20% - uthevingsfarge 5 3 4 3 3 2" xfId="8081" xr:uid="{00000000-0005-0000-0000-000005190000}"/>
    <cellStyle name="20% - uthevingsfarge 5 3 4 3 3 3" xfId="8082" xr:uid="{00000000-0005-0000-0000-000006190000}"/>
    <cellStyle name="20% - uthevingsfarge 5 3 4 3 4" xfId="8083" xr:uid="{00000000-0005-0000-0000-000007190000}"/>
    <cellStyle name="20% - uthevingsfarge 5 3 4 3 5" xfId="8084" xr:uid="{00000000-0005-0000-0000-000008190000}"/>
    <cellStyle name="20% - uthevingsfarge 5 3 4 4" xfId="8085" xr:uid="{00000000-0005-0000-0000-000009190000}"/>
    <cellStyle name="20% - uthevingsfarge 5 3 4 4 2" xfId="8086" xr:uid="{00000000-0005-0000-0000-00000A190000}"/>
    <cellStyle name="20% - uthevingsfarge 5 3 4 4 3" xfId="8087" xr:uid="{00000000-0005-0000-0000-00000B190000}"/>
    <cellStyle name="20% - uthevingsfarge 5 3 4 5" xfId="8088" xr:uid="{00000000-0005-0000-0000-00000C190000}"/>
    <cellStyle name="20% - uthevingsfarge 5 3 4 5 2" xfId="8089" xr:uid="{00000000-0005-0000-0000-00000D190000}"/>
    <cellStyle name="20% - uthevingsfarge 5 3 4 5 3" xfId="8090" xr:uid="{00000000-0005-0000-0000-00000E190000}"/>
    <cellStyle name="20% - uthevingsfarge 5 3 4 6" xfId="8091" xr:uid="{00000000-0005-0000-0000-00000F190000}"/>
    <cellStyle name="20% - uthevingsfarge 5 3 4 6 2" xfId="8092" xr:uid="{00000000-0005-0000-0000-000010190000}"/>
    <cellStyle name="20% - uthevingsfarge 5 3 4 7" xfId="8093" xr:uid="{00000000-0005-0000-0000-000011190000}"/>
    <cellStyle name="20% - uthevingsfarge 5 3 4 7 2" xfId="8094" xr:uid="{00000000-0005-0000-0000-000012190000}"/>
    <cellStyle name="20% - uthevingsfarge 5 3 4 8" xfId="8095" xr:uid="{00000000-0005-0000-0000-000013190000}"/>
    <cellStyle name="20% - uthevingsfarge 5 3 4 9" xfId="8096" xr:uid="{00000000-0005-0000-0000-000014190000}"/>
    <cellStyle name="20% - uthevingsfarge 5 3 4_Tabell 4.5-4.7" xfId="8065" xr:uid="{00000000-0005-0000-0000-000015190000}"/>
    <cellStyle name="20% - uthevingsfarge 5 3 5" xfId="394" xr:uid="{00000000-0005-0000-0000-000016190000}"/>
    <cellStyle name="20% - uthevingsfarge 5 3 5 2" xfId="8098" xr:uid="{00000000-0005-0000-0000-000017190000}"/>
    <cellStyle name="20% - uthevingsfarge 5 3 5 2 2" xfId="8099" xr:uid="{00000000-0005-0000-0000-000018190000}"/>
    <cellStyle name="20% - uthevingsfarge 5 3 5 2 3" xfId="8100" xr:uid="{00000000-0005-0000-0000-000019190000}"/>
    <cellStyle name="20% - uthevingsfarge 5 3 5 3" xfId="8101" xr:uid="{00000000-0005-0000-0000-00001A190000}"/>
    <cellStyle name="20% - uthevingsfarge 5 3 5 3 2" xfId="8102" xr:uid="{00000000-0005-0000-0000-00001B190000}"/>
    <cellStyle name="20% - uthevingsfarge 5 3 5 3 3" xfId="8103" xr:uid="{00000000-0005-0000-0000-00001C190000}"/>
    <cellStyle name="20% - uthevingsfarge 5 3 5 4" xfId="8104" xr:uid="{00000000-0005-0000-0000-00001D190000}"/>
    <cellStyle name="20% - uthevingsfarge 5 3 5 5" xfId="8105" xr:uid="{00000000-0005-0000-0000-00001E190000}"/>
    <cellStyle name="20% - uthevingsfarge 5 3 5_Tabell 4.5-4.7" xfId="8097" xr:uid="{00000000-0005-0000-0000-00001F190000}"/>
    <cellStyle name="20% - uthevingsfarge 5 3 6" xfId="8106" xr:uid="{00000000-0005-0000-0000-000020190000}"/>
    <cellStyle name="20% - uthevingsfarge 5 3 6 2" xfId="8107" xr:uid="{00000000-0005-0000-0000-000021190000}"/>
    <cellStyle name="20% - uthevingsfarge 5 3 6 2 2" xfId="8108" xr:uid="{00000000-0005-0000-0000-000022190000}"/>
    <cellStyle name="20% - uthevingsfarge 5 3 6 2 3" xfId="8109" xr:uid="{00000000-0005-0000-0000-000023190000}"/>
    <cellStyle name="20% - uthevingsfarge 5 3 6 3" xfId="8110" xr:uid="{00000000-0005-0000-0000-000024190000}"/>
    <cellStyle name="20% - uthevingsfarge 5 3 6 3 2" xfId="8111" xr:uid="{00000000-0005-0000-0000-000025190000}"/>
    <cellStyle name="20% - uthevingsfarge 5 3 6 3 3" xfId="8112" xr:uid="{00000000-0005-0000-0000-000026190000}"/>
    <cellStyle name="20% - uthevingsfarge 5 3 6 4" xfId="8113" xr:uid="{00000000-0005-0000-0000-000027190000}"/>
    <cellStyle name="20% - uthevingsfarge 5 3 6 5" xfId="8114" xr:uid="{00000000-0005-0000-0000-000028190000}"/>
    <cellStyle name="20% - uthevingsfarge 5 3 7" xfId="8115" xr:uid="{00000000-0005-0000-0000-000029190000}"/>
    <cellStyle name="20% - uthevingsfarge 5 3 7 2" xfId="8116" xr:uid="{00000000-0005-0000-0000-00002A190000}"/>
    <cellStyle name="20% - uthevingsfarge 5 3 7 3" xfId="8117" xr:uid="{00000000-0005-0000-0000-00002B190000}"/>
    <cellStyle name="20% - uthevingsfarge 5 3 8" xfId="8118" xr:uid="{00000000-0005-0000-0000-00002C190000}"/>
    <cellStyle name="20% - uthevingsfarge 5 3 8 2" xfId="8119" xr:uid="{00000000-0005-0000-0000-00002D190000}"/>
    <cellStyle name="20% - uthevingsfarge 5 3 8 3" xfId="8120" xr:uid="{00000000-0005-0000-0000-00002E190000}"/>
    <cellStyle name="20% - uthevingsfarge 5 3 9" xfId="8121" xr:uid="{00000000-0005-0000-0000-00002F190000}"/>
    <cellStyle name="20% - uthevingsfarge 5 3 9 2" xfId="8122" xr:uid="{00000000-0005-0000-0000-000030190000}"/>
    <cellStyle name="20% - uthevingsfarge 5 3_Tabell 4.5-4.7" xfId="7867" xr:uid="{00000000-0005-0000-0000-000031190000}"/>
    <cellStyle name="20% - uthevingsfarge 5 4" xfId="395" xr:uid="{00000000-0005-0000-0000-000032190000}"/>
    <cellStyle name="20% - uthevingsfarge 5 4 10" xfId="8124" xr:uid="{00000000-0005-0000-0000-000033190000}"/>
    <cellStyle name="20% - uthevingsfarge 5 4 10 2" xfId="8125" xr:uid="{00000000-0005-0000-0000-000034190000}"/>
    <cellStyle name="20% - uthevingsfarge 5 4 11" xfId="8126" xr:uid="{00000000-0005-0000-0000-000035190000}"/>
    <cellStyle name="20% - uthevingsfarge 5 4 12" xfId="8127" xr:uid="{00000000-0005-0000-0000-000036190000}"/>
    <cellStyle name="20% - uthevingsfarge 5 4 13" xfId="8128" xr:uid="{00000000-0005-0000-0000-000037190000}"/>
    <cellStyle name="20% - uthevingsfarge 5 4 2" xfId="396" xr:uid="{00000000-0005-0000-0000-000038190000}"/>
    <cellStyle name="20% - uthevingsfarge 5 4 2 10" xfId="8130" xr:uid="{00000000-0005-0000-0000-000039190000}"/>
    <cellStyle name="20% - uthevingsfarge 5 4 2 11" xfId="8131" xr:uid="{00000000-0005-0000-0000-00003A190000}"/>
    <cellStyle name="20% - uthevingsfarge 5 4 2 12" xfId="8132" xr:uid="{00000000-0005-0000-0000-00003B190000}"/>
    <cellStyle name="20% - uthevingsfarge 5 4 2 2" xfId="397" xr:uid="{00000000-0005-0000-0000-00003C190000}"/>
    <cellStyle name="20% - uthevingsfarge 5 4 2 2 10" xfId="8134" xr:uid="{00000000-0005-0000-0000-00003D190000}"/>
    <cellStyle name="20% - uthevingsfarge 5 4 2 2 11" xfId="8135" xr:uid="{00000000-0005-0000-0000-00003E190000}"/>
    <cellStyle name="20% - uthevingsfarge 5 4 2 2 2" xfId="398" xr:uid="{00000000-0005-0000-0000-00003F190000}"/>
    <cellStyle name="20% - uthevingsfarge 5 4 2 2 2 10" xfId="8137" xr:uid="{00000000-0005-0000-0000-000040190000}"/>
    <cellStyle name="20% - uthevingsfarge 5 4 2 2 2 2" xfId="399" xr:uid="{00000000-0005-0000-0000-000041190000}"/>
    <cellStyle name="20% - uthevingsfarge 5 4 2 2 2 2 2" xfId="8139" xr:uid="{00000000-0005-0000-0000-000042190000}"/>
    <cellStyle name="20% - uthevingsfarge 5 4 2 2 2 2 2 2" xfId="8140" xr:uid="{00000000-0005-0000-0000-000043190000}"/>
    <cellStyle name="20% - uthevingsfarge 5 4 2 2 2 2 2 3" xfId="8141" xr:uid="{00000000-0005-0000-0000-000044190000}"/>
    <cellStyle name="20% - uthevingsfarge 5 4 2 2 2 2 3" xfId="8142" xr:uid="{00000000-0005-0000-0000-000045190000}"/>
    <cellStyle name="20% - uthevingsfarge 5 4 2 2 2 2 3 2" xfId="8143" xr:uid="{00000000-0005-0000-0000-000046190000}"/>
    <cellStyle name="20% - uthevingsfarge 5 4 2 2 2 2 3 3" xfId="8144" xr:uid="{00000000-0005-0000-0000-000047190000}"/>
    <cellStyle name="20% - uthevingsfarge 5 4 2 2 2 2 4" xfId="8145" xr:uid="{00000000-0005-0000-0000-000048190000}"/>
    <cellStyle name="20% - uthevingsfarge 5 4 2 2 2 2 5" xfId="8146" xr:uid="{00000000-0005-0000-0000-000049190000}"/>
    <cellStyle name="20% - uthevingsfarge 5 4 2 2 2 2_Tabell 4.5-4.7" xfId="8138" xr:uid="{00000000-0005-0000-0000-00004A190000}"/>
    <cellStyle name="20% - uthevingsfarge 5 4 2 2 2 3" xfId="8147" xr:uid="{00000000-0005-0000-0000-00004B190000}"/>
    <cellStyle name="20% - uthevingsfarge 5 4 2 2 2 3 2" xfId="8148" xr:uid="{00000000-0005-0000-0000-00004C190000}"/>
    <cellStyle name="20% - uthevingsfarge 5 4 2 2 2 3 2 2" xfId="8149" xr:uid="{00000000-0005-0000-0000-00004D190000}"/>
    <cellStyle name="20% - uthevingsfarge 5 4 2 2 2 3 2 3" xfId="8150" xr:uid="{00000000-0005-0000-0000-00004E190000}"/>
    <cellStyle name="20% - uthevingsfarge 5 4 2 2 2 3 3" xfId="8151" xr:uid="{00000000-0005-0000-0000-00004F190000}"/>
    <cellStyle name="20% - uthevingsfarge 5 4 2 2 2 3 3 2" xfId="8152" xr:uid="{00000000-0005-0000-0000-000050190000}"/>
    <cellStyle name="20% - uthevingsfarge 5 4 2 2 2 3 3 3" xfId="8153" xr:uid="{00000000-0005-0000-0000-000051190000}"/>
    <cellStyle name="20% - uthevingsfarge 5 4 2 2 2 3 4" xfId="8154" xr:uid="{00000000-0005-0000-0000-000052190000}"/>
    <cellStyle name="20% - uthevingsfarge 5 4 2 2 2 3 5" xfId="8155" xr:uid="{00000000-0005-0000-0000-000053190000}"/>
    <cellStyle name="20% - uthevingsfarge 5 4 2 2 2 4" xfId="8156" xr:uid="{00000000-0005-0000-0000-000054190000}"/>
    <cellStyle name="20% - uthevingsfarge 5 4 2 2 2 4 2" xfId="8157" xr:uid="{00000000-0005-0000-0000-000055190000}"/>
    <cellStyle name="20% - uthevingsfarge 5 4 2 2 2 4 3" xfId="8158" xr:uid="{00000000-0005-0000-0000-000056190000}"/>
    <cellStyle name="20% - uthevingsfarge 5 4 2 2 2 5" xfId="8159" xr:uid="{00000000-0005-0000-0000-000057190000}"/>
    <cellStyle name="20% - uthevingsfarge 5 4 2 2 2 5 2" xfId="8160" xr:uid="{00000000-0005-0000-0000-000058190000}"/>
    <cellStyle name="20% - uthevingsfarge 5 4 2 2 2 5 3" xfId="8161" xr:uid="{00000000-0005-0000-0000-000059190000}"/>
    <cellStyle name="20% - uthevingsfarge 5 4 2 2 2 6" xfId="8162" xr:uid="{00000000-0005-0000-0000-00005A190000}"/>
    <cellStyle name="20% - uthevingsfarge 5 4 2 2 2 6 2" xfId="8163" xr:uid="{00000000-0005-0000-0000-00005B190000}"/>
    <cellStyle name="20% - uthevingsfarge 5 4 2 2 2 7" xfId="8164" xr:uid="{00000000-0005-0000-0000-00005C190000}"/>
    <cellStyle name="20% - uthevingsfarge 5 4 2 2 2 7 2" xfId="8165" xr:uid="{00000000-0005-0000-0000-00005D190000}"/>
    <cellStyle name="20% - uthevingsfarge 5 4 2 2 2 8" xfId="8166" xr:uid="{00000000-0005-0000-0000-00005E190000}"/>
    <cellStyle name="20% - uthevingsfarge 5 4 2 2 2 9" xfId="8167" xr:uid="{00000000-0005-0000-0000-00005F190000}"/>
    <cellStyle name="20% - uthevingsfarge 5 4 2 2 2_Tabell 4.5-4.7" xfId="8136" xr:uid="{00000000-0005-0000-0000-000060190000}"/>
    <cellStyle name="20% - uthevingsfarge 5 4 2 2 3" xfId="400" xr:uid="{00000000-0005-0000-0000-000061190000}"/>
    <cellStyle name="20% - uthevingsfarge 5 4 2 2 3 2" xfId="8169" xr:uid="{00000000-0005-0000-0000-000062190000}"/>
    <cellStyle name="20% - uthevingsfarge 5 4 2 2 3 2 2" xfId="8170" xr:uid="{00000000-0005-0000-0000-000063190000}"/>
    <cellStyle name="20% - uthevingsfarge 5 4 2 2 3 2 3" xfId="8171" xr:uid="{00000000-0005-0000-0000-000064190000}"/>
    <cellStyle name="20% - uthevingsfarge 5 4 2 2 3 3" xfId="8172" xr:uid="{00000000-0005-0000-0000-000065190000}"/>
    <cellStyle name="20% - uthevingsfarge 5 4 2 2 3 3 2" xfId="8173" xr:uid="{00000000-0005-0000-0000-000066190000}"/>
    <cellStyle name="20% - uthevingsfarge 5 4 2 2 3 3 3" xfId="8174" xr:uid="{00000000-0005-0000-0000-000067190000}"/>
    <cellStyle name="20% - uthevingsfarge 5 4 2 2 3 4" xfId="8175" xr:uid="{00000000-0005-0000-0000-000068190000}"/>
    <cellStyle name="20% - uthevingsfarge 5 4 2 2 3 5" xfId="8176" xr:uid="{00000000-0005-0000-0000-000069190000}"/>
    <cellStyle name="20% - uthevingsfarge 5 4 2 2 3_Tabell 4.5-4.7" xfId="8168" xr:uid="{00000000-0005-0000-0000-00006A190000}"/>
    <cellStyle name="20% - uthevingsfarge 5 4 2 2 4" xfId="8177" xr:uid="{00000000-0005-0000-0000-00006B190000}"/>
    <cellStyle name="20% - uthevingsfarge 5 4 2 2 4 2" xfId="8178" xr:uid="{00000000-0005-0000-0000-00006C190000}"/>
    <cellStyle name="20% - uthevingsfarge 5 4 2 2 4 2 2" xfId="8179" xr:uid="{00000000-0005-0000-0000-00006D190000}"/>
    <cellStyle name="20% - uthevingsfarge 5 4 2 2 4 2 3" xfId="8180" xr:uid="{00000000-0005-0000-0000-00006E190000}"/>
    <cellStyle name="20% - uthevingsfarge 5 4 2 2 4 3" xfId="8181" xr:uid="{00000000-0005-0000-0000-00006F190000}"/>
    <cellStyle name="20% - uthevingsfarge 5 4 2 2 4 3 2" xfId="8182" xr:uid="{00000000-0005-0000-0000-000070190000}"/>
    <cellStyle name="20% - uthevingsfarge 5 4 2 2 4 3 3" xfId="8183" xr:uid="{00000000-0005-0000-0000-000071190000}"/>
    <cellStyle name="20% - uthevingsfarge 5 4 2 2 4 4" xfId="8184" xr:uid="{00000000-0005-0000-0000-000072190000}"/>
    <cellStyle name="20% - uthevingsfarge 5 4 2 2 4 5" xfId="8185" xr:uid="{00000000-0005-0000-0000-000073190000}"/>
    <cellStyle name="20% - uthevingsfarge 5 4 2 2 5" xfId="8186" xr:uid="{00000000-0005-0000-0000-000074190000}"/>
    <cellStyle name="20% - uthevingsfarge 5 4 2 2 5 2" xfId="8187" xr:uid="{00000000-0005-0000-0000-000075190000}"/>
    <cellStyle name="20% - uthevingsfarge 5 4 2 2 5 3" xfId="8188" xr:uid="{00000000-0005-0000-0000-000076190000}"/>
    <cellStyle name="20% - uthevingsfarge 5 4 2 2 6" xfId="8189" xr:uid="{00000000-0005-0000-0000-000077190000}"/>
    <cellStyle name="20% - uthevingsfarge 5 4 2 2 6 2" xfId="8190" xr:uid="{00000000-0005-0000-0000-000078190000}"/>
    <cellStyle name="20% - uthevingsfarge 5 4 2 2 6 3" xfId="8191" xr:uid="{00000000-0005-0000-0000-000079190000}"/>
    <cellStyle name="20% - uthevingsfarge 5 4 2 2 7" xfId="8192" xr:uid="{00000000-0005-0000-0000-00007A190000}"/>
    <cellStyle name="20% - uthevingsfarge 5 4 2 2 7 2" xfId="8193" xr:uid="{00000000-0005-0000-0000-00007B190000}"/>
    <cellStyle name="20% - uthevingsfarge 5 4 2 2 8" xfId="8194" xr:uid="{00000000-0005-0000-0000-00007C190000}"/>
    <cellStyle name="20% - uthevingsfarge 5 4 2 2 8 2" xfId="8195" xr:uid="{00000000-0005-0000-0000-00007D190000}"/>
    <cellStyle name="20% - uthevingsfarge 5 4 2 2 9" xfId="8196" xr:uid="{00000000-0005-0000-0000-00007E190000}"/>
    <cellStyle name="20% - uthevingsfarge 5 4 2 2_Tabell 4.5-4.7" xfId="8133" xr:uid="{00000000-0005-0000-0000-00007F190000}"/>
    <cellStyle name="20% - uthevingsfarge 5 4 2 3" xfId="401" xr:uid="{00000000-0005-0000-0000-000080190000}"/>
    <cellStyle name="20% - uthevingsfarge 5 4 2 3 10" xfId="8198" xr:uid="{00000000-0005-0000-0000-000081190000}"/>
    <cellStyle name="20% - uthevingsfarge 5 4 2 3 2" xfId="402" xr:uid="{00000000-0005-0000-0000-000082190000}"/>
    <cellStyle name="20% - uthevingsfarge 5 4 2 3 2 2" xfId="8200" xr:uid="{00000000-0005-0000-0000-000083190000}"/>
    <cellStyle name="20% - uthevingsfarge 5 4 2 3 2 2 2" xfId="8201" xr:uid="{00000000-0005-0000-0000-000084190000}"/>
    <cellStyle name="20% - uthevingsfarge 5 4 2 3 2 2 3" xfId="8202" xr:uid="{00000000-0005-0000-0000-000085190000}"/>
    <cellStyle name="20% - uthevingsfarge 5 4 2 3 2 3" xfId="8203" xr:uid="{00000000-0005-0000-0000-000086190000}"/>
    <cellStyle name="20% - uthevingsfarge 5 4 2 3 2 3 2" xfId="8204" xr:uid="{00000000-0005-0000-0000-000087190000}"/>
    <cellStyle name="20% - uthevingsfarge 5 4 2 3 2 3 3" xfId="8205" xr:uid="{00000000-0005-0000-0000-000088190000}"/>
    <cellStyle name="20% - uthevingsfarge 5 4 2 3 2 4" xfId="8206" xr:uid="{00000000-0005-0000-0000-000089190000}"/>
    <cellStyle name="20% - uthevingsfarge 5 4 2 3 2 5" xfId="8207" xr:uid="{00000000-0005-0000-0000-00008A190000}"/>
    <cellStyle name="20% - uthevingsfarge 5 4 2 3 2_Tabell 4.5-4.7" xfId="8199" xr:uid="{00000000-0005-0000-0000-00008B190000}"/>
    <cellStyle name="20% - uthevingsfarge 5 4 2 3 3" xfId="8208" xr:uid="{00000000-0005-0000-0000-00008C190000}"/>
    <cellStyle name="20% - uthevingsfarge 5 4 2 3 3 2" xfId="8209" xr:uid="{00000000-0005-0000-0000-00008D190000}"/>
    <cellStyle name="20% - uthevingsfarge 5 4 2 3 3 2 2" xfId="8210" xr:uid="{00000000-0005-0000-0000-00008E190000}"/>
    <cellStyle name="20% - uthevingsfarge 5 4 2 3 3 2 3" xfId="8211" xr:uid="{00000000-0005-0000-0000-00008F190000}"/>
    <cellStyle name="20% - uthevingsfarge 5 4 2 3 3 3" xfId="8212" xr:uid="{00000000-0005-0000-0000-000090190000}"/>
    <cellStyle name="20% - uthevingsfarge 5 4 2 3 3 3 2" xfId="8213" xr:uid="{00000000-0005-0000-0000-000091190000}"/>
    <cellStyle name="20% - uthevingsfarge 5 4 2 3 3 3 3" xfId="8214" xr:uid="{00000000-0005-0000-0000-000092190000}"/>
    <cellStyle name="20% - uthevingsfarge 5 4 2 3 3 4" xfId="8215" xr:uid="{00000000-0005-0000-0000-000093190000}"/>
    <cellStyle name="20% - uthevingsfarge 5 4 2 3 3 5" xfId="8216" xr:uid="{00000000-0005-0000-0000-000094190000}"/>
    <cellStyle name="20% - uthevingsfarge 5 4 2 3 4" xfId="8217" xr:uid="{00000000-0005-0000-0000-000095190000}"/>
    <cellStyle name="20% - uthevingsfarge 5 4 2 3 4 2" xfId="8218" xr:uid="{00000000-0005-0000-0000-000096190000}"/>
    <cellStyle name="20% - uthevingsfarge 5 4 2 3 4 3" xfId="8219" xr:uid="{00000000-0005-0000-0000-000097190000}"/>
    <cellStyle name="20% - uthevingsfarge 5 4 2 3 5" xfId="8220" xr:uid="{00000000-0005-0000-0000-000098190000}"/>
    <cellStyle name="20% - uthevingsfarge 5 4 2 3 5 2" xfId="8221" xr:uid="{00000000-0005-0000-0000-000099190000}"/>
    <cellStyle name="20% - uthevingsfarge 5 4 2 3 5 3" xfId="8222" xr:uid="{00000000-0005-0000-0000-00009A190000}"/>
    <cellStyle name="20% - uthevingsfarge 5 4 2 3 6" xfId="8223" xr:uid="{00000000-0005-0000-0000-00009B190000}"/>
    <cellStyle name="20% - uthevingsfarge 5 4 2 3 6 2" xfId="8224" xr:uid="{00000000-0005-0000-0000-00009C190000}"/>
    <cellStyle name="20% - uthevingsfarge 5 4 2 3 7" xfId="8225" xr:uid="{00000000-0005-0000-0000-00009D190000}"/>
    <cellStyle name="20% - uthevingsfarge 5 4 2 3 7 2" xfId="8226" xr:uid="{00000000-0005-0000-0000-00009E190000}"/>
    <cellStyle name="20% - uthevingsfarge 5 4 2 3 8" xfId="8227" xr:uid="{00000000-0005-0000-0000-00009F190000}"/>
    <cellStyle name="20% - uthevingsfarge 5 4 2 3 9" xfId="8228" xr:uid="{00000000-0005-0000-0000-0000A0190000}"/>
    <cellStyle name="20% - uthevingsfarge 5 4 2 3_Tabell 4.5-4.7" xfId="8197" xr:uid="{00000000-0005-0000-0000-0000A1190000}"/>
    <cellStyle name="20% - uthevingsfarge 5 4 2 4" xfId="403" xr:uid="{00000000-0005-0000-0000-0000A2190000}"/>
    <cellStyle name="20% - uthevingsfarge 5 4 2 4 2" xfId="8230" xr:uid="{00000000-0005-0000-0000-0000A3190000}"/>
    <cellStyle name="20% - uthevingsfarge 5 4 2 4 2 2" xfId="8231" xr:uid="{00000000-0005-0000-0000-0000A4190000}"/>
    <cellStyle name="20% - uthevingsfarge 5 4 2 4 2 3" xfId="8232" xr:uid="{00000000-0005-0000-0000-0000A5190000}"/>
    <cellStyle name="20% - uthevingsfarge 5 4 2 4 3" xfId="8233" xr:uid="{00000000-0005-0000-0000-0000A6190000}"/>
    <cellStyle name="20% - uthevingsfarge 5 4 2 4 3 2" xfId="8234" xr:uid="{00000000-0005-0000-0000-0000A7190000}"/>
    <cellStyle name="20% - uthevingsfarge 5 4 2 4 3 3" xfId="8235" xr:uid="{00000000-0005-0000-0000-0000A8190000}"/>
    <cellStyle name="20% - uthevingsfarge 5 4 2 4 4" xfId="8236" xr:uid="{00000000-0005-0000-0000-0000A9190000}"/>
    <cellStyle name="20% - uthevingsfarge 5 4 2 4 5" xfId="8237" xr:uid="{00000000-0005-0000-0000-0000AA190000}"/>
    <cellStyle name="20% - uthevingsfarge 5 4 2 4_Tabell 4.5-4.7" xfId="8229" xr:uid="{00000000-0005-0000-0000-0000AB190000}"/>
    <cellStyle name="20% - uthevingsfarge 5 4 2 5" xfId="8238" xr:uid="{00000000-0005-0000-0000-0000AC190000}"/>
    <cellStyle name="20% - uthevingsfarge 5 4 2 5 2" xfId="8239" xr:uid="{00000000-0005-0000-0000-0000AD190000}"/>
    <cellStyle name="20% - uthevingsfarge 5 4 2 5 2 2" xfId="8240" xr:uid="{00000000-0005-0000-0000-0000AE190000}"/>
    <cellStyle name="20% - uthevingsfarge 5 4 2 5 2 3" xfId="8241" xr:uid="{00000000-0005-0000-0000-0000AF190000}"/>
    <cellStyle name="20% - uthevingsfarge 5 4 2 5 3" xfId="8242" xr:uid="{00000000-0005-0000-0000-0000B0190000}"/>
    <cellStyle name="20% - uthevingsfarge 5 4 2 5 3 2" xfId="8243" xr:uid="{00000000-0005-0000-0000-0000B1190000}"/>
    <cellStyle name="20% - uthevingsfarge 5 4 2 5 3 3" xfId="8244" xr:uid="{00000000-0005-0000-0000-0000B2190000}"/>
    <cellStyle name="20% - uthevingsfarge 5 4 2 5 4" xfId="8245" xr:uid="{00000000-0005-0000-0000-0000B3190000}"/>
    <cellStyle name="20% - uthevingsfarge 5 4 2 5 5" xfId="8246" xr:uid="{00000000-0005-0000-0000-0000B4190000}"/>
    <cellStyle name="20% - uthevingsfarge 5 4 2 6" xfId="8247" xr:uid="{00000000-0005-0000-0000-0000B5190000}"/>
    <cellStyle name="20% - uthevingsfarge 5 4 2 6 2" xfId="8248" xr:uid="{00000000-0005-0000-0000-0000B6190000}"/>
    <cellStyle name="20% - uthevingsfarge 5 4 2 6 3" xfId="8249" xr:uid="{00000000-0005-0000-0000-0000B7190000}"/>
    <cellStyle name="20% - uthevingsfarge 5 4 2 7" xfId="8250" xr:uid="{00000000-0005-0000-0000-0000B8190000}"/>
    <cellStyle name="20% - uthevingsfarge 5 4 2 7 2" xfId="8251" xr:uid="{00000000-0005-0000-0000-0000B9190000}"/>
    <cellStyle name="20% - uthevingsfarge 5 4 2 7 3" xfId="8252" xr:uid="{00000000-0005-0000-0000-0000BA190000}"/>
    <cellStyle name="20% - uthevingsfarge 5 4 2 8" xfId="8253" xr:uid="{00000000-0005-0000-0000-0000BB190000}"/>
    <cellStyle name="20% - uthevingsfarge 5 4 2 8 2" xfId="8254" xr:uid="{00000000-0005-0000-0000-0000BC190000}"/>
    <cellStyle name="20% - uthevingsfarge 5 4 2 9" xfId="8255" xr:uid="{00000000-0005-0000-0000-0000BD190000}"/>
    <cellStyle name="20% - uthevingsfarge 5 4 2 9 2" xfId="8256" xr:uid="{00000000-0005-0000-0000-0000BE190000}"/>
    <cellStyle name="20% - uthevingsfarge 5 4 2_Tabell 4.5-4.7" xfId="8129" xr:uid="{00000000-0005-0000-0000-0000BF190000}"/>
    <cellStyle name="20% - uthevingsfarge 5 4 3" xfId="404" xr:uid="{00000000-0005-0000-0000-0000C0190000}"/>
    <cellStyle name="20% - uthevingsfarge 5 4 3 10" xfId="8258" xr:uid="{00000000-0005-0000-0000-0000C1190000}"/>
    <cellStyle name="20% - uthevingsfarge 5 4 3 11" xfId="8259" xr:uid="{00000000-0005-0000-0000-0000C2190000}"/>
    <cellStyle name="20% - uthevingsfarge 5 4 3 2" xfId="405" xr:uid="{00000000-0005-0000-0000-0000C3190000}"/>
    <cellStyle name="20% - uthevingsfarge 5 4 3 2 10" xfId="8261" xr:uid="{00000000-0005-0000-0000-0000C4190000}"/>
    <cellStyle name="20% - uthevingsfarge 5 4 3 2 2" xfId="406" xr:uid="{00000000-0005-0000-0000-0000C5190000}"/>
    <cellStyle name="20% - uthevingsfarge 5 4 3 2 2 2" xfId="8263" xr:uid="{00000000-0005-0000-0000-0000C6190000}"/>
    <cellStyle name="20% - uthevingsfarge 5 4 3 2 2 2 2" xfId="8264" xr:uid="{00000000-0005-0000-0000-0000C7190000}"/>
    <cellStyle name="20% - uthevingsfarge 5 4 3 2 2 2 3" xfId="8265" xr:uid="{00000000-0005-0000-0000-0000C8190000}"/>
    <cellStyle name="20% - uthevingsfarge 5 4 3 2 2 3" xfId="8266" xr:uid="{00000000-0005-0000-0000-0000C9190000}"/>
    <cellStyle name="20% - uthevingsfarge 5 4 3 2 2 3 2" xfId="8267" xr:uid="{00000000-0005-0000-0000-0000CA190000}"/>
    <cellStyle name="20% - uthevingsfarge 5 4 3 2 2 3 3" xfId="8268" xr:uid="{00000000-0005-0000-0000-0000CB190000}"/>
    <cellStyle name="20% - uthevingsfarge 5 4 3 2 2 4" xfId="8269" xr:uid="{00000000-0005-0000-0000-0000CC190000}"/>
    <cellStyle name="20% - uthevingsfarge 5 4 3 2 2 5" xfId="8270" xr:uid="{00000000-0005-0000-0000-0000CD190000}"/>
    <cellStyle name="20% - uthevingsfarge 5 4 3 2 2_Tabell 4.5-4.7" xfId="8262" xr:uid="{00000000-0005-0000-0000-0000CE190000}"/>
    <cellStyle name="20% - uthevingsfarge 5 4 3 2 3" xfId="8271" xr:uid="{00000000-0005-0000-0000-0000CF190000}"/>
    <cellStyle name="20% - uthevingsfarge 5 4 3 2 3 2" xfId="8272" xr:uid="{00000000-0005-0000-0000-0000D0190000}"/>
    <cellStyle name="20% - uthevingsfarge 5 4 3 2 3 2 2" xfId="8273" xr:uid="{00000000-0005-0000-0000-0000D1190000}"/>
    <cellStyle name="20% - uthevingsfarge 5 4 3 2 3 2 3" xfId="8274" xr:uid="{00000000-0005-0000-0000-0000D2190000}"/>
    <cellStyle name="20% - uthevingsfarge 5 4 3 2 3 3" xfId="8275" xr:uid="{00000000-0005-0000-0000-0000D3190000}"/>
    <cellStyle name="20% - uthevingsfarge 5 4 3 2 3 3 2" xfId="8276" xr:uid="{00000000-0005-0000-0000-0000D4190000}"/>
    <cellStyle name="20% - uthevingsfarge 5 4 3 2 3 3 3" xfId="8277" xr:uid="{00000000-0005-0000-0000-0000D5190000}"/>
    <cellStyle name="20% - uthevingsfarge 5 4 3 2 3 4" xfId="8278" xr:uid="{00000000-0005-0000-0000-0000D6190000}"/>
    <cellStyle name="20% - uthevingsfarge 5 4 3 2 3 5" xfId="8279" xr:uid="{00000000-0005-0000-0000-0000D7190000}"/>
    <cellStyle name="20% - uthevingsfarge 5 4 3 2 4" xfId="8280" xr:uid="{00000000-0005-0000-0000-0000D8190000}"/>
    <cellStyle name="20% - uthevingsfarge 5 4 3 2 4 2" xfId="8281" xr:uid="{00000000-0005-0000-0000-0000D9190000}"/>
    <cellStyle name="20% - uthevingsfarge 5 4 3 2 4 3" xfId="8282" xr:uid="{00000000-0005-0000-0000-0000DA190000}"/>
    <cellStyle name="20% - uthevingsfarge 5 4 3 2 5" xfId="8283" xr:uid="{00000000-0005-0000-0000-0000DB190000}"/>
    <cellStyle name="20% - uthevingsfarge 5 4 3 2 5 2" xfId="8284" xr:uid="{00000000-0005-0000-0000-0000DC190000}"/>
    <cellStyle name="20% - uthevingsfarge 5 4 3 2 5 3" xfId="8285" xr:uid="{00000000-0005-0000-0000-0000DD190000}"/>
    <cellStyle name="20% - uthevingsfarge 5 4 3 2 6" xfId="8286" xr:uid="{00000000-0005-0000-0000-0000DE190000}"/>
    <cellStyle name="20% - uthevingsfarge 5 4 3 2 6 2" xfId="8287" xr:uid="{00000000-0005-0000-0000-0000DF190000}"/>
    <cellStyle name="20% - uthevingsfarge 5 4 3 2 7" xfId="8288" xr:uid="{00000000-0005-0000-0000-0000E0190000}"/>
    <cellStyle name="20% - uthevingsfarge 5 4 3 2 7 2" xfId="8289" xr:uid="{00000000-0005-0000-0000-0000E1190000}"/>
    <cellStyle name="20% - uthevingsfarge 5 4 3 2 8" xfId="8290" xr:uid="{00000000-0005-0000-0000-0000E2190000}"/>
    <cellStyle name="20% - uthevingsfarge 5 4 3 2 9" xfId="8291" xr:uid="{00000000-0005-0000-0000-0000E3190000}"/>
    <cellStyle name="20% - uthevingsfarge 5 4 3 2_Tabell 4.5-4.7" xfId="8260" xr:uid="{00000000-0005-0000-0000-0000E4190000}"/>
    <cellStyle name="20% - uthevingsfarge 5 4 3 3" xfId="407" xr:uid="{00000000-0005-0000-0000-0000E5190000}"/>
    <cellStyle name="20% - uthevingsfarge 5 4 3 3 2" xfId="8293" xr:uid="{00000000-0005-0000-0000-0000E6190000}"/>
    <cellStyle name="20% - uthevingsfarge 5 4 3 3 2 2" xfId="8294" xr:uid="{00000000-0005-0000-0000-0000E7190000}"/>
    <cellStyle name="20% - uthevingsfarge 5 4 3 3 2 3" xfId="8295" xr:uid="{00000000-0005-0000-0000-0000E8190000}"/>
    <cellStyle name="20% - uthevingsfarge 5 4 3 3 3" xfId="8296" xr:uid="{00000000-0005-0000-0000-0000E9190000}"/>
    <cellStyle name="20% - uthevingsfarge 5 4 3 3 3 2" xfId="8297" xr:uid="{00000000-0005-0000-0000-0000EA190000}"/>
    <cellStyle name="20% - uthevingsfarge 5 4 3 3 3 3" xfId="8298" xr:uid="{00000000-0005-0000-0000-0000EB190000}"/>
    <cellStyle name="20% - uthevingsfarge 5 4 3 3 4" xfId="8299" xr:uid="{00000000-0005-0000-0000-0000EC190000}"/>
    <cellStyle name="20% - uthevingsfarge 5 4 3 3 5" xfId="8300" xr:uid="{00000000-0005-0000-0000-0000ED190000}"/>
    <cellStyle name="20% - uthevingsfarge 5 4 3 3_Tabell 4.5-4.7" xfId="8292" xr:uid="{00000000-0005-0000-0000-0000EE190000}"/>
    <cellStyle name="20% - uthevingsfarge 5 4 3 4" xfId="8301" xr:uid="{00000000-0005-0000-0000-0000EF190000}"/>
    <cellStyle name="20% - uthevingsfarge 5 4 3 4 2" xfId="8302" xr:uid="{00000000-0005-0000-0000-0000F0190000}"/>
    <cellStyle name="20% - uthevingsfarge 5 4 3 4 2 2" xfId="8303" xr:uid="{00000000-0005-0000-0000-0000F1190000}"/>
    <cellStyle name="20% - uthevingsfarge 5 4 3 4 2 3" xfId="8304" xr:uid="{00000000-0005-0000-0000-0000F2190000}"/>
    <cellStyle name="20% - uthevingsfarge 5 4 3 4 3" xfId="8305" xr:uid="{00000000-0005-0000-0000-0000F3190000}"/>
    <cellStyle name="20% - uthevingsfarge 5 4 3 4 3 2" xfId="8306" xr:uid="{00000000-0005-0000-0000-0000F4190000}"/>
    <cellStyle name="20% - uthevingsfarge 5 4 3 4 3 3" xfId="8307" xr:uid="{00000000-0005-0000-0000-0000F5190000}"/>
    <cellStyle name="20% - uthevingsfarge 5 4 3 4 4" xfId="8308" xr:uid="{00000000-0005-0000-0000-0000F6190000}"/>
    <cellStyle name="20% - uthevingsfarge 5 4 3 4 5" xfId="8309" xr:uid="{00000000-0005-0000-0000-0000F7190000}"/>
    <cellStyle name="20% - uthevingsfarge 5 4 3 5" xfId="8310" xr:uid="{00000000-0005-0000-0000-0000F8190000}"/>
    <cellStyle name="20% - uthevingsfarge 5 4 3 5 2" xfId="8311" xr:uid="{00000000-0005-0000-0000-0000F9190000}"/>
    <cellStyle name="20% - uthevingsfarge 5 4 3 5 3" xfId="8312" xr:uid="{00000000-0005-0000-0000-0000FA190000}"/>
    <cellStyle name="20% - uthevingsfarge 5 4 3 6" xfId="8313" xr:uid="{00000000-0005-0000-0000-0000FB190000}"/>
    <cellStyle name="20% - uthevingsfarge 5 4 3 6 2" xfId="8314" xr:uid="{00000000-0005-0000-0000-0000FC190000}"/>
    <cellStyle name="20% - uthevingsfarge 5 4 3 6 3" xfId="8315" xr:uid="{00000000-0005-0000-0000-0000FD190000}"/>
    <cellStyle name="20% - uthevingsfarge 5 4 3 7" xfId="8316" xr:uid="{00000000-0005-0000-0000-0000FE190000}"/>
    <cellStyle name="20% - uthevingsfarge 5 4 3 7 2" xfId="8317" xr:uid="{00000000-0005-0000-0000-0000FF190000}"/>
    <cellStyle name="20% - uthevingsfarge 5 4 3 8" xfId="8318" xr:uid="{00000000-0005-0000-0000-0000001A0000}"/>
    <cellStyle name="20% - uthevingsfarge 5 4 3 8 2" xfId="8319" xr:uid="{00000000-0005-0000-0000-0000011A0000}"/>
    <cellStyle name="20% - uthevingsfarge 5 4 3 9" xfId="8320" xr:uid="{00000000-0005-0000-0000-0000021A0000}"/>
    <cellStyle name="20% - uthevingsfarge 5 4 3_Tabell 4.5-4.7" xfId="8257" xr:uid="{00000000-0005-0000-0000-0000031A0000}"/>
    <cellStyle name="20% - uthevingsfarge 5 4 4" xfId="408" xr:uid="{00000000-0005-0000-0000-0000041A0000}"/>
    <cellStyle name="20% - uthevingsfarge 5 4 4 10" xfId="8322" xr:uid="{00000000-0005-0000-0000-0000051A0000}"/>
    <cellStyle name="20% - uthevingsfarge 5 4 4 2" xfId="409" xr:uid="{00000000-0005-0000-0000-0000061A0000}"/>
    <cellStyle name="20% - uthevingsfarge 5 4 4 2 2" xfId="8324" xr:uid="{00000000-0005-0000-0000-0000071A0000}"/>
    <cellStyle name="20% - uthevingsfarge 5 4 4 2 2 2" xfId="8325" xr:uid="{00000000-0005-0000-0000-0000081A0000}"/>
    <cellStyle name="20% - uthevingsfarge 5 4 4 2 2 3" xfId="8326" xr:uid="{00000000-0005-0000-0000-0000091A0000}"/>
    <cellStyle name="20% - uthevingsfarge 5 4 4 2 3" xfId="8327" xr:uid="{00000000-0005-0000-0000-00000A1A0000}"/>
    <cellStyle name="20% - uthevingsfarge 5 4 4 2 3 2" xfId="8328" xr:uid="{00000000-0005-0000-0000-00000B1A0000}"/>
    <cellStyle name="20% - uthevingsfarge 5 4 4 2 3 3" xfId="8329" xr:uid="{00000000-0005-0000-0000-00000C1A0000}"/>
    <cellStyle name="20% - uthevingsfarge 5 4 4 2 4" xfId="8330" xr:uid="{00000000-0005-0000-0000-00000D1A0000}"/>
    <cellStyle name="20% - uthevingsfarge 5 4 4 2 5" xfId="8331" xr:uid="{00000000-0005-0000-0000-00000E1A0000}"/>
    <cellStyle name="20% - uthevingsfarge 5 4 4 2_Tabell 4.5-4.7" xfId="8323" xr:uid="{00000000-0005-0000-0000-00000F1A0000}"/>
    <cellStyle name="20% - uthevingsfarge 5 4 4 3" xfId="8332" xr:uid="{00000000-0005-0000-0000-0000101A0000}"/>
    <cellStyle name="20% - uthevingsfarge 5 4 4 3 2" xfId="8333" xr:uid="{00000000-0005-0000-0000-0000111A0000}"/>
    <cellStyle name="20% - uthevingsfarge 5 4 4 3 2 2" xfId="8334" xr:uid="{00000000-0005-0000-0000-0000121A0000}"/>
    <cellStyle name="20% - uthevingsfarge 5 4 4 3 2 3" xfId="8335" xr:uid="{00000000-0005-0000-0000-0000131A0000}"/>
    <cellStyle name="20% - uthevingsfarge 5 4 4 3 3" xfId="8336" xr:uid="{00000000-0005-0000-0000-0000141A0000}"/>
    <cellStyle name="20% - uthevingsfarge 5 4 4 3 3 2" xfId="8337" xr:uid="{00000000-0005-0000-0000-0000151A0000}"/>
    <cellStyle name="20% - uthevingsfarge 5 4 4 3 3 3" xfId="8338" xr:uid="{00000000-0005-0000-0000-0000161A0000}"/>
    <cellStyle name="20% - uthevingsfarge 5 4 4 3 4" xfId="8339" xr:uid="{00000000-0005-0000-0000-0000171A0000}"/>
    <cellStyle name="20% - uthevingsfarge 5 4 4 3 5" xfId="8340" xr:uid="{00000000-0005-0000-0000-0000181A0000}"/>
    <cellStyle name="20% - uthevingsfarge 5 4 4 4" xfId="8341" xr:uid="{00000000-0005-0000-0000-0000191A0000}"/>
    <cellStyle name="20% - uthevingsfarge 5 4 4 4 2" xfId="8342" xr:uid="{00000000-0005-0000-0000-00001A1A0000}"/>
    <cellStyle name="20% - uthevingsfarge 5 4 4 4 3" xfId="8343" xr:uid="{00000000-0005-0000-0000-00001B1A0000}"/>
    <cellStyle name="20% - uthevingsfarge 5 4 4 5" xfId="8344" xr:uid="{00000000-0005-0000-0000-00001C1A0000}"/>
    <cellStyle name="20% - uthevingsfarge 5 4 4 5 2" xfId="8345" xr:uid="{00000000-0005-0000-0000-00001D1A0000}"/>
    <cellStyle name="20% - uthevingsfarge 5 4 4 5 3" xfId="8346" xr:uid="{00000000-0005-0000-0000-00001E1A0000}"/>
    <cellStyle name="20% - uthevingsfarge 5 4 4 6" xfId="8347" xr:uid="{00000000-0005-0000-0000-00001F1A0000}"/>
    <cellStyle name="20% - uthevingsfarge 5 4 4 6 2" xfId="8348" xr:uid="{00000000-0005-0000-0000-0000201A0000}"/>
    <cellStyle name="20% - uthevingsfarge 5 4 4 7" xfId="8349" xr:uid="{00000000-0005-0000-0000-0000211A0000}"/>
    <cellStyle name="20% - uthevingsfarge 5 4 4 7 2" xfId="8350" xr:uid="{00000000-0005-0000-0000-0000221A0000}"/>
    <cellStyle name="20% - uthevingsfarge 5 4 4 8" xfId="8351" xr:uid="{00000000-0005-0000-0000-0000231A0000}"/>
    <cellStyle name="20% - uthevingsfarge 5 4 4 9" xfId="8352" xr:uid="{00000000-0005-0000-0000-0000241A0000}"/>
    <cellStyle name="20% - uthevingsfarge 5 4 4_Tabell 4.5-4.7" xfId="8321" xr:uid="{00000000-0005-0000-0000-0000251A0000}"/>
    <cellStyle name="20% - uthevingsfarge 5 4 5" xfId="410" xr:uid="{00000000-0005-0000-0000-0000261A0000}"/>
    <cellStyle name="20% - uthevingsfarge 5 4 5 2" xfId="8354" xr:uid="{00000000-0005-0000-0000-0000271A0000}"/>
    <cellStyle name="20% - uthevingsfarge 5 4 5 2 2" xfId="8355" xr:uid="{00000000-0005-0000-0000-0000281A0000}"/>
    <cellStyle name="20% - uthevingsfarge 5 4 5 2 3" xfId="8356" xr:uid="{00000000-0005-0000-0000-0000291A0000}"/>
    <cellStyle name="20% - uthevingsfarge 5 4 5 3" xfId="8357" xr:uid="{00000000-0005-0000-0000-00002A1A0000}"/>
    <cellStyle name="20% - uthevingsfarge 5 4 5 3 2" xfId="8358" xr:uid="{00000000-0005-0000-0000-00002B1A0000}"/>
    <cellStyle name="20% - uthevingsfarge 5 4 5 3 3" xfId="8359" xr:uid="{00000000-0005-0000-0000-00002C1A0000}"/>
    <cellStyle name="20% - uthevingsfarge 5 4 5 4" xfId="8360" xr:uid="{00000000-0005-0000-0000-00002D1A0000}"/>
    <cellStyle name="20% - uthevingsfarge 5 4 5 5" xfId="8361" xr:uid="{00000000-0005-0000-0000-00002E1A0000}"/>
    <cellStyle name="20% - uthevingsfarge 5 4 5_Tabell 4.5-4.7" xfId="8353" xr:uid="{00000000-0005-0000-0000-00002F1A0000}"/>
    <cellStyle name="20% - uthevingsfarge 5 4 6" xfId="8362" xr:uid="{00000000-0005-0000-0000-0000301A0000}"/>
    <cellStyle name="20% - uthevingsfarge 5 4 6 2" xfId="8363" xr:uid="{00000000-0005-0000-0000-0000311A0000}"/>
    <cellStyle name="20% - uthevingsfarge 5 4 6 2 2" xfId="8364" xr:uid="{00000000-0005-0000-0000-0000321A0000}"/>
    <cellStyle name="20% - uthevingsfarge 5 4 6 2 3" xfId="8365" xr:uid="{00000000-0005-0000-0000-0000331A0000}"/>
    <cellStyle name="20% - uthevingsfarge 5 4 6 3" xfId="8366" xr:uid="{00000000-0005-0000-0000-0000341A0000}"/>
    <cellStyle name="20% - uthevingsfarge 5 4 6 3 2" xfId="8367" xr:uid="{00000000-0005-0000-0000-0000351A0000}"/>
    <cellStyle name="20% - uthevingsfarge 5 4 6 3 3" xfId="8368" xr:uid="{00000000-0005-0000-0000-0000361A0000}"/>
    <cellStyle name="20% - uthevingsfarge 5 4 6 4" xfId="8369" xr:uid="{00000000-0005-0000-0000-0000371A0000}"/>
    <cellStyle name="20% - uthevingsfarge 5 4 6 5" xfId="8370" xr:uid="{00000000-0005-0000-0000-0000381A0000}"/>
    <cellStyle name="20% - uthevingsfarge 5 4 7" xfId="8371" xr:uid="{00000000-0005-0000-0000-0000391A0000}"/>
    <cellStyle name="20% - uthevingsfarge 5 4 7 2" xfId="8372" xr:uid="{00000000-0005-0000-0000-00003A1A0000}"/>
    <cellStyle name="20% - uthevingsfarge 5 4 7 3" xfId="8373" xr:uid="{00000000-0005-0000-0000-00003B1A0000}"/>
    <cellStyle name="20% - uthevingsfarge 5 4 8" xfId="8374" xr:uid="{00000000-0005-0000-0000-00003C1A0000}"/>
    <cellStyle name="20% - uthevingsfarge 5 4 8 2" xfId="8375" xr:uid="{00000000-0005-0000-0000-00003D1A0000}"/>
    <cellStyle name="20% - uthevingsfarge 5 4 8 3" xfId="8376" xr:uid="{00000000-0005-0000-0000-00003E1A0000}"/>
    <cellStyle name="20% - uthevingsfarge 5 4 9" xfId="8377" xr:uid="{00000000-0005-0000-0000-00003F1A0000}"/>
    <cellStyle name="20% - uthevingsfarge 5 4 9 2" xfId="8378" xr:uid="{00000000-0005-0000-0000-0000401A0000}"/>
    <cellStyle name="20% - uthevingsfarge 5 4_Tabell 4.5-4.7" xfId="8123" xr:uid="{00000000-0005-0000-0000-0000411A0000}"/>
    <cellStyle name="20% - uthevingsfarge 5 5" xfId="411" xr:uid="{00000000-0005-0000-0000-0000421A0000}"/>
    <cellStyle name="20% - uthevingsfarge 5 5 10" xfId="8380" xr:uid="{00000000-0005-0000-0000-0000431A0000}"/>
    <cellStyle name="20% - uthevingsfarge 5 5 10 2" xfId="8381" xr:uid="{00000000-0005-0000-0000-0000441A0000}"/>
    <cellStyle name="20% - uthevingsfarge 5 5 11" xfId="8382" xr:uid="{00000000-0005-0000-0000-0000451A0000}"/>
    <cellStyle name="20% - uthevingsfarge 5 5 12" xfId="8383" xr:uid="{00000000-0005-0000-0000-0000461A0000}"/>
    <cellStyle name="20% - uthevingsfarge 5 5 13" xfId="8384" xr:uid="{00000000-0005-0000-0000-0000471A0000}"/>
    <cellStyle name="20% - uthevingsfarge 5 5 2" xfId="412" xr:uid="{00000000-0005-0000-0000-0000481A0000}"/>
    <cellStyle name="20% - uthevingsfarge 5 5 2 10" xfId="8386" xr:uid="{00000000-0005-0000-0000-0000491A0000}"/>
    <cellStyle name="20% - uthevingsfarge 5 5 2 11" xfId="8387" xr:uid="{00000000-0005-0000-0000-00004A1A0000}"/>
    <cellStyle name="20% - uthevingsfarge 5 5 2 12" xfId="8388" xr:uid="{00000000-0005-0000-0000-00004B1A0000}"/>
    <cellStyle name="20% - uthevingsfarge 5 5 2 2" xfId="413" xr:uid="{00000000-0005-0000-0000-00004C1A0000}"/>
    <cellStyle name="20% - uthevingsfarge 5 5 2 2 10" xfId="8390" xr:uid="{00000000-0005-0000-0000-00004D1A0000}"/>
    <cellStyle name="20% - uthevingsfarge 5 5 2 2 11" xfId="8391" xr:uid="{00000000-0005-0000-0000-00004E1A0000}"/>
    <cellStyle name="20% - uthevingsfarge 5 5 2 2 2" xfId="414" xr:uid="{00000000-0005-0000-0000-00004F1A0000}"/>
    <cellStyle name="20% - uthevingsfarge 5 5 2 2 2 10" xfId="8393" xr:uid="{00000000-0005-0000-0000-0000501A0000}"/>
    <cellStyle name="20% - uthevingsfarge 5 5 2 2 2 2" xfId="415" xr:uid="{00000000-0005-0000-0000-0000511A0000}"/>
    <cellStyle name="20% - uthevingsfarge 5 5 2 2 2 2 2" xfId="8395" xr:uid="{00000000-0005-0000-0000-0000521A0000}"/>
    <cellStyle name="20% - uthevingsfarge 5 5 2 2 2 2 2 2" xfId="8396" xr:uid="{00000000-0005-0000-0000-0000531A0000}"/>
    <cellStyle name="20% - uthevingsfarge 5 5 2 2 2 2 2 3" xfId="8397" xr:uid="{00000000-0005-0000-0000-0000541A0000}"/>
    <cellStyle name="20% - uthevingsfarge 5 5 2 2 2 2 3" xfId="8398" xr:uid="{00000000-0005-0000-0000-0000551A0000}"/>
    <cellStyle name="20% - uthevingsfarge 5 5 2 2 2 2 3 2" xfId="8399" xr:uid="{00000000-0005-0000-0000-0000561A0000}"/>
    <cellStyle name="20% - uthevingsfarge 5 5 2 2 2 2 3 3" xfId="8400" xr:uid="{00000000-0005-0000-0000-0000571A0000}"/>
    <cellStyle name="20% - uthevingsfarge 5 5 2 2 2 2 4" xfId="8401" xr:uid="{00000000-0005-0000-0000-0000581A0000}"/>
    <cellStyle name="20% - uthevingsfarge 5 5 2 2 2 2 5" xfId="8402" xr:uid="{00000000-0005-0000-0000-0000591A0000}"/>
    <cellStyle name="20% - uthevingsfarge 5 5 2 2 2 2_Tabell 4.5-4.7" xfId="8394" xr:uid="{00000000-0005-0000-0000-00005A1A0000}"/>
    <cellStyle name="20% - uthevingsfarge 5 5 2 2 2 3" xfId="8403" xr:uid="{00000000-0005-0000-0000-00005B1A0000}"/>
    <cellStyle name="20% - uthevingsfarge 5 5 2 2 2 3 2" xfId="8404" xr:uid="{00000000-0005-0000-0000-00005C1A0000}"/>
    <cellStyle name="20% - uthevingsfarge 5 5 2 2 2 3 2 2" xfId="8405" xr:uid="{00000000-0005-0000-0000-00005D1A0000}"/>
    <cellStyle name="20% - uthevingsfarge 5 5 2 2 2 3 2 3" xfId="8406" xr:uid="{00000000-0005-0000-0000-00005E1A0000}"/>
    <cellStyle name="20% - uthevingsfarge 5 5 2 2 2 3 3" xfId="8407" xr:uid="{00000000-0005-0000-0000-00005F1A0000}"/>
    <cellStyle name="20% - uthevingsfarge 5 5 2 2 2 3 3 2" xfId="8408" xr:uid="{00000000-0005-0000-0000-0000601A0000}"/>
    <cellStyle name="20% - uthevingsfarge 5 5 2 2 2 3 3 3" xfId="8409" xr:uid="{00000000-0005-0000-0000-0000611A0000}"/>
    <cellStyle name="20% - uthevingsfarge 5 5 2 2 2 3 4" xfId="8410" xr:uid="{00000000-0005-0000-0000-0000621A0000}"/>
    <cellStyle name="20% - uthevingsfarge 5 5 2 2 2 3 5" xfId="8411" xr:uid="{00000000-0005-0000-0000-0000631A0000}"/>
    <cellStyle name="20% - uthevingsfarge 5 5 2 2 2 4" xfId="8412" xr:uid="{00000000-0005-0000-0000-0000641A0000}"/>
    <cellStyle name="20% - uthevingsfarge 5 5 2 2 2 4 2" xfId="8413" xr:uid="{00000000-0005-0000-0000-0000651A0000}"/>
    <cellStyle name="20% - uthevingsfarge 5 5 2 2 2 4 3" xfId="8414" xr:uid="{00000000-0005-0000-0000-0000661A0000}"/>
    <cellStyle name="20% - uthevingsfarge 5 5 2 2 2 5" xfId="8415" xr:uid="{00000000-0005-0000-0000-0000671A0000}"/>
    <cellStyle name="20% - uthevingsfarge 5 5 2 2 2 5 2" xfId="8416" xr:uid="{00000000-0005-0000-0000-0000681A0000}"/>
    <cellStyle name="20% - uthevingsfarge 5 5 2 2 2 5 3" xfId="8417" xr:uid="{00000000-0005-0000-0000-0000691A0000}"/>
    <cellStyle name="20% - uthevingsfarge 5 5 2 2 2 6" xfId="8418" xr:uid="{00000000-0005-0000-0000-00006A1A0000}"/>
    <cellStyle name="20% - uthevingsfarge 5 5 2 2 2 6 2" xfId="8419" xr:uid="{00000000-0005-0000-0000-00006B1A0000}"/>
    <cellStyle name="20% - uthevingsfarge 5 5 2 2 2 7" xfId="8420" xr:uid="{00000000-0005-0000-0000-00006C1A0000}"/>
    <cellStyle name="20% - uthevingsfarge 5 5 2 2 2 7 2" xfId="8421" xr:uid="{00000000-0005-0000-0000-00006D1A0000}"/>
    <cellStyle name="20% - uthevingsfarge 5 5 2 2 2 8" xfId="8422" xr:uid="{00000000-0005-0000-0000-00006E1A0000}"/>
    <cellStyle name="20% - uthevingsfarge 5 5 2 2 2 9" xfId="8423" xr:uid="{00000000-0005-0000-0000-00006F1A0000}"/>
    <cellStyle name="20% - uthevingsfarge 5 5 2 2 2_Tabell 4.5-4.7" xfId="8392" xr:uid="{00000000-0005-0000-0000-0000701A0000}"/>
    <cellStyle name="20% - uthevingsfarge 5 5 2 2 3" xfId="416" xr:uid="{00000000-0005-0000-0000-0000711A0000}"/>
    <cellStyle name="20% - uthevingsfarge 5 5 2 2 3 2" xfId="8425" xr:uid="{00000000-0005-0000-0000-0000721A0000}"/>
    <cellStyle name="20% - uthevingsfarge 5 5 2 2 3 2 2" xfId="8426" xr:uid="{00000000-0005-0000-0000-0000731A0000}"/>
    <cellStyle name="20% - uthevingsfarge 5 5 2 2 3 2 3" xfId="8427" xr:uid="{00000000-0005-0000-0000-0000741A0000}"/>
    <cellStyle name="20% - uthevingsfarge 5 5 2 2 3 3" xfId="8428" xr:uid="{00000000-0005-0000-0000-0000751A0000}"/>
    <cellStyle name="20% - uthevingsfarge 5 5 2 2 3 3 2" xfId="8429" xr:uid="{00000000-0005-0000-0000-0000761A0000}"/>
    <cellStyle name="20% - uthevingsfarge 5 5 2 2 3 3 3" xfId="8430" xr:uid="{00000000-0005-0000-0000-0000771A0000}"/>
    <cellStyle name="20% - uthevingsfarge 5 5 2 2 3 4" xfId="8431" xr:uid="{00000000-0005-0000-0000-0000781A0000}"/>
    <cellStyle name="20% - uthevingsfarge 5 5 2 2 3 5" xfId="8432" xr:uid="{00000000-0005-0000-0000-0000791A0000}"/>
    <cellStyle name="20% - uthevingsfarge 5 5 2 2 3_Tabell 4.5-4.7" xfId="8424" xr:uid="{00000000-0005-0000-0000-00007A1A0000}"/>
    <cellStyle name="20% - uthevingsfarge 5 5 2 2 4" xfId="8433" xr:uid="{00000000-0005-0000-0000-00007B1A0000}"/>
    <cellStyle name="20% - uthevingsfarge 5 5 2 2 4 2" xfId="8434" xr:uid="{00000000-0005-0000-0000-00007C1A0000}"/>
    <cellStyle name="20% - uthevingsfarge 5 5 2 2 4 2 2" xfId="8435" xr:uid="{00000000-0005-0000-0000-00007D1A0000}"/>
    <cellStyle name="20% - uthevingsfarge 5 5 2 2 4 2 3" xfId="8436" xr:uid="{00000000-0005-0000-0000-00007E1A0000}"/>
    <cellStyle name="20% - uthevingsfarge 5 5 2 2 4 3" xfId="8437" xr:uid="{00000000-0005-0000-0000-00007F1A0000}"/>
    <cellStyle name="20% - uthevingsfarge 5 5 2 2 4 3 2" xfId="8438" xr:uid="{00000000-0005-0000-0000-0000801A0000}"/>
    <cellStyle name="20% - uthevingsfarge 5 5 2 2 4 3 3" xfId="8439" xr:uid="{00000000-0005-0000-0000-0000811A0000}"/>
    <cellStyle name="20% - uthevingsfarge 5 5 2 2 4 4" xfId="8440" xr:uid="{00000000-0005-0000-0000-0000821A0000}"/>
    <cellStyle name="20% - uthevingsfarge 5 5 2 2 4 5" xfId="8441" xr:uid="{00000000-0005-0000-0000-0000831A0000}"/>
    <cellStyle name="20% - uthevingsfarge 5 5 2 2 5" xfId="8442" xr:uid="{00000000-0005-0000-0000-0000841A0000}"/>
    <cellStyle name="20% - uthevingsfarge 5 5 2 2 5 2" xfId="8443" xr:uid="{00000000-0005-0000-0000-0000851A0000}"/>
    <cellStyle name="20% - uthevingsfarge 5 5 2 2 5 3" xfId="8444" xr:uid="{00000000-0005-0000-0000-0000861A0000}"/>
    <cellStyle name="20% - uthevingsfarge 5 5 2 2 6" xfId="8445" xr:uid="{00000000-0005-0000-0000-0000871A0000}"/>
    <cellStyle name="20% - uthevingsfarge 5 5 2 2 6 2" xfId="8446" xr:uid="{00000000-0005-0000-0000-0000881A0000}"/>
    <cellStyle name="20% - uthevingsfarge 5 5 2 2 6 3" xfId="8447" xr:uid="{00000000-0005-0000-0000-0000891A0000}"/>
    <cellStyle name="20% - uthevingsfarge 5 5 2 2 7" xfId="8448" xr:uid="{00000000-0005-0000-0000-00008A1A0000}"/>
    <cellStyle name="20% - uthevingsfarge 5 5 2 2 7 2" xfId="8449" xr:uid="{00000000-0005-0000-0000-00008B1A0000}"/>
    <cellStyle name="20% - uthevingsfarge 5 5 2 2 8" xfId="8450" xr:uid="{00000000-0005-0000-0000-00008C1A0000}"/>
    <cellStyle name="20% - uthevingsfarge 5 5 2 2 8 2" xfId="8451" xr:uid="{00000000-0005-0000-0000-00008D1A0000}"/>
    <cellStyle name="20% - uthevingsfarge 5 5 2 2 9" xfId="8452" xr:uid="{00000000-0005-0000-0000-00008E1A0000}"/>
    <cellStyle name="20% - uthevingsfarge 5 5 2 2_Tabell 4.5-4.7" xfId="8389" xr:uid="{00000000-0005-0000-0000-00008F1A0000}"/>
    <cellStyle name="20% - uthevingsfarge 5 5 2 3" xfId="417" xr:uid="{00000000-0005-0000-0000-0000901A0000}"/>
    <cellStyle name="20% - uthevingsfarge 5 5 2 3 10" xfId="8454" xr:uid="{00000000-0005-0000-0000-0000911A0000}"/>
    <cellStyle name="20% - uthevingsfarge 5 5 2 3 2" xfId="418" xr:uid="{00000000-0005-0000-0000-0000921A0000}"/>
    <cellStyle name="20% - uthevingsfarge 5 5 2 3 2 2" xfId="8456" xr:uid="{00000000-0005-0000-0000-0000931A0000}"/>
    <cellStyle name="20% - uthevingsfarge 5 5 2 3 2 2 2" xfId="8457" xr:uid="{00000000-0005-0000-0000-0000941A0000}"/>
    <cellStyle name="20% - uthevingsfarge 5 5 2 3 2 2 3" xfId="8458" xr:uid="{00000000-0005-0000-0000-0000951A0000}"/>
    <cellStyle name="20% - uthevingsfarge 5 5 2 3 2 3" xfId="8459" xr:uid="{00000000-0005-0000-0000-0000961A0000}"/>
    <cellStyle name="20% - uthevingsfarge 5 5 2 3 2 3 2" xfId="8460" xr:uid="{00000000-0005-0000-0000-0000971A0000}"/>
    <cellStyle name="20% - uthevingsfarge 5 5 2 3 2 3 3" xfId="8461" xr:uid="{00000000-0005-0000-0000-0000981A0000}"/>
    <cellStyle name="20% - uthevingsfarge 5 5 2 3 2 4" xfId="8462" xr:uid="{00000000-0005-0000-0000-0000991A0000}"/>
    <cellStyle name="20% - uthevingsfarge 5 5 2 3 2 5" xfId="8463" xr:uid="{00000000-0005-0000-0000-00009A1A0000}"/>
    <cellStyle name="20% - uthevingsfarge 5 5 2 3 2_Tabell 4.5-4.7" xfId="8455" xr:uid="{00000000-0005-0000-0000-00009B1A0000}"/>
    <cellStyle name="20% - uthevingsfarge 5 5 2 3 3" xfId="8464" xr:uid="{00000000-0005-0000-0000-00009C1A0000}"/>
    <cellStyle name="20% - uthevingsfarge 5 5 2 3 3 2" xfId="8465" xr:uid="{00000000-0005-0000-0000-00009D1A0000}"/>
    <cellStyle name="20% - uthevingsfarge 5 5 2 3 3 2 2" xfId="8466" xr:uid="{00000000-0005-0000-0000-00009E1A0000}"/>
    <cellStyle name="20% - uthevingsfarge 5 5 2 3 3 2 3" xfId="8467" xr:uid="{00000000-0005-0000-0000-00009F1A0000}"/>
    <cellStyle name="20% - uthevingsfarge 5 5 2 3 3 3" xfId="8468" xr:uid="{00000000-0005-0000-0000-0000A01A0000}"/>
    <cellStyle name="20% - uthevingsfarge 5 5 2 3 3 3 2" xfId="8469" xr:uid="{00000000-0005-0000-0000-0000A11A0000}"/>
    <cellStyle name="20% - uthevingsfarge 5 5 2 3 3 3 3" xfId="8470" xr:uid="{00000000-0005-0000-0000-0000A21A0000}"/>
    <cellStyle name="20% - uthevingsfarge 5 5 2 3 3 4" xfId="8471" xr:uid="{00000000-0005-0000-0000-0000A31A0000}"/>
    <cellStyle name="20% - uthevingsfarge 5 5 2 3 3 5" xfId="8472" xr:uid="{00000000-0005-0000-0000-0000A41A0000}"/>
    <cellStyle name="20% - uthevingsfarge 5 5 2 3 4" xfId="8473" xr:uid="{00000000-0005-0000-0000-0000A51A0000}"/>
    <cellStyle name="20% - uthevingsfarge 5 5 2 3 4 2" xfId="8474" xr:uid="{00000000-0005-0000-0000-0000A61A0000}"/>
    <cellStyle name="20% - uthevingsfarge 5 5 2 3 4 3" xfId="8475" xr:uid="{00000000-0005-0000-0000-0000A71A0000}"/>
    <cellStyle name="20% - uthevingsfarge 5 5 2 3 5" xfId="8476" xr:uid="{00000000-0005-0000-0000-0000A81A0000}"/>
    <cellStyle name="20% - uthevingsfarge 5 5 2 3 5 2" xfId="8477" xr:uid="{00000000-0005-0000-0000-0000A91A0000}"/>
    <cellStyle name="20% - uthevingsfarge 5 5 2 3 5 3" xfId="8478" xr:uid="{00000000-0005-0000-0000-0000AA1A0000}"/>
    <cellStyle name="20% - uthevingsfarge 5 5 2 3 6" xfId="8479" xr:uid="{00000000-0005-0000-0000-0000AB1A0000}"/>
    <cellStyle name="20% - uthevingsfarge 5 5 2 3 6 2" xfId="8480" xr:uid="{00000000-0005-0000-0000-0000AC1A0000}"/>
    <cellStyle name="20% - uthevingsfarge 5 5 2 3 7" xfId="8481" xr:uid="{00000000-0005-0000-0000-0000AD1A0000}"/>
    <cellStyle name="20% - uthevingsfarge 5 5 2 3 7 2" xfId="8482" xr:uid="{00000000-0005-0000-0000-0000AE1A0000}"/>
    <cellStyle name="20% - uthevingsfarge 5 5 2 3 8" xfId="8483" xr:uid="{00000000-0005-0000-0000-0000AF1A0000}"/>
    <cellStyle name="20% - uthevingsfarge 5 5 2 3 9" xfId="8484" xr:uid="{00000000-0005-0000-0000-0000B01A0000}"/>
    <cellStyle name="20% - uthevingsfarge 5 5 2 3_Tabell 4.5-4.7" xfId="8453" xr:uid="{00000000-0005-0000-0000-0000B11A0000}"/>
    <cellStyle name="20% - uthevingsfarge 5 5 2 4" xfId="419" xr:uid="{00000000-0005-0000-0000-0000B21A0000}"/>
    <cellStyle name="20% - uthevingsfarge 5 5 2 4 2" xfId="8486" xr:uid="{00000000-0005-0000-0000-0000B31A0000}"/>
    <cellStyle name="20% - uthevingsfarge 5 5 2 4 2 2" xfId="8487" xr:uid="{00000000-0005-0000-0000-0000B41A0000}"/>
    <cellStyle name="20% - uthevingsfarge 5 5 2 4 2 3" xfId="8488" xr:uid="{00000000-0005-0000-0000-0000B51A0000}"/>
    <cellStyle name="20% - uthevingsfarge 5 5 2 4 3" xfId="8489" xr:uid="{00000000-0005-0000-0000-0000B61A0000}"/>
    <cellStyle name="20% - uthevingsfarge 5 5 2 4 3 2" xfId="8490" xr:uid="{00000000-0005-0000-0000-0000B71A0000}"/>
    <cellStyle name="20% - uthevingsfarge 5 5 2 4 3 3" xfId="8491" xr:uid="{00000000-0005-0000-0000-0000B81A0000}"/>
    <cellStyle name="20% - uthevingsfarge 5 5 2 4 4" xfId="8492" xr:uid="{00000000-0005-0000-0000-0000B91A0000}"/>
    <cellStyle name="20% - uthevingsfarge 5 5 2 4 5" xfId="8493" xr:uid="{00000000-0005-0000-0000-0000BA1A0000}"/>
    <cellStyle name="20% - uthevingsfarge 5 5 2 4_Tabell 4.5-4.7" xfId="8485" xr:uid="{00000000-0005-0000-0000-0000BB1A0000}"/>
    <cellStyle name="20% - uthevingsfarge 5 5 2 5" xfId="8494" xr:uid="{00000000-0005-0000-0000-0000BC1A0000}"/>
    <cellStyle name="20% - uthevingsfarge 5 5 2 5 2" xfId="8495" xr:uid="{00000000-0005-0000-0000-0000BD1A0000}"/>
    <cellStyle name="20% - uthevingsfarge 5 5 2 5 2 2" xfId="8496" xr:uid="{00000000-0005-0000-0000-0000BE1A0000}"/>
    <cellStyle name="20% - uthevingsfarge 5 5 2 5 2 3" xfId="8497" xr:uid="{00000000-0005-0000-0000-0000BF1A0000}"/>
    <cellStyle name="20% - uthevingsfarge 5 5 2 5 3" xfId="8498" xr:uid="{00000000-0005-0000-0000-0000C01A0000}"/>
    <cellStyle name="20% - uthevingsfarge 5 5 2 5 3 2" xfId="8499" xr:uid="{00000000-0005-0000-0000-0000C11A0000}"/>
    <cellStyle name="20% - uthevingsfarge 5 5 2 5 3 3" xfId="8500" xr:uid="{00000000-0005-0000-0000-0000C21A0000}"/>
    <cellStyle name="20% - uthevingsfarge 5 5 2 5 4" xfId="8501" xr:uid="{00000000-0005-0000-0000-0000C31A0000}"/>
    <cellStyle name="20% - uthevingsfarge 5 5 2 5 5" xfId="8502" xr:uid="{00000000-0005-0000-0000-0000C41A0000}"/>
    <cellStyle name="20% - uthevingsfarge 5 5 2 6" xfId="8503" xr:uid="{00000000-0005-0000-0000-0000C51A0000}"/>
    <cellStyle name="20% - uthevingsfarge 5 5 2 6 2" xfId="8504" xr:uid="{00000000-0005-0000-0000-0000C61A0000}"/>
    <cellStyle name="20% - uthevingsfarge 5 5 2 6 3" xfId="8505" xr:uid="{00000000-0005-0000-0000-0000C71A0000}"/>
    <cellStyle name="20% - uthevingsfarge 5 5 2 7" xfId="8506" xr:uid="{00000000-0005-0000-0000-0000C81A0000}"/>
    <cellStyle name="20% - uthevingsfarge 5 5 2 7 2" xfId="8507" xr:uid="{00000000-0005-0000-0000-0000C91A0000}"/>
    <cellStyle name="20% - uthevingsfarge 5 5 2 7 3" xfId="8508" xr:uid="{00000000-0005-0000-0000-0000CA1A0000}"/>
    <cellStyle name="20% - uthevingsfarge 5 5 2 8" xfId="8509" xr:uid="{00000000-0005-0000-0000-0000CB1A0000}"/>
    <cellStyle name="20% - uthevingsfarge 5 5 2 8 2" xfId="8510" xr:uid="{00000000-0005-0000-0000-0000CC1A0000}"/>
    <cellStyle name="20% - uthevingsfarge 5 5 2 9" xfId="8511" xr:uid="{00000000-0005-0000-0000-0000CD1A0000}"/>
    <cellStyle name="20% - uthevingsfarge 5 5 2 9 2" xfId="8512" xr:uid="{00000000-0005-0000-0000-0000CE1A0000}"/>
    <cellStyle name="20% - uthevingsfarge 5 5 2_Tabell 4.5-4.7" xfId="8385" xr:uid="{00000000-0005-0000-0000-0000CF1A0000}"/>
    <cellStyle name="20% - uthevingsfarge 5 5 3" xfId="420" xr:uid="{00000000-0005-0000-0000-0000D01A0000}"/>
    <cellStyle name="20% - uthevingsfarge 5 5 3 10" xfId="8514" xr:uid="{00000000-0005-0000-0000-0000D11A0000}"/>
    <cellStyle name="20% - uthevingsfarge 5 5 3 11" xfId="8515" xr:uid="{00000000-0005-0000-0000-0000D21A0000}"/>
    <cellStyle name="20% - uthevingsfarge 5 5 3 2" xfId="421" xr:uid="{00000000-0005-0000-0000-0000D31A0000}"/>
    <cellStyle name="20% - uthevingsfarge 5 5 3 2 10" xfId="8517" xr:uid="{00000000-0005-0000-0000-0000D41A0000}"/>
    <cellStyle name="20% - uthevingsfarge 5 5 3 2 2" xfId="422" xr:uid="{00000000-0005-0000-0000-0000D51A0000}"/>
    <cellStyle name="20% - uthevingsfarge 5 5 3 2 2 2" xfId="8519" xr:uid="{00000000-0005-0000-0000-0000D61A0000}"/>
    <cellStyle name="20% - uthevingsfarge 5 5 3 2 2 2 2" xfId="8520" xr:uid="{00000000-0005-0000-0000-0000D71A0000}"/>
    <cellStyle name="20% - uthevingsfarge 5 5 3 2 2 2 3" xfId="8521" xr:uid="{00000000-0005-0000-0000-0000D81A0000}"/>
    <cellStyle name="20% - uthevingsfarge 5 5 3 2 2 3" xfId="8522" xr:uid="{00000000-0005-0000-0000-0000D91A0000}"/>
    <cellStyle name="20% - uthevingsfarge 5 5 3 2 2 3 2" xfId="8523" xr:uid="{00000000-0005-0000-0000-0000DA1A0000}"/>
    <cellStyle name="20% - uthevingsfarge 5 5 3 2 2 3 3" xfId="8524" xr:uid="{00000000-0005-0000-0000-0000DB1A0000}"/>
    <cellStyle name="20% - uthevingsfarge 5 5 3 2 2 4" xfId="8525" xr:uid="{00000000-0005-0000-0000-0000DC1A0000}"/>
    <cellStyle name="20% - uthevingsfarge 5 5 3 2 2 5" xfId="8526" xr:uid="{00000000-0005-0000-0000-0000DD1A0000}"/>
    <cellStyle name="20% - uthevingsfarge 5 5 3 2 2_Tabell 4.5-4.7" xfId="8518" xr:uid="{00000000-0005-0000-0000-0000DE1A0000}"/>
    <cellStyle name="20% - uthevingsfarge 5 5 3 2 3" xfId="8527" xr:uid="{00000000-0005-0000-0000-0000DF1A0000}"/>
    <cellStyle name="20% - uthevingsfarge 5 5 3 2 3 2" xfId="8528" xr:uid="{00000000-0005-0000-0000-0000E01A0000}"/>
    <cellStyle name="20% - uthevingsfarge 5 5 3 2 3 2 2" xfId="8529" xr:uid="{00000000-0005-0000-0000-0000E11A0000}"/>
    <cellStyle name="20% - uthevingsfarge 5 5 3 2 3 2 3" xfId="8530" xr:uid="{00000000-0005-0000-0000-0000E21A0000}"/>
    <cellStyle name="20% - uthevingsfarge 5 5 3 2 3 3" xfId="8531" xr:uid="{00000000-0005-0000-0000-0000E31A0000}"/>
    <cellStyle name="20% - uthevingsfarge 5 5 3 2 3 3 2" xfId="8532" xr:uid="{00000000-0005-0000-0000-0000E41A0000}"/>
    <cellStyle name="20% - uthevingsfarge 5 5 3 2 3 3 3" xfId="8533" xr:uid="{00000000-0005-0000-0000-0000E51A0000}"/>
    <cellStyle name="20% - uthevingsfarge 5 5 3 2 3 4" xfId="8534" xr:uid="{00000000-0005-0000-0000-0000E61A0000}"/>
    <cellStyle name="20% - uthevingsfarge 5 5 3 2 3 5" xfId="8535" xr:uid="{00000000-0005-0000-0000-0000E71A0000}"/>
    <cellStyle name="20% - uthevingsfarge 5 5 3 2 4" xfId="8536" xr:uid="{00000000-0005-0000-0000-0000E81A0000}"/>
    <cellStyle name="20% - uthevingsfarge 5 5 3 2 4 2" xfId="8537" xr:uid="{00000000-0005-0000-0000-0000E91A0000}"/>
    <cellStyle name="20% - uthevingsfarge 5 5 3 2 4 3" xfId="8538" xr:uid="{00000000-0005-0000-0000-0000EA1A0000}"/>
    <cellStyle name="20% - uthevingsfarge 5 5 3 2 5" xfId="8539" xr:uid="{00000000-0005-0000-0000-0000EB1A0000}"/>
    <cellStyle name="20% - uthevingsfarge 5 5 3 2 5 2" xfId="8540" xr:uid="{00000000-0005-0000-0000-0000EC1A0000}"/>
    <cellStyle name="20% - uthevingsfarge 5 5 3 2 5 3" xfId="8541" xr:uid="{00000000-0005-0000-0000-0000ED1A0000}"/>
    <cellStyle name="20% - uthevingsfarge 5 5 3 2 6" xfId="8542" xr:uid="{00000000-0005-0000-0000-0000EE1A0000}"/>
    <cellStyle name="20% - uthevingsfarge 5 5 3 2 6 2" xfId="8543" xr:uid="{00000000-0005-0000-0000-0000EF1A0000}"/>
    <cellStyle name="20% - uthevingsfarge 5 5 3 2 7" xfId="8544" xr:uid="{00000000-0005-0000-0000-0000F01A0000}"/>
    <cellStyle name="20% - uthevingsfarge 5 5 3 2 7 2" xfId="8545" xr:uid="{00000000-0005-0000-0000-0000F11A0000}"/>
    <cellStyle name="20% - uthevingsfarge 5 5 3 2 8" xfId="8546" xr:uid="{00000000-0005-0000-0000-0000F21A0000}"/>
    <cellStyle name="20% - uthevingsfarge 5 5 3 2 9" xfId="8547" xr:uid="{00000000-0005-0000-0000-0000F31A0000}"/>
    <cellStyle name="20% - uthevingsfarge 5 5 3 2_Tabell 4.5-4.7" xfId="8516" xr:uid="{00000000-0005-0000-0000-0000F41A0000}"/>
    <cellStyle name="20% - uthevingsfarge 5 5 3 3" xfId="423" xr:uid="{00000000-0005-0000-0000-0000F51A0000}"/>
    <cellStyle name="20% - uthevingsfarge 5 5 3 3 2" xfId="8549" xr:uid="{00000000-0005-0000-0000-0000F61A0000}"/>
    <cellStyle name="20% - uthevingsfarge 5 5 3 3 2 2" xfId="8550" xr:uid="{00000000-0005-0000-0000-0000F71A0000}"/>
    <cellStyle name="20% - uthevingsfarge 5 5 3 3 2 3" xfId="8551" xr:uid="{00000000-0005-0000-0000-0000F81A0000}"/>
    <cellStyle name="20% - uthevingsfarge 5 5 3 3 3" xfId="8552" xr:uid="{00000000-0005-0000-0000-0000F91A0000}"/>
    <cellStyle name="20% - uthevingsfarge 5 5 3 3 3 2" xfId="8553" xr:uid="{00000000-0005-0000-0000-0000FA1A0000}"/>
    <cellStyle name="20% - uthevingsfarge 5 5 3 3 3 3" xfId="8554" xr:uid="{00000000-0005-0000-0000-0000FB1A0000}"/>
    <cellStyle name="20% - uthevingsfarge 5 5 3 3 4" xfId="8555" xr:uid="{00000000-0005-0000-0000-0000FC1A0000}"/>
    <cellStyle name="20% - uthevingsfarge 5 5 3 3 5" xfId="8556" xr:uid="{00000000-0005-0000-0000-0000FD1A0000}"/>
    <cellStyle name="20% - uthevingsfarge 5 5 3 3_Tabell 4.5-4.7" xfId="8548" xr:uid="{00000000-0005-0000-0000-0000FE1A0000}"/>
    <cellStyle name="20% - uthevingsfarge 5 5 3 4" xfId="8557" xr:uid="{00000000-0005-0000-0000-0000FF1A0000}"/>
    <cellStyle name="20% - uthevingsfarge 5 5 3 4 2" xfId="8558" xr:uid="{00000000-0005-0000-0000-0000001B0000}"/>
    <cellStyle name="20% - uthevingsfarge 5 5 3 4 2 2" xfId="8559" xr:uid="{00000000-0005-0000-0000-0000011B0000}"/>
    <cellStyle name="20% - uthevingsfarge 5 5 3 4 2 3" xfId="8560" xr:uid="{00000000-0005-0000-0000-0000021B0000}"/>
    <cellStyle name="20% - uthevingsfarge 5 5 3 4 3" xfId="8561" xr:uid="{00000000-0005-0000-0000-0000031B0000}"/>
    <cellStyle name="20% - uthevingsfarge 5 5 3 4 3 2" xfId="8562" xr:uid="{00000000-0005-0000-0000-0000041B0000}"/>
    <cellStyle name="20% - uthevingsfarge 5 5 3 4 3 3" xfId="8563" xr:uid="{00000000-0005-0000-0000-0000051B0000}"/>
    <cellStyle name="20% - uthevingsfarge 5 5 3 4 4" xfId="8564" xr:uid="{00000000-0005-0000-0000-0000061B0000}"/>
    <cellStyle name="20% - uthevingsfarge 5 5 3 4 5" xfId="8565" xr:uid="{00000000-0005-0000-0000-0000071B0000}"/>
    <cellStyle name="20% - uthevingsfarge 5 5 3 5" xfId="8566" xr:uid="{00000000-0005-0000-0000-0000081B0000}"/>
    <cellStyle name="20% - uthevingsfarge 5 5 3 5 2" xfId="8567" xr:uid="{00000000-0005-0000-0000-0000091B0000}"/>
    <cellStyle name="20% - uthevingsfarge 5 5 3 5 3" xfId="8568" xr:uid="{00000000-0005-0000-0000-00000A1B0000}"/>
    <cellStyle name="20% - uthevingsfarge 5 5 3 6" xfId="8569" xr:uid="{00000000-0005-0000-0000-00000B1B0000}"/>
    <cellStyle name="20% - uthevingsfarge 5 5 3 6 2" xfId="8570" xr:uid="{00000000-0005-0000-0000-00000C1B0000}"/>
    <cellStyle name="20% - uthevingsfarge 5 5 3 6 3" xfId="8571" xr:uid="{00000000-0005-0000-0000-00000D1B0000}"/>
    <cellStyle name="20% - uthevingsfarge 5 5 3 7" xfId="8572" xr:uid="{00000000-0005-0000-0000-00000E1B0000}"/>
    <cellStyle name="20% - uthevingsfarge 5 5 3 7 2" xfId="8573" xr:uid="{00000000-0005-0000-0000-00000F1B0000}"/>
    <cellStyle name="20% - uthevingsfarge 5 5 3 8" xfId="8574" xr:uid="{00000000-0005-0000-0000-0000101B0000}"/>
    <cellStyle name="20% - uthevingsfarge 5 5 3 8 2" xfId="8575" xr:uid="{00000000-0005-0000-0000-0000111B0000}"/>
    <cellStyle name="20% - uthevingsfarge 5 5 3 9" xfId="8576" xr:uid="{00000000-0005-0000-0000-0000121B0000}"/>
    <cellStyle name="20% - uthevingsfarge 5 5 3_Tabell 4.5-4.7" xfId="8513" xr:uid="{00000000-0005-0000-0000-0000131B0000}"/>
    <cellStyle name="20% - uthevingsfarge 5 5 4" xfId="424" xr:uid="{00000000-0005-0000-0000-0000141B0000}"/>
    <cellStyle name="20% - uthevingsfarge 5 5 4 10" xfId="8578" xr:uid="{00000000-0005-0000-0000-0000151B0000}"/>
    <cellStyle name="20% - uthevingsfarge 5 5 4 2" xfId="425" xr:uid="{00000000-0005-0000-0000-0000161B0000}"/>
    <cellStyle name="20% - uthevingsfarge 5 5 4 2 2" xfId="8580" xr:uid="{00000000-0005-0000-0000-0000171B0000}"/>
    <cellStyle name="20% - uthevingsfarge 5 5 4 2 2 2" xfId="8581" xr:uid="{00000000-0005-0000-0000-0000181B0000}"/>
    <cellStyle name="20% - uthevingsfarge 5 5 4 2 2 3" xfId="8582" xr:uid="{00000000-0005-0000-0000-0000191B0000}"/>
    <cellStyle name="20% - uthevingsfarge 5 5 4 2 3" xfId="8583" xr:uid="{00000000-0005-0000-0000-00001A1B0000}"/>
    <cellStyle name="20% - uthevingsfarge 5 5 4 2 3 2" xfId="8584" xr:uid="{00000000-0005-0000-0000-00001B1B0000}"/>
    <cellStyle name="20% - uthevingsfarge 5 5 4 2 3 3" xfId="8585" xr:uid="{00000000-0005-0000-0000-00001C1B0000}"/>
    <cellStyle name="20% - uthevingsfarge 5 5 4 2 4" xfId="8586" xr:uid="{00000000-0005-0000-0000-00001D1B0000}"/>
    <cellStyle name="20% - uthevingsfarge 5 5 4 2 5" xfId="8587" xr:uid="{00000000-0005-0000-0000-00001E1B0000}"/>
    <cellStyle name="20% - uthevingsfarge 5 5 4 2_Tabell 4.5-4.7" xfId="8579" xr:uid="{00000000-0005-0000-0000-00001F1B0000}"/>
    <cellStyle name="20% - uthevingsfarge 5 5 4 3" xfId="8588" xr:uid="{00000000-0005-0000-0000-0000201B0000}"/>
    <cellStyle name="20% - uthevingsfarge 5 5 4 3 2" xfId="8589" xr:uid="{00000000-0005-0000-0000-0000211B0000}"/>
    <cellStyle name="20% - uthevingsfarge 5 5 4 3 2 2" xfId="8590" xr:uid="{00000000-0005-0000-0000-0000221B0000}"/>
    <cellStyle name="20% - uthevingsfarge 5 5 4 3 2 3" xfId="8591" xr:uid="{00000000-0005-0000-0000-0000231B0000}"/>
    <cellStyle name="20% - uthevingsfarge 5 5 4 3 3" xfId="8592" xr:uid="{00000000-0005-0000-0000-0000241B0000}"/>
    <cellStyle name="20% - uthevingsfarge 5 5 4 3 3 2" xfId="8593" xr:uid="{00000000-0005-0000-0000-0000251B0000}"/>
    <cellStyle name="20% - uthevingsfarge 5 5 4 3 3 3" xfId="8594" xr:uid="{00000000-0005-0000-0000-0000261B0000}"/>
    <cellStyle name="20% - uthevingsfarge 5 5 4 3 4" xfId="8595" xr:uid="{00000000-0005-0000-0000-0000271B0000}"/>
    <cellStyle name="20% - uthevingsfarge 5 5 4 3 5" xfId="8596" xr:uid="{00000000-0005-0000-0000-0000281B0000}"/>
    <cellStyle name="20% - uthevingsfarge 5 5 4 4" xfId="8597" xr:uid="{00000000-0005-0000-0000-0000291B0000}"/>
    <cellStyle name="20% - uthevingsfarge 5 5 4 4 2" xfId="8598" xr:uid="{00000000-0005-0000-0000-00002A1B0000}"/>
    <cellStyle name="20% - uthevingsfarge 5 5 4 4 3" xfId="8599" xr:uid="{00000000-0005-0000-0000-00002B1B0000}"/>
    <cellStyle name="20% - uthevingsfarge 5 5 4 5" xfId="8600" xr:uid="{00000000-0005-0000-0000-00002C1B0000}"/>
    <cellStyle name="20% - uthevingsfarge 5 5 4 5 2" xfId="8601" xr:uid="{00000000-0005-0000-0000-00002D1B0000}"/>
    <cellStyle name="20% - uthevingsfarge 5 5 4 5 3" xfId="8602" xr:uid="{00000000-0005-0000-0000-00002E1B0000}"/>
    <cellStyle name="20% - uthevingsfarge 5 5 4 6" xfId="8603" xr:uid="{00000000-0005-0000-0000-00002F1B0000}"/>
    <cellStyle name="20% - uthevingsfarge 5 5 4 6 2" xfId="8604" xr:uid="{00000000-0005-0000-0000-0000301B0000}"/>
    <cellStyle name="20% - uthevingsfarge 5 5 4 7" xfId="8605" xr:uid="{00000000-0005-0000-0000-0000311B0000}"/>
    <cellStyle name="20% - uthevingsfarge 5 5 4 7 2" xfId="8606" xr:uid="{00000000-0005-0000-0000-0000321B0000}"/>
    <cellStyle name="20% - uthevingsfarge 5 5 4 8" xfId="8607" xr:uid="{00000000-0005-0000-0000-0000331B0000}"/>
    <cellStyle name="20% - uthevingsfarge 5 5 4 9" xfId="8608" xr:uid="{00000000-0005-0000-0000-0000341B0000}"/>
    <cellStyle name="20% - uthevingsfarge 5 5 4_Tabell 4.5-4.7" xfId="8577" xr:uid="{00000000-0005-0000-0000-0000351B0000}"/>
    <cellStyle name="20% - uthevingsfarge 5 5 5" xfId="426" xr:uid="{00000000-0005-0000-0000-0000361B0000}"/>
    <cellStyle name="20% - uthevingsfarge 5 5 5 2" xfId="8610" xr:uid="{00000000-0005-0000-0000-0000371B0000}"/>
    <cellStyle name="20% - uthevingsfarge 5 5 5 2 2" xfId="8611" xr:uid="{00000000-0005-0000-0000-0000381B0000}"/>
    <cellStyle name="20% - uthevingsfarge 5 5 5 2 3" xfId="8612" xr:uid="{00000000-0005-0000-0000-0000391B0000}"/>
    <cellStyle name="20% - uthevingsfarge 5 5 5 3" xfId="8613" xr:uid="{00000000-0005-0000-0000-00003A1B0000}"/>
    <cellStyle name="20% - uthevingsfarge 5 5 5 3 2" xfId="8614" xr:uid="{00000000-0005-0000-0000-00003B1B0000}"/>
    <cellStyle name="20% - uthevingsfarge 5 5 5 3 3" xfId="8615" xr:uid="{00000000-0005-0000-0000-00003C1B0000}"/>
    <cellStyle name="20% - uthevingsfarge 5 5 5 4" xfId="8616" xr:uid="{00000000-0005-0000-0000-00003D1B0000}"/>
    <cellStyle name="20% - uthevingsfarge 5 5 5 5" xfId="8617" xr:uid="{00000000-0005-0000-0000-00003E1B0000}"/>
    <cellStyle name="20% - uthevingsfarge 5 5 5_Tabell 4.5-4.7" xfId="8609" xr:uid="{00000000-0005-0000-0000-00003F1B0000}"/>
    <cellStyle name="20% - uthevingsfarge 5 5 6" xfId="8618" xr:uid="{00000000-0005-0000-0000-0000401B0000}"/>
    <cellStyle name="20% - uthevingsfarge 5 5 6 2" xfId="8619" xr:uid="{00000000-0005-0000-0000-0000411B0000}"/>
    <cellStyle name="20% - uthevingsfarge 5 5 6 2 2" xfId="8620" xr:uid="{00000000-0005-0000-0000-0000421B0000}"/>
    <cellStyle name="20% - uthevingsfarge 5 5 6 2 3" xfId="8621" xr:uid="{00000000-0005-0000-0000-0000431B0000}"/>
    <cellStyle name="20% - uthevingsfarge 5 5 6 3" xfId="8622" xr:uid="{00000000-0005-0000-0000-0000441B0000}"/>
    <cellStyle name="20% - uthevingsfarge 5 5 6 3 2" xfId="8623" xr:uid="{00000000-0005-0000-0000-0000451B0000}"/>
    <cellStyle name="20% - uthevingsfarge 5 5 6 3 3" xfId="8624" xr:uid="{00000000-0005-0000-0000-0000461B0000}"/>
    <cellStyle name="20% - uthevingsfarge 5 5 6 4" xfId="8625" xr:uid="{00000000-0005-0000-0000-0000471B0000}"/>
    <cellStyle name="20% - uthevingsfarge 5 5 6 5" xfId="8626" xr:uid="{00000000-0005-0000-0000-0000481B0000}"/>
    <cellStyle name="20% - uthevingsfarge 5 5 7" xfId="8627" xr:uid="{00000000-0005-0000-0000-0000491B0000}"/>
    <cellStyle name="20% - uthevingsfarge 5 5 7 2" xfId="8628" xr:uid="{00000000-0005-0000-0000-00004A1B0000}"/>
    <cellStyle name="20% - uthevingsfarge 5 5 7 3" xfId="8629" xr:uid="{00000000-0005-0000-0000-00004B1B0000}"/>
    <cellStyle name="20% - uthevingsfarge 5 5 8" xfId="8630" xr:uid="{00000000-0005-0000-0000-00004C1B0000}"/>
    <cellStyle name="20% - uthevingsfarge 5 5 8 2" xfId="8631" xr:uid="{00000000-0005-0000-0000-00004D1B0000}"/>
    <cellStyle name="20% - uthevingsfarge 5 5 8 3" xfId="8632" xr:uid="{00000000-0005-0000-0000-00004E1B0000}"/>
    <cellStyle name="20% - uthevingsfarge 5 5 9" xfId="8633" xr:uid="{00000000-0005-0000-0000-00004F1B0000}"/>
    <cellStyle name="20% - uthevingsfarge 5 5 9 2" xfId="8634" xr:uid="{00000000-0005-0000-0000-0000501B0000}"/>
    <cellStyle name="20% - uthevingsfarge 5 5_Tabell 4.5-4.7" xfId="8379" xr:uid="{00000000-0005-0000-0000-0000511B0000}"/>
    <cellStyle name="20% - uthevingsfarge 5 6" xfId="427" xr:uid="{00000000-0005-0000-0000-0000521B0000}"/>
    <cellStyle name="20% - uthevingsfarge 5 6 10" xfId="8636" xr:uid="{00000000-0005-0000-0000-0000531B0000}"/>
    <cellStyle name="20% - uthevingsfarge 5 6 11" xfId="8637" xr:uid="{00000000-0005-0000-0000-0000541B0000}"/>
    <cellStyle name="20% - uthevingsfarge 5 6 12" xfId="8638" xr:uid="{00000000-0005-0000-0000-0000551B0000}"/>
    <cellStyle name="20% - uthevingsfarge 5 6 2" xfId="428" xr:uid="{00000000-0005-0000-0000-0000561B0000}"/>
    <cellStyle name="20% - uthevingsfarge 5 6 2 10" xfId="8640" xr:uid="{00000000-0005-0000-0000-0000571B0000}"/>
    <cellStyle name="20% - uthevingsfarge 5 6 2 11" xfId="8641" xr:uid="{00000000-0005-0000-0000-0000581B0000}"/>
    <cellStyle name="20% - uthevingsfarge 5 6 2 2" xfId="429" xr:uid="{00000000-0005-0000-0000-0000591B0000}"/>
    <cellStyle name="20% - uthevingsfarge 5 6 2 2 10" xfId="8643" xr:uid="{00000000-0005-0000-0000-00005A1B0000}"/>
    <cellStyle name="20% - uthevingsfarge 5 6 2 2 2" xfId="430" xr:uid="{00000000-0005-0000-0000-00005B1B0000}"/>
    <cellStyle name="20% - uthevingsfarge 5 6 2 2 2 2" xfId="8645" xr:uid="{00000000-0005-0000-0000-00005C1B0000}"/>
    <cellStyle name="20% - uthevingsfarge 5 6 2 2 2 2 2" xfId="8646" xr:uid="{00000000-0005-0000-0000-00005D1B0000}"/>
    <cellStyle name="20% - uthevingsfarge 5 6 2 2 2 2 3" xfId="8647" xr:uid="{00000000-0005-0000-0000-00005E1B0000}"/>
    <cellStyle name="20% - uthevingsfarge 5 6 2 2 2 3" xfId="8648" xr:uid="{00000000-0005-0000-0000-00005F1B0000}"/>
    <cellStyle name="20% - uthevingsfarge 5 6 2 2 2 3 2" xfId="8649" xr:uid="{00000000-0005-0000-0000-0000601B0000}"/>
    <cellStyle name="20% - uthevingsfarge 5 6 2 2 2 3 3" xfId="8650" xr:uid="{00000000-0005-0000-0000-0000611B0000}"/>
    <cellStyle name="20% - uthevingsfarge 5 6 2 2 2 4" xfId="8651" xr:uid="{00000000-0005-0000-0000-0000621B0000}"/>
    <cellStyle name="20% - uthevingsfarge 5 6 2 2 2 5" xfId="8652" xr:uid="{00000000-0005-0000-0000-0000631B0000}"/>
    <cellStyle name="20% - uthevingsfarge 5 6 2 2 2_Tabell 4.5-4.7" xfId="8644" xr:uid="{00000000-0005-0000-0000-0000641B0000}"/>
    <cellStyle name="20% - uthevingsfarge 5 6 2 2 3" xfId="8653" xr:uid="{00000000-0005-0000-0000-0000651B0000}"/>
    <cellStyle name="20% - uthevingsfarge 5 6 2 2 3 2" xfId="8654" xr:uid="{00000000-0005-0000-0000-0000661B0000}"/>
    <cellStyle name="20% - uthevingsfarge 5 6 2 2 3 2 2" xfId="8655" xr:uid="{00000000-0005-0000-0000-0000671B0000}"/>
    <cellStyle name="20% - uthevingsfarge 5 6 2 2 3 2 3" xfId="8656" xr:uid="{00000000-0005-0000-0000-0000681B0000}"/>
    <cellStyle name="20% - uthevingsfarge 5 6 2 2 3 3" xfId="8657" xr:uid="{00000000-0005-0000-0000-0000691B0000}"/>
    <cellStyle name="20% - uthevingsfarge 5 6 2 2 3 3 2" xfId="8658" xr:uid="{00000000-0005-0000-0000-00006A1B0000}"/>
    <cellStyle name="20% - uthevingsfarge 5 6 2 2 3 3 3" xfId="8659" xr:uid="{00000000-0005-0000-0000-00006B1B0000}"/>
    <cellStyle name="20% - uthevingsfarge 5 6 2 2 3 4" xfId="8660" xr:uid="{00000000-0005-0000-0000-00006C1B0000}"/>
    <cellStyle name="20% - uthevingsfarge 5 6 2 2 3 5" xfId="8661" xr:uid="{00000000-0005-0000-0000-00006D1B0000}"/>
    <cellStyle name="20% - uthevingsfarge 5 6 2 2 4" xfId="8662" xr:uid="{00000000-0005-0000-0000-00006E1B0000}"/>
    <cellStyle name="20% - uthevingsfarge 5 6 2 2 4 2" xfId="8663" xr:uid="{00000000-0005-0000-0000-00006F1B0000}"/>
    <cellStyle name="20% - uthevingsfarge 5 6 2 2 4 3" xfId="8664" xr:uid="{00000000-0005-0000-0000-0000701B0000}"/>
    <cellStyle name="20% - uthevingsfarge 5 6 2 2 5" xfId="8665" xr:uid="{00000000-0005-0000-0000-0000711B0000}"/>
    <cellStyle name="20% - uthevingsfarge 5 6 2 2 5 2" xfId="8666" xr:uid="{00000000-0005-0000-0000-0000721B0000}"/>
    <cellStyle name="20% - uthevingsfarge 5 6 2 2 5 3" xfId="8667" xr:uid="{00000000-0005-0000-0000-0000731B0000}"/>
    <cellStyle name="20% - uthevingsfarge 5 6 2 2 6" xfId="8668" xr:uid="{00000000-0005-0000-0000-0000741B0000}"/>
    <cellStyle name="20% - uthevingsfarge 5 6 2 2 6 2" xfId="8669" xr:uid="{00000000-0005-0000-0000-0000751B0000}"/>
    <cellStyle name="20% - uthevingsfarge 5 6 2 2 7" xfId="8670" xr:uid="{00000000-0005-0000-0000-0000761B0000}"/>
    <cellStyle name="20% - uthevingsfarge 5 6 2 2 7 2" xfId="8671" xr:uid="{00000000-0005-0000-0000-0000771B0000}"/>
    <cellStyle name="20% - uthevingsfarge 5 6 2 2 8" xfId="8672" xr:uid="{00000000-0005-0000-0000-0000781B0000}"/>
    <cellStyle name="20% - uthevingsfarge 5 6 2 2 9" xfId="8673" xr:uid="{00000000-0005-0000-0000-0000791B0000}"/>
    <cellStyle name="20% - uthevingsfarge 5 6 2 2_Tabell 4.5-4.7" xfId="8642" xr:uid="{00000000-0005-0000-0000-00007A1B0000}"/>
    <cellStyle name="20% - uthevingsfarge 5 6 2 3" xfId="431" xr:uid="{00000000-0005-0000-0000-00007B1B0000}"/>
    <cellStyle name="20% - uthevingsfarge 5 6 2 3 2" xfId="8675" xr:uid="{00000000-0005-0000-0000-00007C1B0000}"/>
    <cellStyle name="20% - uthevingsfarge 5 6 2 3 2 2" xfId="8676" xr:uid="{00000000-0005-0000-0000-00007D1B0000}"/>
    <cellStyle name="20% - uthevingsfarge 5 6 2 3 2 3" xfId="8677" xr:uid="{00000000-0005-0000-0000-00007E1B0000}"/>
    <cellStyle name="20% - uthevingsfarge 5 6 2 3 3" xfId="8678" xr:uid="{00000000-0005-0000-0000-00007F1B0000}"/>
    <cellStyle name="20% - uthevingsfarge 5 6 2 3 3 2" xfId="8679" xr:uid="{00000000-0005-0000-0000-0000801B0000}"/>
    <cellStyle name="20% - uthevingsfarge 5 6 2 3 3 3" xfId="8680" xr:uid="{00000000-0005-0000-0000-0000811B0000}"/>
    <cellStyle name="20% - uthevingsfarge 5 6 2 3 4" xfId="8681" xr:uid="{00000000-0005-0000-0000-0000821B0000}"/>
    <cellStyle name="20% - uthevingsfarge 5 6 2 3 5" xfId="8682" xr:uid="{00000000-0005-0000-0000-0000831B0000}"/>
    <cellStyle name="20% - uthevingsfarge 5 6 2 3_Tabell 4.5-4.7" xfId="8674" xr:uid="{00000000-0005-0000-0000-0000841B0000}"/>
    <cellStyle name="20% - uthevingsfarge 5 6 2 4" xfId="8683" xr:uid="{00000000-0005-0000-0000-0000851B0000}"/>
    <cellStyle name="20% - uthevingsfarge 5 6 2 4 2" xfId="8684" xr:uid="{00000000-0005-0000-0000-0000861B0000}"/>
    <cellStyle name="20% - uthevingsfarge 5 6 2 4 2 2" xfId="8685" xr:uid="{00000000-0005-0000-0000-0000871B0000}"/>
    <cellStyle name="20% - uthevingsfarge 5 6 2 4 2 3" xfId="8686" xr:uid="{00000000-0005-0000-0000-0000881B0000}"/>
    <cellStyle name="20% - uthevingsfarge 5 6 2 4 3" xfId="8687" xr:uid="{00000000-0005-0000-0000-0000891B0000}"/>
    <cellStyle name="20% - uthevingsfarge 5 6 2 4 3 2" xfId="8688" xr:uid="{00000000-0005-0000-0000-00008A1B0000}"/>
    <cellStyle name="20% - uthevingsfarge 5 6 2 4 3 3" xfId="8689" xr:uid="{00000000-0005-0000-0000-00008B1B0000}"/>
    <cellStyle name="20% - uthevingsfarge 5 6 2 4 4" xfId="8690" xr:uid="{00000000-0005-0000-0000-00008C1B0000}"/>
    <cellStyle name="20% - uthevingsfarge 5 6 2 4 5" xfId="8691" xr:uid="{00000000-0005-0000-0000-00008D1B0000}"/>
    <cellStyle name="20% - uthevingsfarge 5 6 2 5" xfId="8692" xr:uid="{00000000-0005-0000-0000-00008E1B0000}"/>
    <cellStyle name="20% - uthevingsfarge 5 6 2 5 2" xfId="8693" xr:uid="{00000000-0005-0000-0000-00008F1B0000}"/>
    <cellStyle name="20% - uthevingsfarge 5 6 2 5 3" xfId="8694" xr:uid="{00000000-0005-0000-0000-0000901B0000}"/>
    <cellStyle name="20% - uthevingsfarge 5 6 2 6" xfId="8695" xr:uid="{00000000-0005-0000-0000-0000911B0000}"/>
    <cellStyle name="20% - uthevingsfarge 5 6 2 6 2" xfId="8696" xr:uid="{00000000-0005-0000-0000-0000921B0000}"/>
    <cellStyle name="20% - uthevingsfarge 5 6 2 6 3" xfId="8697" xr:uid="{00000000-0005-0000-0000-0000931B0000}"/>
    <cellStyle name="20% - uthevingsfarge 5 6 2 7" xfId="8698" xr:uid="{00000000-0005-0000-0000-0000941B0000}"/>
    <cellStyle name="20% - uthevingsfarge 5 6 2 7 2" xfId="8699" xr:uid="{00000000-0005-0000-0000-0000951B0000}"/>
    <cellStyle name="20% - uthevingsfarge 5 6 2 8" xfId="8700" xr:uid="{00000000-0005-0000-0000-0000961B0000}"/>
    <cellStyle name="20% - uthevingsfarge 5 6 2 8 2" xfId="8701" xr:uid="{00000000-0005-0000-0000-0000971B0000}"/>
    <cellStyle name="20% - uthevingsfarge 5 6 2 9" xfId="8702" xr:uid="{00000000-0005-0000-0000-0000981B0000}"/>
    <cellStyle name="20% - uthevingsfarge 5 6 2_Tabell 4.5-4.7" xfId="8639" xr:uid="{00000000-0005-0000-0000-0000991B0000}"/>
    <cellStyle name="20% - uthevingsfarge 5 6 3" xfId="432" xr:uid="{00000000-0005-0000-0000-00009A1B0000}"/>
    <cellStyle name="20% - uthevingsfarge 5 6 3 10" xfId="8704" xr:uid="{00000000-0005-0000-0000-00009B1B0000}"/>
    <cellStyle name="20% - uthevingsfarge 5 6 3 2" xfId="433" xr:uid="{00000000-0005-0000-0000-00009C1B0000}"/>
    <cellStyle name="20% - uthevingsfarge 5 6 3 2 2" xfId="8706" xr:uid="{00000000-0005-0000-0000-00009D1B0000}"/>
    <cellStyle name="20% - uthevingsfarge 5 6 3 2 2 2" xfId="8707" xr:uid="{00000000-0005-0000-0000-00009E1B0000}"/>
    <cellStyle name="20% - uthevingsfarge 5 6 3 2 2 3" xfId="8708" xr:uid="{00000000-0005-0000-0000-00009F1B0000}"/>
    <cellStyle name="20% - uthevingsfarge 5 6 3 2 3" xfId="8709" xr:uid="{00000000-0005-0000-0000-0000A01B0000}"/>
    <cellStyle name="20% - uthevingsfarge 5 6 3 2 3 2" xfId="8710" xr:uid="{00000000-0005-0000-0000-0000A11B0000}"/>
    <cellStyle name="20% - uthevingsfarge 5 6 3 2 3 3" xfId="8711" xr:uid="{00000000-0005-0000-0000-0000A21B0000}"/>
    <cellStyle name="20% - uthevingsfarge 5 6 3 2 4" xfId="8712" xr:uid="{00000000-0005-0000-0000-0000A31B0000}"/>
    <cellStyle name="20% - uthevingsfarge 5 6 3 2 5" xfId="8713" xr:uid="{00000000-0005-0000-0000-0000A41B0000}"/>
    <cellStyle name="20% - uthevingsfarge 5 6 3 2_Tabell 4.5-4.7" xfId="8705" xr:uid="{00000000-0005-0000-0000-0000A51B0000}"/>
    <cellStyle name="20% - uthevingsfarge 5 6 3 3" xfId="8714" xr:uid="{00000000-0005-0000-0000-0000A61B0000}"/>
    <cellStyle name="20% - uthevingsfarge 5 6 3 3 2" xfId="8715" xr:uid="{00000000-0005-0000-0000-0000A71B0000}"/>
    <cellStyle name="20% - uthevingsfarge 5 6 3 3 2 2" xfId="8716" xr:uid="{00000000-0005-0000-0000-0000A81B0000}"/>
    <cellStyle name="20% - uthevingsfarge 5 6 3 3 2 3" xfId="8717" xr:uid="{00000000-0005-0000-0000-0000A91B0000}"/>
    <cellStyle name="20% - uthevingsfarge 5 6 3 3 3" xfId="8718" xr:uid="{00000000-0005-0000-0000-0000AA1B0000}"/>
    <cellStyle name="20% - uthevingsfarge 5 6 3 3 3 2" xfId="8719" xr:uid="{00000000-0005-0000-0000-0000AB1B0000}"/>
    <cellStyle name="20% - uthevingsfarge 5 6 3 3 3 3" xfId="8720" xr:uid="{00000000-0005-0000-0000-0000AC1B0000}"/>
    <cellStyle name="20% - uthevingsfarge 5 6 3 3 4" xfId="8721" xr:uid="{00000000-0005-0000-0000-0000AD1B0000}"/>
    <cellStyle name="20% - uthevingsfarge 5 6 3 3 5" xfId="8722" xr:uid="{00000000-0005-0000-0000-0000AE1B0000}"/>
    <cellStyle name="20% - uthevingsfarge 5 6 3 4" xfId="8723" xr:uid="{00000000-0005-0000-0000-0000AF1B0000}"/>
    <cellStyle name="20% - uthevingsfarge 5 6 3 4 2" xfId="8724" xr:uid="{00000000-0005-0000-0000-0000B01B0000}"/>
    <cellStyle name="20% - uthevingsfarge 5 6 3 4 3" xfId="8725" xr:uid="{00000000-0005-0000-0000-0000B11B0000}"/>
    <cellStyle name="20% - uthevingsfarge 5 6 3 5" xfId="8726" xr:uid="{00000000-0005-0000-0000-0000B21B0000}"/>
    <cellStyle name="20% - uthevingsfarge 5 6 3 5 2" xfId="8727" xr:uid="{00000000-0005-0000-0000-0000B31B0000}"/>
    <cellStyle name="20% - uthevingsfarge 5 6 3 5 3" xfId="8728" xr:uid="{00000000-0005-0000-0000-0000B41B0000}"/>
    <cellStyle name="20% - uthevingsfarge 5 6 3 6" xfId="8729" xr:uid="{00000000-0005-0000-0000-0000B51B0000}"/>
    <cellStyle name="20% - uthevingsfarge 5 6 3 6 2" xfId="8730" xr:uid="{00000000-0005-0000-0000-0000B61B0000}"/>
    <cellStyle name="20% - uthevingsfarge 5 6 3 7" xfId="8731" xr:uid="{00000000-0005-0000-0000-0000B71B0000}"/>
    <cellStyle name="20% - uthevingsfarge 5 6 3 7 2" xfId="8732" xr:uid="{00000000-0005-0000-0000-0000B81B0000}"/>
    <cellStyle name="20% - uthevingsfarge 5 6 3 8" xfId="8733" xr:uid="{00000000-0005-0000-0000-0000B91B0000}"/>
    <cellStyle name="20% - uthevingsfarge 5 6 3 9" xfId="8734" xr:uid="{00000000-0005-0000-0000-0000BA1B0000}"/>
    <cellStyle name="20% - uthevingsfarge 5 6 3_Tabell 4.5-4.7" xfId="8703" xr:uid="{00000000-0005-0000-0000-0000BB1B0000}"/>
    <cellStyle name="20% - uthevingsfarge 5 6 4" xfId="434" xr:uid="{00000000-0005-0000-0000-0000BC1B0000}"/>
    <cellStyle name="20% - uthevingsfarge 5 6 4 2" xfId="8736" xr:uid="{00000000-0005-0000-0000-0000BD1B0000}"/>
    <cellStyle name="20% - uthevingsfarge 5 6 4 2 2" xfId="8737" xr:uid="{00000000-0005-0000-0000-0000BE1B0000}"/>
    <cellStyle name="20% - uthevingsfarge 5 6 4 2 3" xfId="8738" xr:uid="{00000000-0005-0000-0000-0000BF1B0000}"/>
    <cellStyle name="20% - uthevingsfarge 5 6 4 3" xfId="8739" xr:uid="{00000000-0005-0000-0000-0000C01B0000}"/>
    <cellStyle name="20% - uthevingsfarge 5 6 4 3 2" xfId="8740" xr:uid="{00000000-0005-0000-0000-0000C11B0000}"/>
    <cellStyle name="20% - uthevingsfarge 5 6 4 3 3" xfId="8741" xr:uid="{00000000-0005-0000-0000-0000C21B0000}"/>
    <cellStyle name="20% - uthevingsfarge 5 6 4 4" xfId="8742" xr:uid="{00000000-0005-0000-0000-0000C31B0000}"/>
    <cellStyle name="20% - uthevingsfarge 5 6 4 5" xfId="8743" xr:uid="{00000000-0005-0000-0000-0000C41B0000}"/>
    <cellStyle name="20% - uthevingsfarge 5 6 4_Tabell 4.5-4.7" xfId="8735" xr:uid="{00000000-0005-0000-0000-0000C51B0000}"/>
    <cellStyle name="20% - uthevingsfarge 5 6 5" xfId="8744" xr:uid="{00000000-0005-0000-0000-0000C61B0000}"/>
    <cellStyle name="20% - uthevingsfarge 5 6 5 2" xfId="8745" xr:uid="{00000000-0005-0000-0000-0000C71B0000}"/>
    <cellStyle name="20% - uthevingsfarge 5 6 5 2 2" xfId="8746" xr:uid="{00000000-0005-0000-0000-0000C81B0000}"/>
    <cellStyle name="20% - uthevingsfarge 5 6 5 2 3" xfId="8747" xr:uid="{00000000-0005-0000-0000-0000C91B0000}"/>
    <cellStyle name="20% - uthevingsfarge 5 6 5 3" xfId="8748" xr:uid="{00000000-0005-0000-0000-0000CA1B0000}"/>
    <cellStyle name="20% - uthevingsfarge 5 6 5 3 2" xfId="8749" xr:uid="{00000000-0005-0000-0000-0000CB1B0000}"/>
    <cellStyle name="20% - uthevingsfarge 5 6 5 3 3" xfId="8750" xr:uid="{00000000-0005-0000-0000-0000CC1B0000}"/>
    <cellStyle name="20% - uthevingsfarge 5 6 5 4" xfId="8751" xr:uid="{00000000-0005-0000-0000-0000CD1B0000}"/>
    <cellStyle name="20% - uthevingsfarge 5 6 5 5" xfId="8752" xr:uid="{00000000-0005-0000-0000-0000CE1B0000}"/>
    <cellStyle name="20% - uthevingsfarge 5 6 6" xfId="8753" xr:uid="{00000000-0005-0000-0000-0000CF1B0000}"/>
    <cellStyle name="20% - uthevingsfarge 5 6 6 2" xfId="8754" xr:uid="{00000000-0005-0000-0000-0000D01B0000}"/>
    <cellStyle name="20% - uthevingsfarge 5 6 6 3" xfId="8755" xr:uid="{00000000-0005-0000-0000-0000D11B0000}"/>
    <cellStyle name="20% - uthevingsfarge 5 6 7" xfId="8756" xr:uid="{00000000-0005-0000-0000-0000D21B0000}"/>
    <cellStyle name="20% - uthevingsfarge 5 6 7 2" xfId="8757" xr:uid="{00000000-0005-0000-0000-0000D31B0000}"/>
    <cellStyle name="20% - uthevingsfarge 5 6 7 3" xfId="8758" xr:uid="{00000000-0005-0000-0000-0000D41B0000}"/>
    <cellStyle name="20% - uthevingsfarge 5 6 8" xfId="8759" xr:uid="{00000000-0005-0000-0000-0000D51B0000}"/>
    <cellStyle name="20% - uthevingsfarge 5 6 8 2" xfId="8760" xr:uid="{00000000-0005-0000-0000-0000D61B0000}"/>
    <cellStyle name="20% - uthevingsfarge 5 6 9" xfId="8761" xr:uid="{00000000-0005-0000-0000-0000D71B0000}"/>
    <cellStyle name="20% - uthevingsfarge 5 6 9 2" xfId="8762" xr:uid="{00000000-0005-0000-0000-0000D81B0000}"/>
    <cellStyle name="20% - uthevingsfarge 5 6_Tabell 4.5-4.7" xfId="8635" xr:uid="{00000000-0005-0000-0000-0000D91B0000}"/>
    <cellStyle name="20% - uthevingsfarge 5 7" xfId="435" xr:uid="{00000000-0005-0000-0000-0000DA1B0000}"/>
    <cellStyle name="20% - uthevingsfarge 5 7 10" xfId="8764" xr:uid="{00000000-0005-0000-0000-0000DB1B0000}"/>
    <cellStyle name="20% - uthevingsfarge 5 7 11" xfId="8765" xr:uid="{00000000-0005-0000-0000-0000DC1B0000}"/>
    <cellStyle name="20% - uthevingsfarge 5 7 2" xfId="436" xr:uid="{00000000-0005-0000-0000-0000DD1B0000}"/>
    <cellStyle name="20% - uthevingsfarge 5 7 2 10" xfId="8767" xr:uid="{00000000-0005-0000-0000-0000DE1B0000}"/>
    <cellStyle name="20% - uthevingsfarge 5 7 2 2" xfId="437" xr:uid="{00000000-0005-0000-0000-0000DF1B0000}"/>
    <cellStyle name="20% - uthevingsfarge 5 7 2 2 2" xfId="8769" xr:uid="{00000000-0005-0000-0000-0000E01B0000}"/>
    <cellStyle name="20% - uthevingsfarge 5 7 2 2 2 2" xfId="8770" xr:uid="{00000000-0005-0000-0000-0000E11B0000}"/>
    <cellStyle name="20% - uthevingsfarge 5 7 2 2 2 3" xfId="8771" xr:uid="{00000000-0005-0000-0000-0000E21B0000}"/>
    <cellStyle name="20% - uthevingsfarge 5 7 2 2 3" xfId="8772" xr:uid="{00000000-0005-0000-0000-0000E31B0000}"/>
    <cellStyle name="20% - uthevingsfarge 5 7 2 2 3 2" xfId="8773" xr:uid="{00000000-0005-0000-0000-0000E41B0000}"/>
    <cellStyle name="20% - uthevingsfarge 5 7 2 2 3 3" xfId="8774" xr:uid="{00000000-0005-0000-0000-0000E51B0000}"/>
    <cellStyle name="20% - uthevingsfarge 5 7 2 2 4" xfId="8775" xr:uid="{00000000-0005-0000-0000-0000E61B0000}"/>
    <cellStyle name="20% - uthevingsfarge 5 7 2 2 5" xfId="8776" xr:uid="{00000000-0005-0000-0000-0000E71B0000}"/>
    <cellStyle name="20% - uthevingsfarge 5 7 2 2_Tabell 4.5-4.7" xfId="8768" xr:uid="{00000000-0005-0000-0000-0000E81B0000}"/>
    <cellStyle name="20% - uthevingsfarge 5 7 2 3" xfId="8777" xr:uid="{00000000-0005-0000-0000-0000E91B0000}"/>
    <cellStyle name="20% - uthevingsfarge 5 7 2 3 2" xfId="8778" xr:uid="{00000000-0005-0000-0000-0000EA1B0000}"/>
    <cellStyle name="20% - uthevingsfarge 5 7 2 3 2 2" xfId="8779" xr:uid="{00000000-0005-0000-0000-0000EB1B0000}"/>
    <cellStyle name="20% - uthevingsfarge 5 7 2 3 2 3" xfId="8780" xr:uid="{00000000-0005-0000-0000-0000EC1B0000}"/>
    <cellStyle name="20% - uthevingsfarge 5 7 2 3 3" xfId="8781" xr:uid="{00000000-0005-0000-0000-0000ED1B0000}"/>
    <cellStyle name="20% - uthevingsfarge 5 7 2 3 3 2" xfId="8782" xr:uid="{00000000-0005-0000-0000-0000EE1B0000}"/>
    <cellStyle name="20% - uthevingsfarge 5 7 2 3 3 3" xfId="8783" xr:uid="{00000000-0005-0000-0000-0000EF1B0000}"/>
    <cellStyle name="20% - uthevingsfarge 5 7 2 3 4" xfId="8784" xr:uid="{00000000-0005-0000-0000-0000F01B0000}"/>
    <cellStyle name="20% - uthevingsfarge 5 7 2 3 5" xfId="8785" xr:uid="{00000000-0005-0000-0000-0000F11B0000}"/>
    <cellStyle name="20% - uthevingsfarge 5 7 2 4" xfId="8786" xr:uid="{00000000-0005-0000-0000-0000F21B0000}"/>
    <cellStyle name="20% - uthevingsfarge 5 7 2 4 2" xfId="8787" xr:uid="{00000000-0005-0000-0000-0000F31B0000}"/>
    <cellStyle name="20% - uthevingsfarge 5 7 2 4 3" xfId="8788" xr:uid="{00000000-0005-0000-0000-0000F41B0000}"/>
    <cellStyle name="20% - uthevingsfarge 5 7 2 5" xfId="8789" xr:uid="{00000000-0005-0000-0000-0000F51B0000}"/>
    <cellStyle name="20% - uthevingsfarge 5 7 2 5 2" xfId="8790" xr:uid="{00000000-0005-0000-0000-0000F61B0000}"/>
    <cellStyle name="20% - uthevingsfarge 5 7 2 5 3" xfId="8791" xr:uid="{00000000-0005-0000-0000-0000F71B0000}"/>
    <cellStyle name="20% - uthevingsfarge 5 7 2 6" xfId="8792" xr:uid="{00000000-0005-0000-0000-0000F81B0000}"/>
    <cellStyle name="20% - uthevingsfarge 5 7 2 6 2" xfId="8793" xr:uid="{00000000-0005-0000-0000-0000F91B0000}"/>
    <cellStyle name="20% - uthevingsfarge 5 7 2 7" xfId="8794" xr:uid="{00000000-0005-0000-0000-0000FA1B0000}"/>
    <cellStyle name="20% - uthevingsfarge 5 7 2 7 2" xfId="8795" xr:uid="{00000000-0005-0000-0000-0000FB1B0000}"/>
    <cellStyle name="20% - uthevingsfarge 5 7 2 8" xfId="8796" xr:uid="{00000000-0005-0000-0000-0000FC1B0000}"/>
    <cellStyle name="20% - uthevingsfarge 5 7 2 9" xfId="8797" xr:uid="{00000000-0005-0000-0000-0000FD1B0000}"/>
    <cellStyle name="20% - uthevingsfarge 5 7 2_Tabell 4.5-4.7" xfId="8766" xr:uid="{00000000-0005-0000-0000-0000FE1B0000}"/>
    <cellStyle name="20% - uthevingsfarge 5 7 3" xfId="438" xr:uid="{00000000-0005-0000-0000-0000FF1B0000}"/>
    <cellStyle name="20% - uthevingsfarge 5 7 3 2" xfId="8799" xr:uid="{00000000-0005-0000-0000-0000001C0000}"/>
    <cellStyle name="20% - uthevingsfarge 5 7 3 2 2" xfId="8800" xr:uid="{00000000-0005-0000-0000-0000011C0000}"/>
    <cellStyle name="20% - uthevingsfarge 5 7 3 2 3" xfId="8801" xr:uid="{00000000-0005-0000-0000-0000021C0000}"/>
    <cellStyle name="20% - uthevingsfarge 5 7 3 3" xfId="8802" xr:uid="{00000000-0005-0000-0000-0000031C0000}"/>
    <cellStyle name="20% - uthevingsfarge 5 7 3 3 2" xfId="8803" xr:uid="{00000000-0005-0000-0000-0000041C0000}"/>
    <cellStyle name="20% - uthevingsfarge 5 7 3 3 3" xfId="8804" xr:uid="{00000000-0005-0000-0000-0000051C0000}"/>
    <cellStyle name="20% - uthevingsfarge 5 7 3 4" xfId="8805" xr:uid="{00000000-0005-0000-0000-0000061C0000}"/>
    <cellStyle name="20% - uthevingsfarge 5 7 3 5" xfId="8806" xr:uid="{00000000-0005-0000-0000-0000071C0000}"/>
    <cellStyle name="20% - uthevingsfarge 5 7 3_Tabell 4.5-4.7" xfId="8798" xr:uid="{00000000-0005-0000-0000-0000081C0000}"/>
    <cellStyle name="20% - uthevingsfarge 5 7 4" xfId="8807" xr:uid="{00000000-0005-0000-0000-0000091C0000}"/>
    <cellStyle name="20% - uthevingsfarge 5 7 4 2" xfId="8808" xr:uid="{00000000-0005-0000-0000-00000A1C0000}"/>
    <cellStyle name="20% - uthevingsfarge 5 7 4 2 2" xfId="8809" xr:uid="{00000000-0005-0000-0000-00000B1C0000}"/>
    <cellStyle name="20% - uthevingsfarge 5 7 4 2 3" xfId="8810" xr:uid="{00000000-0005-0000-0000-00000C1C0000}"/>
    <cellStyle name="20% - uthevingsfarge 5 7 4 3" xfId="8811" xr:uid="{00000000-0005-0000-0000-00000D1C0000}"/>
    <cellStyle name="20% - uthevingsfarge 5 7 4 3 2" xfId="8812" xr:uid="{00000000-0005-0000-0000-00000E1C0000}"/>
    <cellStyle name="20% - uthevingsfarge 5 7 4 3 3" xfId="8813" xr:uid="{00000000-0005-0000-0000-00000F1C0000}"/>
    <cellStyle name="20% - uthevingsfarge 5 7 4 4" xfId="8814" xr:uid="{00000000-0005-0000-0000-0000101C0000}"/>
    <cellStyle name="20% - uthevingsfarge 5 7 4 5" xfId="8815" xr:uid="{00000000-0005-0000-0000-0000111C0000}"/>
    <cellStyle name="20% - uthevingsfarge 5 7 5" xfId="8816" xr:uid="{00000000-0005-0000-0000-0000121C0000}"/>
    <cellStyle name="20% - uthevingsfarge 5 7 5 2" xfId="8817" xr:uid="{00000000-0005-0000-0000-0000131C0000}"/>
    <cellStyle name="20% - uthevingsfarge 5 7 5 3" xfId="8818" xr:uid="{00000000-0005-0000-0000-0000141C0000}"/>
    <cellStyle name="20% - uthevingsfarge 5 7 6" xfId="8819" xr:uid="{00000000-0005-0000-0000-0000151C0000}"/>
    <cellStyle name="20% - uthevingsfarge 5 7 6 2" xfId="8820" xr:uid="{00000000-0005-0000-0000-0000161C0000}"/>
    <cellStyle name="20% - uthevingsfarge 5 7 6 3" xfId="8821" xr:uid="{00000000-0005-0000-0000-0000171C0000}"/>
    <cellStyle name="20% - uthevingsfarge 5 7 7" xfId="8822" xr:uid="{00000000-0005-0000-0000-0000181C0000}"/>
    <cellStyle name="20% - uthevingsfarge 5 7 7 2" xfId="8823" xr:uid="{00000000-0005-0000-0000-0000191C0000}"/>
    <cellStyle name="20% - uthevingsfarge 5 7 8" xfId="8824" xr:uid="{00000000-0005-0000-0000-00001A1C0000}"/>
    <cellStyle name="20% - uthevingsfarge 5 7 8 2" xfId="8825" xr:uid="{00000000-0005-0000-0000-00001B1C0000}"/>
    <cellStyle name="20% - uthevingsfarge 5 7 9" xfId="8826" xr:uid="{00000000-0005-0000-0000-00001C1C0000}"/>
    <cellStyle name="20% - uthevingsfarge 5 7_Tabell 4.5-4.7" xfId="8763" xr:uid="{00000000-0005-0000-0000-00001D1C0000}"/>
    <cellStyle name="20% - uthevingsfarge 5 8" xfId="439" xr:uid="{00000000-0005-0000-0000-00001E1C0000}"/>
    <cellStyle name="20% - uthevingsfarge 5 8 10" xfId="8828" xr:uid="{00000000-0005-0000-0000-00001F1C0000}"/>
    <cellStyle name="20% - uthevingsfarge 5 8 11" xfId="8829" xr:uid="{00000000-0005-0000-0000-0000201C0000}"/>
    <cellStyle name="20% - uthevingsfarge 5 8 2" xfId="440" xr:uid="{00000000-0005-0000-0000-0000211C0000}"/>
    <cellStyle name="20% - uthevingsfarge 5 8 2 10" xfId="8831" xr:uid="{00000000-0005-0000-0000-0000221C0000}"/>
    <cellStyle name="20% - uthevingsfarge 5 8 2 2" xfId="441" xr:uid="{00000000-0005-0000-0000-0000231C0000}"/>
    <cellStyle name="20% - uthevingsfarge 5 8 2 2 2" xfId="8833" xr:uid="{00000000-0005-0000-0000-0000241C0000}"/>
    <cellStyle name="20% - uthevingsfarge 5 8 2 2 2 2" xfId="8834" xr:uid="{00000000-0005-0000-0000-0000251C0000}"/>
    <cellStyle name="20% - uthevingsfarge 5 8 2 2 2 3" xfId="8835" xr:uid="{00000000-0005-0000-0000-0000261C0000}"/>
    <cellStyle name="20% - uthevingsfarge 5 8 2 2 3" xfId="8836" xr:uid="{00000000-0005-0000-0000-0000271C0000}"/>
    <cellStyle name="20% - uthevingsfarge 5 8 2 2 3 2" xfId="8837" xr:uid="{00000000-0005-0000-0000-0000281C0000}"/>
    <cellStyle name="20% - uthevingsfarge 5 8 2 2 3 3" xfId="8838" xr:uid="{00000000-0005-0000-0000-0000291C0000}"/>
    <cellStyle name="20% - uthevingsfarge 5 8 2 2 4" xfId="8839" xr:uid="{00000000-0005-0000-0000-00002A1C0000}"/>
    <cellStyle name="20% - uthevingsfarge 5 8 2 2 5" xfId="8840" xr:uid="{00000000-0005-0000-0000-00002B1C0000}"/>
    <cellStyle name="20% - uthevingsfarge 5 8 2 2_Tabell 4.5-4.7" xfId="8832" xr:uid="{00000000-0005-0000-0000-00002C1C0000}"/>
    <cellStyle name="20% - uthevingsfarge 5 8 2 3" xfId="8841" xr:uid="{00000000-0005-0000-0000-00002D1C0000}"/>
    <cellStyle name="20% - uthevingsfarge 5 8 2 3 2" xfId="8842" xr:uid="{00000000-0005-0000-0000-00002E1C0000}"/>
    <cellStyle name="20% - uthevingsfarge 5 8 2 3 2 2" xfId="8843" xr:uid="{00000000-0005-0000-0000-00002F1C0000}"/>
    <cellStyle name="20% - uthevingsfarge 5 8 2 3 2 3" xfId="8844" xr:uid="{00000000-0005-0000-0000-0000301C0000}"/>
    <cellStyle name="20% - uthevingsfarge 5 8 2 3 3" xfId="8845" xr:uid="{00000000-0005-0000-0000-0000311C0000}"/>
    <cellStyle name="20% - uthevingsfarge 5 8 2 3 3 2" xfId="8846" xr:uid="{00000000-0005-0000-0000-0000321C0000}"/>
    <cellStyle name="20% - uthevingsfarge 5 8 2 3 3 3" xfId="8847" xr:uid="{00000000-0005-0000-0000-0000331C0000}"/>
    <cellStyle name="20% - uthevingsfarge 5 8 2 3 4" xfId="8848" xr:uid="{00000000-0005-0000-0000-0000341C0000}"/>
    <cellStyle name="20% - uthevingsfarge 5 8 2 3 5" xfId="8849" xr:uid="{00000000-0005-0000-0000-0000351C0000}"/>
    <cellStyle name="20% - uthevingsfarge 5 8 2 4" xfId="8850" xr:uid="{00000000-0005-0000-0000-0000361C0000}"/>
    <cellStyle name="20% - uthevingsfarge 5 8 2 4 2" xfId="8851" xr:uid="{00000000-0005-0000-0000-0000371C0000}"/>
    <cellStyle name="20% - uthevingsfarge 5 8 2 4 3" xfId="8852" xr:uid="{00000000-0005-0000-0000-0000381C0000}"/>
    <cellStyle name="20% - uthevingsfarge 5 8 2 5" xfId="8853" xr:uid="{00000000-0005-0000-0000-0000391C0000}"/>
    <cellStyle name="20% - uthevingsfarge 5 8 2 5 2" xfId="8854" xr:uid="{00000000-0005-0000-0000-00003A1C0000}"/>
    <cellStyle name="20% - uthevingsfarge 5 8 2 5 3" xfId="8855" xr:uid="{00000000-0005-0000-0000-00003B1C0000}"/>
    <cellStyle name="20% - uthevingsfarge 5 8 2 6" xfId="8856" xr:uid="{00000000-0005-0000-0000-00003C1C0000}"/>
    <cellStyle name="20% - uthevingsfarge 5 8 2 6 2" xfId="8857" xr:uid="{00000000-0005-0000-0000-00003D1C0000}"/>
    <cellStyle name="20% - uthevingsfarge 5 8 2 7" xfId="8858" xr:uid="{00000000-0005-0000-0000-00003E1C0000}"/>
    <cellStyle name="20% - uthevingsfarge 5 8 2 7 2" xfId="8859" xr:uid="{00000000-0005-0000-0000-00003F1C0000}"/>
    <cellStyle name="20% - uthevingsfarge 5 8 2 8" xfId="8860" xr:uid="{00000000-0005-0000-0000-0000401C0000}"/>
    <cellStyle name="20% - uthevingsfarge 5 8 2 9" xfId="8861" xr:uid="{00000000-0005-0000-0000-0000411C0000}"/>
    <cellStyle name="20% - uthevingsfarge 5 8 2_Tabell 4.5-4.7" xfId="8830" xr:uid="{00000000-0005-0000-0000-0000421C0000}"/>
    <cellStyle name="20% - uthevingsfarge 5 8 3" xfId="442" xr:uid="{00000000-0005-0000-0000-0000431C0000}"/>
    <cellStyle name="20% - uthevingsfarge 5 8 3 2" xfId="8863" xr:uid="{00000000-0005-0000-0000-0000441C0000}"/>
    <cellStyle name="20% - uthevingsfarge 5 8 3 2 2" xfId="8864" xr:uid="{00000000-0005-0000-0000-0000451C0000}"/>
    <cellStyle name="20% - uthevingsfarge 5 8 3 2 3" xfId="8865" xr:uid="{00000000-0005-0000-0000-0000461C0000}"/>
    <cellStyle name="20% - uthevingsfarge 5 8 3 3" xfId="8866" xr:uid="{00000000-0005-0000-0000-0000471C0000}"/>
    <cellStyle name="20% - uthevingsfarge 5 8 3 3 2" xfId="8867" xr:uid="{00000000-0005-0000-0000-0000481C0000}"/>
    <cellStyle name="20% - uthevingsfarge 5 8 3 3 3" xfId="8868" xr:uid="{00000000-0005-0000-0000-0000491C0000}"/>
    <cellStyle name="20% - uthevingsfarge 5 8 3 4" xfId="8869" xr:uid="{00000000-0005-0000-0000-00004A1C0000}"/>
    <cellStyle name="20% - uthevingsfarge 5 8 3 5" xfId="8870" xr:uid="{00000000-0005-0000-0000-00004B1C0000}"/>
    <cellStyle name="20% - uthevingsfarge 5 8 3_Tabell 4.5-4.7" xfId="8862" xr:uid="{00000000-0005-0000-0000-00004C1C0000}"/>
    <cellStyle name="20% - uthevingsfarge 5 8 4" xfId="8871" xr:uid="{00000000-0005-0000-0000-00004D1C0000}"/>
    <cellStyle name="20% - uthevingsfarge 5 8 4 2" xfId="8872" xr:uid="{00000000-0005-0000-0000-00004E1C0000}"/>
    <cellStyle name="20% - uthevingsfarge 5 8 4 2 2" xfId="8873" xr:uid="{00000000-0005-0000-0000-00004F1C0000}"/>
    <cellStyle name="20% - uthevingsfarge 5 8 4 2 3" xfId="8874" xr:uid="{00000000-0005-0000-0000-0000501C0000}"/>
    <cellStyle name="20% - uthevingsfarge 5 8 4 3" xfId="8875" xr:uid="{00000000-0005-0000-0000-0000511C0000}"/>
    <cellStyle name="20% - uthevingsfarge 5 8 4 3 2" xfId="8876" xr:uid="{00000000-0005-0000-0000-0000521C0000}"/>
    <cellStyle name="20% - uthevingsfarge 5 8 4 3 3" xfId="8877" xr:uid="{00000000-0005-0000-0000-0000531C0000}"/>
    <cellStyle name="20% - uthevingsfarge 5 8 4 4" xfId="8878" xr:uid="{00000000-0005-0000-0000-0000541C0000}"/>
    <cellStyle name="20% - uthevingsfarge 5 8 4 5" xfId="8879" xr:uid="{00000000-0005-0000-0000-0000551C0000}"/>
    <cellStyle name="20% - uthevingsfarge 5 8 5" xfId="8880" xr:uid="{00000000-0005-0000-0000-0000561C0000}"/>
    <cellStyle name="20% - uthevingsfarge 5 8 5 2" xfId="8881" xr:uid="{00000000-0005-0000-0000-0000571C0000}"/>
    <cellStyle name="20% - uthevingsfarge 5 8 5 3" xfId="8882" xr:uid="{00000000-0005-0000-0000-0000581C0000}"/>
    <cellStyle name="20% - uthevingsfarge 5 8 6" xfId="8883" xr:uid="{00000000-0005-0000-0000-0000591C0000}"/>
    <cellStyle name="20% - uthevingsfarge 5 8 6 2" xfId="8884" xr:uid="{00000000-0005-0000-0000-00005A1C0000}"/>
    <cellStyle name="20% - uthevingsfarge 5 8 6 3" xfId="8885" xr:uid="{00000000-0005-0000-0000-00005B1C0000}"/>
    <cellStyle name="20% - uthevingsfarge 5 8 7" xfId="8886" xr:uid="{00000000-0005-0000-0000-00005C1C0000}"/>
    <cellStyle name="20% - uthevingsfarge 5 8 7 2" xfId="8887" xr:uid="{00000000-0005-0000-0000-00005D1C0000}"/>
    <cellStyle name="20% - uthevingsfarge 5 8 8" xfId="8888" xr:uid="{00000000-0005-0000-0000-00005E1C0000}"/>
    <cellStyle name="20% - uthevingsfarge 5 8 8 2" xfId="8889" xr:uid="{00000000-0005-0000-0000-00005F1C0000}"/>
    <cellStyle name="20% - uthevingsfarge 5 8 9" xfId="8890" xr:uid="{00000000-0005-0000-0000-0000601C0000}"/>
    <cellStyle name="20% - uthevingsfarge 5 8_Tabell 4.5-4.7" xfId="8827" xr:uid="{00000000-0005-0000-0000-0000611C0000}"/>
    <cellStyle name="20% - uthevingsfarge 5 9" xfId="443" xr:uid="{00000000-0005-0000-0000-0000621C0000}"/>
    <cellStyle name="20% - uthevingsfarge 5 9 10" xfId="8892" xr:uid="{00000000-0005-0000-0000-0000631C0000}"/>
    <cellStyle name="20% - uthevingsfarge 5 9 2" xfId="444" xr:uid="{00000000-0005-0000-0000-0000641C0000}"/>
    <cellStyle name="20% - uthevingsfarge 5 9 2 2" xfId="8894" xr:uid="{00000000-0005-0000-0000-0000651C0000}"/>
    <cellStyle name="20% - uthevingsfarge 5 9 2 2 2" xfId="8895" xr:uid="{00000000-0005-0000-0000-0000661C0000}"/>
    <cellStyle name="20% - uthevingsfarge 5 9 2 2 3" xfId="8896" xr:uid="{00000000-0005-0000-0000-0000671C0000}"/>
    <cellStyle name="20% - uthevingsfarge 5 9 2 3" xfId="8897" xr:uid="{00000000-0005-0000-0000-0000681C0000}"/>
    <cellStyle name="20% - uthevingsfarge 5 9 2 3 2" xfId="8898" xr:uid="{00000000-0005-0000-0000-0000691C0000}"/>
    <cellStyle name="20% - uthevingsfarge 5 9 2 3 3" xfId="8899" xr:uid="{00000000-0005-0000-0000-00006A1C0000}"/>
    <cellStyle name="20% - uthevingsfarge 5 9 2 4" xfId="8900" xr:uid="{00000000-0005-0000-0000-00006B1C0000}"/>
    <cellStyle name="20% - uthevingsfarge 5 9 2 5" xfId="8901" xr:uid="{00000000-0005-0000-0000-00006C1C0000}"/>
    <cellStyle name="20% - uthevingsfarge 5 9 2_Tabell 4.5-4.7" xfId="8893" xr:uid="{00000000-0005-0000-0000-00006D1C0000}"/>
    <cellStyle name="20% - uthevingsfarge 5 9 3" xfId="8902" xr:uid="{00000000-0005-0000-0000-00006E1C0000}"/>
    <cellStyle name="20% - uthevingsfarge 5 9 3 2" xfId="8903" xr:uid="{00000000-0005-0000-0000-00006F1C0000}"/>
    <cellStyle name="20% - uthevingsfarge 5 9 3 2 2" xfId="8904" xr:uid="{00000000-0005-0000-0000-0000701C0000}"/>
    <cellStyle name="20% - uthevingsfarge 5 9 3 2 3" xfId="8905" xr:uid="{00000000-0005-0000-0000-0000711C0000}"/>
    <cellStyle name="20% - uthevingsfarge 5 9 3 3" xfId="8906" xr:uid="{00000000-0005-0000-0000-0000721C0000}"/>
    <cellStyle name="20% - uthevingsfarge 5 9 3 3 2" xfId="8907" xr:uid="{00000000-0005-0000-0000-0000731C0000}"/>
    <cellStyle name="20% - uthevingsfarge 5 9 3 3 3" xfId="8908" xr:uid="{00000000-0005-0000-0000-0000741C0000}"/>
    <cellStyle name="20% - uthevingsfarge 5 9 3 4" xfId="8909" xr:uid="{00000000-0005-0000-0000-0000751C0000}"/>
    <cellStyle name="20% - uthevingsfarge 5 9 3 5" xfId="8910" xr:uid="{00000000-0005-0000-0000-0000761C0000}"/>
    <cellStyle name="20% - uthevingsfarge 5 9 4" xfId="8911" xr:uid="{00000000-0005-0000-0000-0000771C0000}"/>
    <cellStyle name="20% - uthevingsfarge 5 9 4 2" xfId="8912" xr:uid="{00000000-0005-0000-0000-0000781C0000}"/>
    <cellStyle name="20% - uthevingsfarge 5 9 4 3" xfId="8913" xr:uid="{00000000-0005-0000-0000-0000791C0000}"/>
    <cellStyle name="20% - uthevingsfarge 5 9 5" xfId="8914" xr:uid="{00000000-0005-0000-0000-00007A1C0000}"/>
    <cellStyle name="20% - uthevingsfarge 5 9 5 2" xfId="8915" xr:uid="{00000000-0005-0000-0000-00007B1C0000}"/>
    <cellStyle name="20% - uthevingsfarge 5 9 5 3" xfId="8916" xr:uid="{00000000-0005-0000-0000-00007C1C0000}"/>
    <cellStyle name="20% - uthevingsfarge 5 9 6" xfId="8917" xr:uid="{00000000-0005-0000-0000-00007D1C0000}"/>
    <cellStyle name="20% - uthevingsfarge 5 9 6 2" xfId="8918" xr:uid="{00000000-0005-0000-0000-00007E1C0000}"/>
    <cellStyle name="20% - uthevingsfarge 5 9 7" xfId="8919" xr:uid="{00000000-0005-0000-0000-00007F1C0000}"/>
    <cellStyle name="20% - uthevingsfarge 5 9 7 2" xfId="8920" xr:uid="{00000000-0005-0000-0000-0000801C0000}"/>
    <cellStyle name="20% - uthevingsfarge 5 9 8" xfId="8921" xr:uid="{00000000-0005-0000-0000-0000811C0000}"/>
    <cellStyle name="20% - uthevingsfarge 5 9 9" xfId="8922" xr:uid="{00000000-0005-0000-0000-0000821C0000}"/>
    <cellStyle name="20% - uthevingsfarge 5 9_Tabell 4.5-4.7" xfId="8891" xr:uid="{00000000-0005-0000-0000-0000831C0000}"/>
    <cellStyle name="20% - uthevingsfarge 6 10" xfId="445" xr:uid="{00000000-0005-0000-0000-0000841C0000}"/>
    <cellStyle name="20% - uthevingsfarge 6 10 2" xfId="8924" xr:uid="{00000000-0005-0000-0000-0000851C0000}"/>
    <cellStyle name="20% - uthevingsfarge 6 10 2 2" xfId="8925" xr:uid="{00000000-0005-0000-0000-0000861C0000}"/>
    <cellStyle name="20% - uthevingsfarge 6 10 2 3" xfId="8926" xr:uid="{00000000-0005-0000-0000-0000871C0000}"/>
    <cellStyle name="20% - uthevingsfarge 6 10 3" xfId="8927" xr:uid="{00000000-0005-0000-0000-0000881C0000}"/>
    <cellStyle name="20% - uthevingsfarge 6 10 3 2" xfId="8928" xr:uid="{00000000-0005-0000-0000-0000891C0000}"/>
    <cellStyle name="20% - uthevingsfarge 6 10 3 3" xfId="8929" xr:uid="{00000000-0005-0000-0000-00008A1C0000}"/>
    <cellStyle name="20% - uthevingsfarge 6 10 4" xfId="8930" xr:uid="{00000000-0005-0000-0000-00008B1C0000}"/>
    <cellStyle name="20% - uthevingsfarge 6 10 5" xfId="8931" xr:uid="{00000000-0005-0000-0000-00008C1C0000}"/>
    <cellStyle name="20% - uthevingsfarge 6 10_Tabell 4.5-4.7" xfId="8923" xr:uid="{00000000-0005-0000-0000-00008D1C0000}"/>
    <cellStyle name="20% - uthevingsfarge 6 11" xfId="8932" xr:uid="{00000000-0005-0000-0000-00008E1C0000}"/>
    <cellStyle name="20% - uthevingsfarge 6 11 2" xfId="8933" xr:uid="{00000000-0005-0000-0000-00008F1C0000}"/>
    <cellStyle name="20% - uthevingsfarge 6 11 2 2" xfId="8934" xr:uid="{00000000-0005-0000-0000-0000901C0000}"/>
    <cellStyle name="20% - uthevingsfarge 6 11 2 3" xfId="8935" xr:uid="{00000000-0005-0000-0000-0000911C0000}"/>
    <cellStyle name="20% - uthevingsfarge 6 11 3" xfId="8936" xr:uid="{00000000-0005-0000-0000-0000921C0000}"/>
    <cellStyle name="20% - uthevingsfarge 6 11 3 2" xfId="8937" xr:uid="{00000000-0005-0000-0000-0000931C0000}"/>
    <cellStyle name="20% - uthevingsfarge 6 11 3 3" xfId="8938" xr:uid="{00000000-0005-0000-0000-0000941C0000}"/>
    <cellStyle name="20% - uthevingsfarge 6 11 4" xfId="8939" xr:uid="{00000000-0005-0000-0000-0000951C0000}"/>
    <cellStyle name="20% - uthevingsfarge 6 11 5" xfId="8940" xr:uid="{00000000-0005-0000-0000-0000961C0000}"/>
    <cellStyle name="20% - uthevingsfarge 6 12" xfId="8941" xr:uid="{00000000-0005-0000-0000-0000971C0000}"/>
    <cellStyle name="20% - uthevingsfarge 6 12 2" xfId="8942" xr:uid="{00000000-0005-0000-0000-0000981C0000}"/>
    <cellStyle name="20% - uthevingsfarge 6 12 3" xfId="8943" xr:uid="{00000000-0005-0000-0000-0000991C0000}"/>
    <cellStyle name="20% - uthevingsfarge 6 13" xfId="8944" xr:uid="{00000000-0005-0000-0000-00009A1C0000}"/>
    <cellStyle name="20% - uthevingsfarge 6 13 2" xfId="8945" xr:uid="{00000000-0005-0000-0000-00009B1C0000}"/>
    <cellStyle name="20% - uthevingsfarge 6 13 3" xfId="8946" xr:uid="{00000000-0005-0000-0000-00009C1C0000}"/>
    <cellStyle name="20% - uthevingsfarge 6 14" xfId="8947" xr:uid="{00000000-0005-0000-0000-00009D1C0000}"/>
    <cellStyle name="20% - uthevingsfarge 6 14 2" xfId="8948" xr:uid="{00000000-0005-0000-0000-00009E1C0000}"/>
    <cellStyle name="20% - uthevingsfarge 6 15" xfId="8949" xr:uid="{00000000-0005-0000-0000-00009F1C0000}"/>
    <cellStyle name="20% - uthevingsfarge 6 15 2" xfId="8950" xr:uid="{00000000-0005-0000-0000-0000A01C0000}"/>
    <cellStyle name="20% - uthevingsfarge 6 16" xfId="8951" xr:uid="{00000000-0005-0000-0000-0000A11C0000}"/>
    <cellStyle name="20% - uthevingsfarge 6 17" xfId="8952" xr:uid="{00000000-0005-0000-0000-0000A21C0000}"/>
    <cellStyle name="20% - uthevingsfarge 6 18" xfId="8953" xr:uid="{00000000-0005-0000-0000-0000A31C0000}"/>
    <cellStyle name="20% - uthevingsfarge 6 2" xfId="446" xr:uid="{00000000-0005-0000-0000-0000A41C0000}"/>
    <cellStyle name="20% - uthevingsfarge 6 2 10" xfId="8955" xr:uid="{00000000-0005-0000-0000-0000A51C0000}"/>
    <cellStyle name="20% - uthevingsfarge 6 2 10 2" xfId="8956" xr:uid="{00000000-0005-0000-0000-0000A61C0000}"/>
    <cellStyle name="20% - uthevingsfarge 6 2 11" xfId="8957" xr:uid="{00000000-0005-0000-0000-0000A71C0000}"/>
    <cellStyle name="20% - uthevingsfarge 6 2 11 2" xfId="8958" xr:uid="{00000000-0005-0000-0000-0000A81C0000}"/>
    <cellStyle name="20% - uthevingsfarge 6 2 12" xfId="8959" xr:uid="{00000000-0005-0000-0000-0000A91C0000}"/>
    <cellStyle name="20% - uthevingsfarge 6 2 13" xfId="8960" xr:uid="{00000000-0005-0000-0000-0000AA1C0000}"/>
    <cellStyle name="20% - uthevingsfarge 6 2 14" xfId="8961" xr:uid="{00000000-0005-0000-0000-0000AB1C0000}"/>
    <cellStyle name="20% - uthevingsfarge 6 2 2" xfId="447" xr:uid="{00000000-0005-0000-0000-0000AC1C0000}"/>
    <cellStyle name="20% - uthevingsfarge 6 2 2 10" xfId="8963" xr:uid="{00000000-0005-0000-0000-0000AD1C0000}"/>
    <cellStyle name="20% - uthevingsfarge 6 2 2 11" xfId="8964" xr:uid="{00000000-0005-0000-0000-0000AE1C0000}"/>
    <cellStyle name="20% - uthevingsfarge 6 2 2 12" xfId="8965" xr:uid="{00000000-0005-0000-0000-0000AF1C0000}"/>
    <cellStyle name="20% - uthevingsfarge 6 2 2 2" xfId="448" xr:uid="{00000000-0005-0000-0000-0000B01C0000}"/>
    <cellStyle name="20% - uthevingsfarge 6 2 2 2 10" xfId="8967" xr:uid="{00000000-0005-0000-0000-0000B11C0000}"/>
    <cellStyle name="20% - uthevingsfarge 6 2 2 2 11" xfId="8968" xr:uid="{00000000-0005-0000-0000-0000B21C0000}"/>
    <cellStyle name="20% - uthevingsfarge 6 2 2 2 2" xfId="449" xr:uid="{00000000-0005-0000-0000-0000B31C0000}"/>
    <cellStyle name="20% - uthevingsfarge 6 2 2 2 2 10" xfId="8970" xr:uid="{00000000-0005-0000-0000-0000B41C0000}"/>
    <cellStyle name="20% - uthevingsfarge 6 2 2 2 2 2" xfId="450" xr:uid="{00000000-0005-0000-0000-0000B51C0000}"/>
    <cellStyle name="20% - uthevingsfarge 6 2 2 2 2 2 2" xfId="8972" xr:uid="{00000000-0005-0000-0000-0000B61C0000}"/>
    <cellStyle name="20% - uthevingsfarge 6 2 2 2 2 2 2 2" xfId="8973" xr:uid="{00000000-0005-0000-0000-0000B71C0000}"/>
    <cellStyle name="20% - uthevingsfarge 6 2 2 2 2 2 2 3" xfId="8974" xr:uid="{00000000-0005-0000-0000-0000B81C0000}"/>
    <cellStyle name="20% - uthevingsfarge 6 2 2 2 2 2 3" xfId="8975" xr:uid="{00000000-0005-0000-0000-0000B91C0000}"/>
    <cellStyle name="20% - uthevingsfarge 6 2 2 2 2 2 3 2" xfId="8976" xr:uid="{00000000-0005-0000-0000-0000BA1C0000}"/>
    <cellStyle name="20% - uthevingsfarge 6 2 2 2 2 2 3 3" xfId="8977" xr:uid="{00000000-0005-0000-0000-0000BB1C0000}"/>
    <cellStyle name="20% - uthevingsfarge 6 2 2 2 2 2 4" xfId="8978" xr:uid="{00000000-0005-0000-0000-0000BC1C0000}"/>
    <cellStyle name="20% - uthevingsfarge 6 2 2 2 2 2 5" xfId="8979" xr:uid="{00000000-0005-0000-0000-0000BD1C0000}"/>
    <cellStyle name="20% - uthevingsfarge 6 2 2 2 2 2_Tabell 4.5-4.7" xfId="8971" xr:uid="{00000000-0005-0000-0000-0000BE1C0000}"/>
    <cellStyle name="20% - uthevingsfarge 6 2 2 2 2 3" xfId="8980" xr:uid="{00000000-0005-0000-0000-0000BF1C0000}"/>
    <cellStyle name="20% - uthevingsfarge 6 2 2 2 2 3 2" xfId="8981" xr:uid="{00000000-0005-0000-0000-0000C01C0000}"/>
    <cellStyle name="20% - uthevingsfarge 6 2 2 2 2 3 2 2" xfId="8982" xr:uid="{00000000-0005-0000-0000-0000C11C0000}"/>
    <cellStyle name="20% - uthevingsfarge 6 2 2 2 2 3 2 3" xfId="8983" xr:uid="{00000000-0005-0000-0000-0000C21C0000}"/>
    <cellStyle name="20% - uthevingsfarge 6 2 2 2 2 3 3" xfId="8984" xr:uid="{00000000-0005-0000-0000-0000C31C0000}"/>
    <cellStyle name="20% - uthevingsfarge 6 2 2 2 2 3 3 2" xfId="8985" xr:uid="{00000000-0005-0000-0000-0000C41C0000}"/>
    <cellStyle name="20% - uthevingsfarge 6 2 2 2 2 3 3 3" xfId="8986" xr:uid="{00000000-0005-0000-0000-0000C51C0000}"/>
    <cellStyle name="20% - uthevingsfarge 6 2 2 2 2 3 4" xfId="8987" xr:uid="{00000000-0005-0000-0000-0000C61C0000}"/>
    <cellStyle name="20% - uthevingsfarge 6 2 2 2 2 3 5" xfId="8988" xr:uid="{00000000-0005-0000-0000-0000C71C0000}"/>
    <cellStyle name="20% - uthevingsfarge 6 2 2 2 2 4" xfId="8989" xr:uid="{00000000-0005-0000-0000-0000C81C0000}"/>
    <cellStyle name="20% - uthevingsfarge 6 2 2 2 2 4 2" xfId="8990" xr:uid="{00000000-0005-0000-0000-0000C91C0000}"/>
    <cellStyle name="20% - uthevingsfarge 6 2 2 2 2 4 3" xfId="8991" xr:uid="{00000000-0005-0000-0000-0000CA1C0000}"/>
    <cellStyle name="20% - uthevingsfarge 6 2 2 2 2 5" xfId="8992" xr:uid="{00000000-0005-0000-0000-0000CB1C0000}"/>
    <cellStyle name="20% - uthevingsfarge 6 2 2 2 2 5 2" xfId="8993" xr:uid="{00000000-0005-0000-0000-0000CC1C0000}"/>
    <cellStyle name="20% - uthevingsfarge 6 2 2 2 2 5 3" xfId="8994" xr:uid="{00000000-0005-0000-0000-0000CD1C0000}"/>
    <cellStyle name="20% - uthevingsfarge 6 2 2 2 2 6" xfId="8995" xr:uid="{00000000-0005-0000-0000-0000CE1C0000}"/>
    <cellStyle name="20% - uthevingsfarge 6 2 2 2 2 6 2" xfId="8996" xr:uid="{00000000-0005-0000-0000-0000CF1C0000}"/>
    <cellStyle name="20% - uthevingsfarge 6 2 2 2 2 7" xfId="8997" xr:uid="{00000000-0005-0000-0000-0000D01C0000}"/>
    <cellStyle name="20% - uthevingsfarge 6 2 2 2 2 7 2" xfId="8998" xr:uid="{00000000-0005-0000-0000-0000D11C0000}"/>
    <cellStyle name="20% - uthevingsfarge 6 2 2 2 2 8" xfId="8999" xr:uid="{00000000-0005-0000-0000-0000D21C0000}"/>
    <cellStyle name="20% - uthevingsfarge 6 2 2 2 2 9" xfId="9000" xr:uid="{00000000-0005-0000-0000-0000D31C0000}"/>
    <cellStyle name="20% - uthevingsfarge 6 2 2 2 2_Tabell 4.5-4.7" xfId="8969" xr:uid="{00000000-0005-0000-0000-0000D41C0000}"/>
    <cellStyle name="20% - uthevingsfarge 6 2 2 2 3" xfId="451" xr:uid="{00000000-0005-0000-0000-0000D51C0000}"/>
    <cellStyle name="20% - uthevingsfarge 6 2 2 2 3 2" xfId="9002" xr:uid="{00000000-0005-0000-0000-0000D61C0000}"/>
    <cellStyle name="20% - uthevingsfarge 6 2 2 2 3 2 2" xfId="9003" xr:uid="{00000000-0005-0000-0000-0000D71C0000}"/>
    <cellStyle name="20% - uthevingsfarge 6 2 2 2 3 2 3" xfId="9004" xr:uid="{00000000-0005-0000-0000-0000D81C0000}"/>
    <cellStyle name="20% - uthevingsfarge 6 2 2 2 3 3" xfId="9005" xr:uid="{00000000-0005-0000-0000-0000D91C0000}"/>
    <cellStyle name="20% - uthevingsfarge 6 2 2 2 3 3 2" xfId="9006" xr:uid="{00000000-0005-0000-0000-0000DA1C0000}"/>
    <cellStyle name="20% - uthevingsfarge 6 2 2 2 3 3 3" xfId="9007" xr:uid="{00000000-0005-0000-0000-0000DB1C0000}"/>
    <cellStyle name="20% - uthevingsfarge 6 2 2 2 3 4" xfId="9008" xr:uid="{00000000-0005-0000-0000-0000DC1C0000}"/>
    <cellStyle name="20% - uthevingsfarge 6 2 2 2 3 5" xfId="9009" xr:uid="{00000000-0005-0000-0000-0000DD1C0000}"/>
    <cellStyle name="20% - uthevingsfarge 6 2 2 2 3_Tabell 4.5-4.7" xfId="9001" xr:uid="{00000000-0005-0000-0000-0000DE1C0000}"/>
    <cellStyle name="20% - uthevingsfarge 6 2 2 2 4" xfId="9010" xr:uid="{00000000-0005-0000-0000-0000DF1C0000}"/>
    <cellStyle name="20% - uthevingsfarge 6 2 2 2 4 2" xfId="9011" xr:uid="{00000000-0005-0000-0000-0000E01C0000}"/>
    <cellStyle name="20% - uthevingsfarge 6 2 2 2 4 2 2" xfId="9012" xr:uid="{00000000-0005-0000-0000-0000E11C0000}"/>
    <cellStyle name="20% - uthevingsfarge 6 2 2 2 4 2 3" xfId="9013" xr:uid="{00000000-0005-0000-0000-0000E21C0000}"/>
    <cellStyle name="20% - uthevingsfarge 6 2 2 2 4 3" xfId="9014" xr:uid="{00000000-0005-0000-0000-0000E31C0000}"/>
    <cellStyle name="20% - uthevingsfarge 6 2 2 2 4 3 2" xfId="9015" xr:uid="{00000000-0005-0000-0000-0000E41C0000}"/>
    <cellStyle name="20% - uthevingsfarge 6 2 2 2 4 3 3" xfId="9016" xr:uid="{00000000-0005-0000-0000-0000E51C0000}"/>
    <cellStyle name="20% - uthevingsfarge 6 2 2 2 4 4" xfId="9017" xr:uid="{00000000-0005-0000-0000-0000E61C0000}"/>
    <cellStyle name="20% - uthevingsfarge 6 2 2 2 4 5" xfId="9018" xr:uid="{00000000-0005-0000-0000-0000E71C0000}"/>
    <cellStyle name="20% - uthevingsfarge 6 2 2 2 5" xfId="9019" xr:uid="{00000000-0005-0000-0000-0000E81C0000}"/>
    <cellStyle name="20% - uthevingsfarge 6 2 2 2 5 2" xfId="9020" xr:uid="{00000000-0005-0000-0000-0000E91C0000}"/>
    <cellStyle name="20% - uthevingsfarge 6 2 2 2 5 3" xfId="9021" xr:uid="{00000000-0005-0000-0000-0000EA1C0000}"/>
    <cellStyle name="20% - uthevingsfarge 6 2 2 2 6" xfId="9022" xr:uid="{00000000-0005-0000-0000-0000EB1C0000}"/>
    <cellStyle name="20% - uthevingsfarge 6 2 2 2 6 2" xfId="9023" xr:uid="{00000000-0005-0000-0000-0000EC1C0000}"/>
    <cellStyle name="20% - uthevingsfarge 6 2 2 2 6 3" xfId="9024" xr:uid="{00000000-0005-0000-0000-0000ED1C0000}"/>
    <cellStyle name="20% - uthevingsfarge 6 2 2 2 7" xfId="9025" xr:uid="{00000000-0005-0000-0000-0000EE1C0000}"/>
    <cellStyle name="20% - uthevingsfarge 6 2 2 2 7 2" xfId="9026" xr:uid="{00000000-0005-0000-0000-0000EF1C0000}"/>
    <cellStyle name="20% - uthevingsfarge 6 2 2 2 8" xfId="9027" xr:uid="{00000000-0005-0000-0000-0000F01C0000}"/>
    <cellStyle name="20% - uthevingsfarge 6 2 2 2 8 2" xfId="9028" xr:uid="{00000000-0005-0000-0000-0000F11C0000}"/>
    <cellStyle name="20% - uthevingsfarge 6 2 2 2 9" xfId="9029" xr:uid="{00000000-0005-0000-0000-0000F21C0000}"/>
    <cellStyle name="20% - uthevingsfarge 6 2 2 2_Tabell 4.5-4.7" xfId="8966" xr:uid="{00000000-0005-0000-0000-0000F31C0000}"/>
    <cellStyle name="20% - uthevingsfarge 6 2 2 3" xfId="452" xr:uid="{00000000-0005-0000-0000-0000F41C0000}"/>
    <cellStyle name="20% - uthevingsfarge 6 2 2 3 10" xfId="9031" xr:uid="{00000000-0005-0000-0000-0000F51C0000}"/>
    <cellStyle name="20% - uthevingsfarge 6 2 2 3 2" xfId="453" xr:uid="{00000000-0005-0000-0000-0000F61C0000}"/>
    <cellStyle name="20% - uthevingsfarge 6 2 2 3 2 2" xfId="9033" xr:uid="{00000000-0005-0000-0000-0000F71C0000}"/>
    <cellStyle name="20% - uthevingsfarge 6 2 2 3 2 2 2" xfId="9034" xr:uid="{00000000-0005-0000-0000-0000F81C0000}"/>
    <cellStyle name="20% - uthevingsfarge 6 2 2 3 2 2 3" xfId="9035" xr:uid="{00000000-0005-0000-0000-0000F91C0000}"/>
    <cellStyle name="20% - uthevingsfarge 6 2 2 3 2 3" xfId="9036" xr:uid="{00000000-0005-0000-0000-0000FA1C0000}"/>
    <cellStyle name="20% - uthevingsfarge 6 2 2 3 2 3 2" xfId="9037" xr:uid="{00000000-0005-0000-0000-0000FB1C0000}"/>
    <cellStyle name="20% - uthevingsfarge 6 2 2 3 2 3 3" xfId="9038" xr:uid="{00000000-0005-0000-0000-0000FC1C0000}"/>
    <cellStyle name="20% - uthevingsfarge 6 2 2 3 2 4" xfId="9039" xr:uid="{00000000-0005-0000-0000-0000FD1C0000}"/>
    <cellStyle name="20% - uthevingsfarge 6 2 2 3 2 5" xfId="9040" xr:uid="{00000000-0005-0000-0000-0000FE1C0000}"/>
    <cellStyle name="20% - uthevingsfarge 6 2 2 3 2_Tabell 4.5-4.7" xfId="9032" xr:uid="{00000000-0005-0000-0000-0000FF1C0000}"/>
    <cellStyle name="20% - uthevingsfarge 6 2 2 3 3" xfId="9041" xr:uid="{00000000-0005-0000-0000-0000001D0000}"/>
    <cellStyle name="20% - uthevingsfarge 6 2 2 3 3 2" xfId="9042" xr:uid="{00000000-0005-0000-0000-0000011D0000}"/>
    <cellStyle name="20% - uthevingsfarge 6 2 2 3 3 2 2" xfId="9043" xr:uid="{00000000-0005-0000-0000-0000021D0000}"/>
    <cellStyle name="20% - uthevingsfarge 6 2 2 3 3 2 3" xfId="9044" xr:uid="{00000000-0005-0000-0000-0000031D0000}"/>
    <cellStyle name="20% - uthevingsfarge 6 2 2 3 3 3" xfId="9045" xr:uid="{00000000-0005-0000-0000-0000041D0000}"/>
    <cellStyle name="20% - uthevingsfarge 6 2 2 3 3 3 2" xfId="9046" xr:uid="{00000000-0005-0000-0000-0000051D0000}"/>
    <cellStyle name="20% - uthevingsfarge 6 2 2 3 3 3 3" xfId="9047" xr:uid="{00000000-0005-0000-0000-0000061D0000}"/>
    <cellStyle name="20% - uthevingsfarge 6 2 2 3 3 4" xfId="9048" xr:uid="{00000000-0005-0000-0000-0000071D0000}"/>
    <cellStyle name="20% - uthevingsfarge 6 2 2 3 3 5" xfId="9049" xr:uid="{00000000-0005-0000-0000-0000081D0000}"/>
    <cellStyle name="20% - uthevingsfarge 6 2 2 3 4" xfId="9050" xr:uid="{00000000-0005-0000-0000-0000091D0000}"/>
    <cellStyle name="20% - uthevingsfarge 6 2 2 3 4 2" xfId="9051" xr:uid="{00000000-0005-0000-0000-00000A1D0000}"/>
    <cellStyle name="20% - uthevingsfarge 6 2 2 3 4 3" xfId="9052" xr:uid="{00000000-0005-0000-0000-00000B1D0000}"/>
    <cellStyle name="20% - uthevingsfarge 6 2 2 3 5" xfId="9053" xr:uid="{00000000-0005-0000-0000-00000C1D0000}"/>
    <cellStyle name="20% - uthevingsfarge 6 2 2 3 5 2" xfId="9054" xr:uid="{00000000-0005-0000-0000-00000D1D0000}"/>
    <cellStyle name="20% - uthevingsfarge 6 2 2 3 5 3" xfId="9055" xr:uid="{00000000-0005-0000-0000-00000E1D0000}"/>
    <cellStyle name="20% - uthevingsfarge 6 2 2 3 6" xfId="9056" xr:uid="{00000000-0005-0000-0000-00000F1D0000}"/>
    <cellStyle name="20% - uthevingsfarge 6 2 2 3 6 2" xfId="9057" xr:uid="{00000000-0005-0000-0000-0000101D0000}"/>
    <cellStyle name="20% - uthevingsfarge 6 2 2 3 7" xfId="9058" xr:uid="{00000000-0005-0000-0000-0000111D0000}"/>
    <cellStyle name="20% - uthevingsfarge 6 2 2 3 7 2" xfId="9059" xr:uid="{00000000-0005-0000-0000-0000121D0000}"/>
    <cellStyle name="20% - uthevingsfarge 6 2 2 3 8" xfId="9060" xr:uid="{00000000-0005-0000-0000-0000131D0000}"/>
    <cellStyle name="20% - uthevingsfarge 6 2 2 3 9" xfId="9061" xr:uid="{00000000-0005-0000-0000-0000141D0000}"/>
    <cellStyle name="20% - uthevingsfarge 6 2 2 3_Tabell 4.5-4.7" xfId="9030" xr:uid="{00000000-0005-0000-0000-0000151D0000}"/>
    <cellStyle name="20% - uthevingsfarge 6 2 2 4" xfId="454" xr:uid="{00000000-0005-0000-0000-0000161D0000}"/>
    <cellStyle name="20% - uthevingsfarge 6 2 2 4 2" xfId="9063" xr:uid="{00000000-0005-0000-0000-0000171D0000}"/>
    <cellStyle name="20% - uthevingsfarge 6 2 2 4 2 2" xfId="9064" xr:uid="{00000000-0005-0000-0000-0000181D0000}"/>
    <cellStyle name="20% - uthevingsfarge 6 2 2 4 2 3" xfId="9065" xr:uid="{00000000-0005-0000-0000-0000191D0000}"/>
    <cellStyle name="20% - uthevingsfarge 6 2 2 4 3" xfId="9066" xr:uid="{00000000-0005-0000-0000-00001A1D0000}"/>
    <cellStyle name="20% - uthevingsfarge 6 2 2 4 3 2" xfId="9067" xr:uid="{00000000-0005-0000-0000-00001B1D0000}"/>
    <cellStyle name="20% - uthevingsfarge 6 2 2 4 3 3" xfId="9068" xr:uid="{00000000-0005-0000-0000-00001C1D0000}"/>
    <cellStyle name="20% - uthevingsfarge 6 2 2 4 4" xfId="9069" xr:uid="{00000000-0005-0000-0000-00001D1D0000}"/>
    <cellStyle name="20% - uthevingsfarge 6 2 2 4 5" xfId="9070" xr:uid="{00000000-0005-0000-0000-00001E1D0000}"/>
    <cellStyle name="20% - uthevingsfarge 6 2 2 4_Tabell 4.5-4.7" xfId="9062" xr:uid="{00000000-0005-0000-0000-00001F1D0000}"/>
    <cellStyle name="20% - uthevingsfarge 6 2 2 5" xfId="9071" xr:uid="{00000000-0005-0000-0000-0000201D0000}"/>
    <cellStyle name="20% - uthevingsfarge 6 2 2 5 2" xfId="9072" xr:uid="{00000000-0005-0000-0000-0000211D0000}"/>
    <cellStyle name="20% - uthevingsfarge 6 2 2 5 2 2" xfId="9073" xr:uid="{00000000-0005-0000-0000-0000221D0000}"/>
    <cellStyle name="20% - uthevingsfarge 6 2 2 5 2 3" xfId="9074" xr:uid="{00000000-0005-0000-0000-0000231D0000}"/>
    <cellStyle name="20% - uthevingsfarge 6 2 2 5 3" xfId="9075" xr:uid="{00000000-0005-0000-0000-0000241D0000}"/>
    <cellStyle name="20% - uthevingsfarge 6 2 2 5 3 2" xfId="9076" xr:uid="{00000000-0005-0000-0000-0000251D0000}"/>
    <cellStyle name="20% - uthevingsfarge 6 2 2 5 3 3" xfId="9077" xr:uid="{00000000-0005-0000-0000-0000261D0000}"/>
    <cellStyle name="20% - uthevingsfarge 6 2 2 5 4" xfId="9078" xr:uid="{00000000-0005-0000-0000-0000271D0000}"/>
    <cellStyle name="20% - uthevingsfarge 6 2 2 5 5" xfId="9079" xr:uid="{00000000-0005-0000-0000-0000281D0000}"/>
    <cellStyle name="20% - uthevingsfarge 6 2 2 6" xfId="9080" xr:uid="{00000000-0005-0000-0000-0000291D0000}"/>
    <cellStyle name="20% - uthevingsfarge 6 2 2 6 2" xfId="9081" xr:uid="{00000000-0005-0000-0000-00002A1D0000}"/>
    <cellStyle name="20% - uthevingsfarge 6 2 2 6 3" xfId="9082" xr:uid="{00000000-0005-0000-0000-00002B1D0000}"/>
    <cellStyle name="20% - uthevingsfarge 6 2 2 7" xfId="9083" xr:uid="{00000000-0005-0000-0000-00002C1D0000}"/>
    <cellStyle name="20% - uthevingsfarge 6 2 2 7 2" xfId="9084" xr:uid="{00000000-0005-0000-0000-00002D1D0000}"/>
    <cellStyle name="20% - uthevingsfarge 6 2 2 7 3" xfId="9085" xr:uid="{00000000-0005-0000-0000-00002E1D0000}"/>
    <cellStyle name="20% - uthevingsfarge 6 2 2 8" xfId="9086" xr:uid="{00000000-0005-0000-0000-00002F1D0000}"/>
    <cellStyle name="20% - uthevingsfarge 6 2 2 8 2" xfId="9087" xr:uid="{00000000-0005-0000-0000-0000301D0000}"/>
    <cellStyle name="20% - uthevingsfarge 6 2 2 9" xfId="9088" xr:uid="{00000000-0005-0000-0000-0000311D0000}"/>
    <cellStyle name="20% - uthevingsfarge 6 2 2 9 2" xfId="9089" xr:uid="{00000000-0005-0000-0000-0000321D0000}"/>
    <cellStyle name="20% - uthevingsfarge 6 2 2_Tabell 4.5-4.7" xfId="8962" xr:uid="{00000000-0005-0000-0000-0000331D0000}"/>
    <cellStyle name="20% - uthevingsfarge 6 2 3" xfId="455" xr:uid="{00000000-0005-0000-0000-0000341D0000}"/>
    <cellStyle name="20% - uthevingsfarge 6 2 3 10" xfId="9091" xr:uid="{00000000-0005-0000-0000-0000351D0000}"/>
    <cellStyle name="20% - uthevingsfarge 6 2 3 11" xfId="9092" xr:uid="{00000000-0005-0000-0000-0000361D0000}"/>
    <cellStyle name="20% - uthevingsfarge 6 2 3 2" xfId="456" xr:uid="{00000000-0005-0000-0000-0000371D0000}"/>
    <cellStyle name="20% - uthevingsfarge 6 2 3 2 10" xfId="9094" xr:uid="{00000000-0005-0000-0000-0000381D0000}"/>
    <cellStyle name="20% - uthevingsfarge 6 2 3 2 2" xfId="457" xr:uid="{00000000-0005-0000-0000-0000391D0000}"/>
    <cellStyle name="20% - uthevingsfarge 6 2 3 2 2 2" xfId="9096" xr:uid="{00000000-0005-0000-0000-00003A1D0000}"/>
    <cellStyle name="20% - uthevingsfarge 6 2 3 2 2 2 2" xfId="9097" xr:uid="{00000000-0005-0000-0000-00003B1D0000}"/>
    <cellStyle name="20% - uthevingsfarge 6 2 3 2 2 2 3" xfId="9098" xr:uid="{00000000-0005-0000-0000-00003C1D0000}"/>
    <cellStyle name="20% - uthevingsfarge 6 2 3 2 2 3" xfId="9099" xr:uid="{00000000-0005-0000-0000-00003D1D0000}"/>
    <cellStyle name="20% - uthevingsfarge 6 2 3 2 2 3 2" xfId="9100" xr:uid="{00000000-0005-0000-0000-00003E1D0000}"/>
    <cellStyle name="20% - uthevingsfarge 6 2 3 2 2 3 3" xfId="9101" xr:uid="{00000000-0005-0000-0000-00003F1D0000}"/>
    <cellStyle name="20% - uthevingsfarge 6 2 3 2 2 4" xfId="9102" xr:uid="{00000000-0005-0000-0000-0000401D0000}"/>
    <cellStyle name="20% - uthevingsfarge 6 2 3 2 2 5" xfId="9103" xr:uid="{00000000-0005-0000-0000-0000411D0000}"/>
    <cellStyle name="20% - uthevingsfarge 6 2 3 2 2_Tabell 4.5-4.7" xfId="9095" xr:uid="{00000000-0005-0000-0000-0000421D0000}"/>
    <cellStyle name="20% - uthevingsfarge 6 2 3 2 3" xfId="9104" xr:uid="{00000000-0005-0000-0000-0000431D0000}"/>
    <cellStyle name="20% - uthevingsfarge 6 2 3 2 3 2" xfId="9105" xr:uid="{00000000-0005-0000-0000-0000441D0000}"/>
    <cellStyle name="20% - uthevingsfarge 6 2 3 2 3 2 2" xfId="9106" xr:uid="{00000000-0005-0000-0000-0000451D0000}"/>
    <cellStyle name="20% - uthevingsfarge 6 2 3 2 3 2 3" xfId="9107" xr:uid="{00000000-0005-0000-0000-0000461D0000}"/>
    <cellStyle name="20% - uthevingsfarge 6 2 3 2 3 3" xfId="9108" xr:uid="{00000000-0005-0000-0000-0000471D0000}"/>
    <cellStyle name="20% - uthevingsfarge 6 2 3 2 3 3 2" xfId="9109" xr:uid="{00000000-0005-0000-0000-0000481D0000}"/>
    <cellStyle name="20% - uthevingsfarge 6 2 3 2 3 3 3" xfId="9110" xr:uid="{00000000-0005-0000-0000-0000491D0000}"/>
    <cellStyle name="20% - uthevingsfarge 6 2 3 2 3 4" xfId="9111" xr:uid="{00000000-0005-0000-0000-00004A1D0000}"/>
    <cellStyle name="20% - uthevingsfarge 6 2 3 2 3 5" xfId="9112" xr:uid="{00000000-0005-0000-0000-00004B1D0000}"/>
    <cellStyle name="20% - uthevingsfarge 6 2 3 2 4" xfId="9113" xr:uid="{00000000-0005-0000-0000-00004C1D0000}"/>
    <cellStyle name="20% - uthevingsfarge 6 2 3 2 4 2" xfId="9114" xr:uid="{00000000-0005-0000-0000-00004D1D0000}"/>
    <cellStyle name="20% - uthevingsfarge 6 2 3 2 4 3" xfId="9115" xr:uid="{00000000-0005-0000-0000-00004E1D0000}"/>
    <cellStyle name="20% - uthevingsfarge 6 2 3 2 5" xfId="9116" xr:uid="{00000000-0005-0000-0000-00004F1D0000}"/>
    <cellStyle name="20% - uthevingsfarge 6 2 3 2 5 2" xfId="9117" xr:uid="{00000000-0005-0000-0000-0000501D0000}"/>
    <cellStyle name="20% - uthevingsfarge 6 2 3 2 5 3" xfId="9118" xr:uid="{00000000-0005-0000-0000-0000511D0000}"/>
    <cellStyle name="20% - uthevingsfarge 6 2 3 2 6" xfId="9119" xr:uid="{00000000-0005-0000-0000-0000521D0000}"/>
    <cellStyle name="20% - uthevingsfarge 6 2 3 2 6 2" xfId="9120" xr:uid="{00000000-0005-0000-0000-0000531D0000}"/>
    <cellStyle name="20% - uthevingsfarge 6 2 3 2 7" xfId="9121" xr:uid="{00000000-0005-0000-0000-0000541D0000}"/>
    <cellStyle name="20% - uthevingsfarge 6 2 3 2 7 2" xfId="9122" xr:uid="{00000000-0005-0000-0000-0000551D0000}"/>
    <cellStyle name="20% - uthevingsfarge 6 2 3 2 8" xfId="9123" xr:uid="{00000000-0005-0000-0000-0000561D0000}"/>
    <cellStyle name="20% - uthevingsfarge 6 2 3 2 9" xfId="9124" xr:uid="{00000000-0005-0000-0000-0000571D0000}"/>
    <cellStyle name="20% - uthevingsfarge 6 2 3 2_Tabell 4.5-4.7" xfId="9093" xr:uid="{00000000-0005-0000-0000-0000581D0000}"/>
    <cellStyle name="20% - uthevingsfarge 6 2 3 3" xfId="458" xr:uid="{00000000-0005-0000-0000-0000591D0000}"/>
    <cellStyle name="20% - uthevingsfarge 6 2 3 3 2" xfId="9126" xr:uid="{00000000-0005-0000-0000-00005A1D0000}"/>
    <cellStyle name="20% - uthevingsfarge 6 2 3 3 2 2" xfId="9127" xr:uid="{00000000-0005-0000-0000-00005B1D0000}"/>
    <cellStyle name="20% - uthevingsfarge 6 2 3 3 2 3" xfId="9128" xr:uid="{00000000-0005-0000-0000-00005C1D0000}"/>
    <cellStyle name="20% - uthevingsfarge 6 2 3 3 3" xfId="9129" xr:uid="{00000000-0005-0000-0000-00005D1D0000}"/>
    <cellStyle name="20% - uthevingsfarge 6 2 3 3 3 2" xfId="9130" xr:uid="{00000000-0005-0000-0000-00005E1D0000}"/>
    <cellStyle name="20% - uthevingsfarge 6 2 3 3 3 3" xfId="9131" xr:uid="{00000000-0005-0000-0000-00005F1D0000}"/>
    <cellStyle name="20% - uthevingsfarge 6 2 3 3 4" xfId="9132" xr:uid="{00000000-0005-0000-0000-0000601D0000}"/>
    <cellStyle name="20% - uthevingsfarge 6 2 3 3 5" xfId="9133" xr:uid="{00000000-0005-0000-0000-0000611D0000}"/>
    <cellStyle name="20% - uthevingsfarge 6 2 3 3_Tabell 4.5-4.7" xfId="9125" xr:uid="{00000000-0005-0000-0000-0000621D0000}"/>
    <cellStyle name="20% - uthevingsfarge 6 2 3 4" xfId="9134" xr:uid="{00000000-0005-0000-0000-0000631D0000}"/>
    <cellStyle name="20% - uthevingsfarge 6 2 3 4 2" xfId="9135" xr:uid="{00000000-0005-0000-0000-0000641D0000}"/>
    <cellStyle name="20% - uthevingsfarge 6 2 3 4 2 2" xfId="9136" xr:uid="{00000000-0005-0000-0000-0000651D0000}"/>
    <cellStyle name="20% - uthevingsfarge 6 2 3 4 2 3" xfId="9137" xr:uid="{00000000-0005-0000-0000-0000661D0000}"/>
    <cellStyle name="20% - uthevingsfarge 6 2 3 4 3" xfId="9138" xr:uid="{00000000-0005-0000-0000-0000671D0000}"/>
    <cellStyle name="20% - uthevingsfarge 6 2 3 4 3 2" xfId="9139" xr:uid="{00000000-0005-0000-0000-0000681D0000}"/>
    <cellStyle name="20% - uthevingsfarge 6 2 3 4 3 3" xfId="9140" xr:uid="{00000000-0005-0000-0000-0000691D0000}"/>
    <cellStyle name="20% - uthevingsfarge 6 2 3 4 4" xfId="9141" xr:uid="{00000000-0005-0000-0000-00006A1D0000}"/>
    <cellStyle name="20% - uthevingsfarge 6 2 3 4 5" xfId="9142" xr:uid="{00000000-0005-0000-0000-00006B1D0000}"/>
    <cellStyle name="20% - uthevingsfarge 6 2 3 5" xfId="9143" xr:uid="{00000000-0005-0000-0000-00006C1D0000}"/>
    <cellStyle name="20% - uthevingsfarge 6 2 3 5 2" xfId="9144" xr:uid="{00000000-0005-0000-0000-00006D1D0000}"/>
    <cellStyle name="20% - uthevingsfarge 6 2 3 5 3" xfId="9145" xr:uid="{00000000-0005-0000-0000-00006E1D0000}"/>
    <cellStyle name="20% - uthevingsfarge 6 2 3 6" xfId="9146" xr:uid="{00000000-0005-0000-0000-00006F1D0000}"/>
    <cellStyle name="20% - uthevingsfarge 6 2 3 6 2" xfId="9147" xr:uid="{00000000-0005-0000-0000-0000701D0000}"/>
    <cellStyle name="20% - uthevingsfarge 6 2 3 6 3" xfId="9148" xr:uid="{00000000-0005-0000-0000-0000711D0000}"/>
    <cellStyle name="20% - uthevingsfarge 6 2 3 7" xfId="9149" xr:uid="{00000000-0005-0000-0000-0000721D0000}"/>
    <cellStyle name="20% - uthevingsfarge 6 2 3 7 2" xfId="9150" xr:uid="{00000000-0005-0000-0000-0000731D0000}"/>
    <cellStyle name="20% - uthevingsfarge 6 2 3 8" xfId="9151" xr:uid="{00000000-0005-0000-0000-0000741D0000}"/>
    <cellStyle name="20% - uthevingsfarge 6 2 3 8 2" xfId="9152" xr:uid="{00000000-0005-0000-0000-0000751D0000}"/>
    <cellStyle name="20% - uthevingsfarge 6 2 3 9" xfId="9153" xr:uid="{00000000-0005-0000-0000-0000761D0000}"/>
    <cellStyle name="20% - uthevingsfarge 6 2 3_Tabell 4.5-4.7" xfId="9090" xr:uid="{00000000-0005-0000-0000-0000771D0000}"/>
    <cellStyle name="20% - uthevingsfarge 6 2 4" xfId="459" xr:uid="{00000000-0005-0000-0000-0000781D0000}"/>
    <cellStyle name="20% - uthevingsfarge 6 2 4 10" xfId="9155" xr:uid="{00000000-0005-0000-0000-0000791D0000}"/>
    <cellStyle name="20% - uthevingsfarge 6 2 4 2" xfId="460" xr:uid="{00000000-0005-0000-0000-00007A1D0000}"/>
    <cellStyle name="20% - uthevingsfarge 6 2 4 2 2" xfId="9157" xr:uid="{00000000-0005-0000-0000-00007B1D0000}"/>
    <cellStyle name="20% - uthevingsfarge 6 2 4 2 2 2" xfId="9158" xr:uid="{00000000-0005-0000-0000-00007C1D0000}"/>
    <cellStyle name="20% - uthevingsfarge 6 2 4 2 2 3" xfId="9159" xr:uid="{00000000-0005-0000-0000-00007D1D0000}"/>
    <cellStyle name="20% - uthevingsfarge 6 2 4 2 3" xfId="9160" xr:uid="{00000000-0005-0000-0000-00007E1D0000}"/>
    <cellStyle name="20% - uthevingsfarge 6 2 4 2 3 2" xfId="9161" xr:uid="{00000000-0005-0000-0000-00007F1D0000}"/>
    <cellStyle name="20% - uthevingsfarge 6 2 4 2 3 3" xfId="9162" xr:uid="{00000000-0005-0000-0000-0000801D0000}"/>
    <cellStyle name="20% - uthevingsfarge 6 2 4 2 4" xfId="9163" xr:uid="{00000000-0005-0000-0000-0000811D0000}"/>
    <cellStyle name="20% - uthevingsfarge 6 2 4 2 5" xfId="9164" xr:uid="{00000000-0005-0000-0000-0000821D0000}"/>
    <cellStyle name="20% - uthevingsfarge 6 2 4 2_Tabell 4.5-4.7" xfId="9156" xr:uid="{00000000-0005-0000-0000-0000831D0000}"/>
    <cellStyle name="20% - uthevingsfarge 6 2 4 3" xfId="9165" xr:uid="{00000000-0005-0000-0000-0000841D0000}"/>
    <cellStyle name="20% - uthevingsfarge 6 2 4 3 2" xfId="9166" xr:uid="{00000000-0005-0000-0000-0000851D0000}"/>
    <cellStyle name="20% - uthevingsfarge 6 2 4 3 2 2" xfId="9167" xr:uid="{00000000-0005-0000-0000-0000861D0000}"/>
    <cellStyle name="20% - uthevingsfarge 6 2 4 3 2 3" xfId="9168" xr:uid="{00000000-0005-0000-0000-0000871D0000}"/>
    <cellStyle name="20% - uthevingsfarge 6 2 4 3 3" xfId="9169" xr:uid="{00000000-0005-0000-0000-0000881D0000}"/>
    <cellStyle name="20% - uthevingsfarge 6 2 4 3 3 2" xfId="9170" xr:uid="{00000000-0005-0000-0000-0000891D0000}"/>
    <cellStyle name="20% - uthevingsfarge 6 2 4 3 3 3" xfId="9171" xr:uid="{00000000-0005-0000-0000-00008A1D0000}"/>
    <cellStyle name="20% - uthevingsfarge 6 2 4 3 4" xfId="9172" xr:uid="{00000000-0005-0000-0000-00008B1D0000}"/>
    <cellStyle name="20% - uthevingsfarge 6 2 4 3 5" xfId="9173" xr:uid="{00000000-0005-0000-0000-00008C1D0000}"/>
    <cellStyle name="20% - uthevingsfarge 6 2 4 4" xfId="9174" xr:uid="{00000000-0005-0000-0000-00008D1D0000}"/>
    <cellStyle name="20% - uthevingsfarge 6 2 4 4 2" xfId="9175" xr:uid="{00000000-0005-0000-0000-00008E1D0000}"/>
    <cellStyle name="20% - uthevingsfarge 6 2 4 4 3" xfId="9176" xr:uid="{00000000-0005-0000-0000-00008F1D0000}"/>
    <cellStyle name="20% - uthevingsfarge 6 2 4 5" xfId="9177" xr:uid="{00000000-0005-0000-0000-0000901D0000}"/>
    <cellStyle name="20% - uthevingsfarge 6 2 4 5 2" xfId="9178" xr:uid="{00000000-0005-0000-0000-0000911D0000}"/>
    <cellStyle name="20% - uthevingsfarge 6 2 4 5 3" xfId="9179" xr:uid="{00000000-0005-0000-0000-0000921D0000}"/>
    <cellStyle name="20% - uthevingsfarge 6 2 4 6" xfId="9180" xr:uid="{00000000-0005-0000-0000-0000931D0000}"/>
    <cellStyle name="20% - uthevingsfarge 6 2 4 6 2" xfId="9181" xr:uid="{00000000-0005-0000-0000-0000941D0000}"/>
    <cellStyle name="20% - uthevingsfarge 6 2 4 7" xfId="9182" xr:uid="{00000000-0005-0000-0000-0000951D0000}"/>
    <cellStyle name="20% - uthevingsfarge 6 2 4 7 2" xfId="9183" xr:uid="{00000000-0005-0000-0000-0000961D0000}"/>
    <cellStyle name="20% - uthevingsfarge 6 2 4 8" xfId="9184" xr:uid="{00000000-0005-0000-0000-0000971D0000}"/>
    <cellStyle name="20% - uthevingsfarge 6 2 4 9" xfId="9185" xr:uid="{00000000-0005-0000-0000-0000981D0000}"/>
    <cellStyle name="20% - uthevingsfarge 6 2 4_Tabell 4.5-4.7" xfId="9154" xr:uid="{00000000-0005-0000-0000-0000991D0000}"/>
    <cellStyle name="20% - uthevingsfarge 6 2 5" xfId="461" xr:uid="{00000000-0005-0000-0000-00009A1D0000}"/>
    <cellStyle name="20% - uthevingsfarge 6 2 5 10" xfId="9187" xr:uid="{00000000-0005-0000-0000-00009B1D0000}"/>
    <cellStyle name="20% - uthevingsfarge 6 2 5 2" xfId="462" xr:uid="{00000000-0005-0000-0000-00009C1D0000}"/>
    <cellStyle name="20% - uthevingsfarge 6 2 5 2 2" xfId="9189" xr:uid="{00000000-0005-0000-0000-00009D1D0000}"/>
    <cellStyle name="20% - uthevingsfarge 6 2 5 2 2 2" xfId="9190" xr:uid="{00000000-0005-0000-0000-00009E1D0000}"/>
    <cellStyle name="20% - uthevingsfarge 6 2 5 2 2 3" xfId="9191" xr:uid="{00000000-0005-0000-0000-00009F1D0000}"/>
    <cellStyle name="20% - uthevingsfarge 6 2 5 2 3" xfId="9192" xr:uid="{00000000-0005-0000-0000-0000A01D0000}"/>
    <cellStyle name="20% - uthevingsfarge 6 2 5 2 3 2" xfId="9193" xr:uid="{00000000-0005-0000-0000-0000A11D0000}"/>
    <cellStyle name="20% - uthevingsfarge 6 2 5 2 3 3" xfId="9194" xr:uid="{00000000-0005-0000-0000-0000A21D0000}"/>
    <cellStyle name="20% - uthevingsfarge 6 2 5 2 4" xfId="9195" xr:uid="{00000000-0005-0000-0000-0000A31D0000}"/>
    <cellStyle name="20% - uthevingsfarge 6 2 5 2 5" xfId="9196" xr:uid="{00000000-0005-0000-0000-0000A41D0000}"/>
    <cellStyle name="20% - uthevingsfarge 6 2 5 2_Tabell 4.5-4.7" xfId="9188" xr:uid="{00000000-0005-0000-0000-0000A51D0000}"/>
    <cellStyle name="20% - uthevingsfarge 6 2 5 3" xfId="9197" xr:uid="{00000000-0005-0000-0000-0000A61D0000}"/>
    <cellStyle name="20% - uthevingsfarge 6 2 5 3 2" xfId="9198" xr:uid="{00000000-0005-0000-0000-0000A71D0000}"/>
    <cellStyle name="20% - uthevingsfarge 6 2 5 3 2 2" xfId="9199" xr:uid="{00000000-0005-0000-0000-0000A81D0000}"/>
    <cellStyle name="20% - uthevingsfarge 6 2 5 3 2 3" xfId="9200" xr:uid="{00000000-0005-0000-0000-0000A91D0000}"/>
    <cellStyle name="20% - uthevingsfarge 6 2 5 3 3" xfId="9201" xr:uid="{00000000-0005-0000-0000-0000AA1D0000}"/>
    <cellStyle name="20% - uthevingsfarge 6 2 5 3 3 2" xfId="9202" xr:uid="{00000000-0005-0000-0000-0000AB1D0000}"/>
    <cellStyle name="20% - uthevingsfarge 6 2 5 3 3 3" xfId="9203" xr:uid="{00000000-0005-0000-0000-0000AC1D0000}"/>
    <cellStyle name="20% - uthevingsfarge 6 2 5 3 4" xfId="9204" xr:uid="{00000000-0005-0000-0000-0000AD1D0000}"/>
    <cellStyle name="20% - uthevingsfarge 6 2 5 3 5" xfId="9205" xr:uid="{00000000-0005-0000-0000-0000AE1D0000}"/>
    <cellStyle name="20% - uthevingsfarge 6 2 5 4" xfId="9206" xr:uid="{00000000-0005-0000-0000-0000AF1D0000}"/>
    <cellStyle name="20% - uthevingsfarge 6 2 5 4 2" xfId="9207" xr:uid="{00000000-0005-0000-0000-0000B01D0000}"/>
    <cellStyle name="20% - uthevingsfarge 6 2 5 4 3" xfId="9208" xr:uid="{00000000-0005-0000-0000-0000B11D0000}"/>
    <cellStyle name="20% - uthevingsfarge 6 2 5 5" xfId="9209" xr:uid="{00000000-0005-0000-0000-0000B21D0000}"/>
    <cellStyle name="20% - uthevingsfarge 6 2 5 5 2" xfId="9210" xr:uid="{00000000-0005-0000-0000-0000B31D0000}"/>
    <cellStyle name="20% - uthevingsfarge 6 2 5 5 3" xfId="9211" xr:uid="{00000000-0005-0000-0000-0000B41D0000}"/>
    <cellStyle name="20% - uthevingsfarge 6 2 5 6" xfId="9212" xr:uid="{00000000-0005-0000-0000-0000B51D0000}"/>
    <cellStyle name="20% - uthevingsfarge 6 2 5 6 2" xfId="9213" xr:uid="{00000000-0005-0000-0000-0000B61D0000}"/>
    <cellStyle name="20% - uthevingsfarge 6 2 5 7" xfId="9214" xr:uid="{00000000-0005-0000-0000-0000B71D0000}"/>
    <cellStyle name="20% - uthevingsfarge 6 2 5 7 2" xfId="9215" xr:uid="{00000000-0005-0000-0000-0000B81D0000}"/>
    <cellStyle name="20% - uthevingsfarge 6 2 5 8" xfId="9216" xr:uid="{00000000-0005-0000-0000-0000B91D0000}"/>
    <cellStyle name="20% - uthevingsfarge 6 2 5 9" xfId="9217" xr:uid="{00000000-0005-0000-0000-0000BA1D0000}"/>
    <cellStyle name="20% - uthevingsfarge 6 2 5_Tabell 4.5-4.7" xfId="9186" xr:uid="{00000000-0005-0000-0000-0000BB1D0000}"/>
    <cellStyle name="20% - uthevingsfarge 6 2 6" xfId="463" xr:uid="{00000000-0005-0000-0000-0000BC1D0000}"/>
    <cellStyle name="20% - uthevingsfarge 6 2 6 2" xfId="9219" xr:uid="{00000000-0005-0000-0000-0000BD1D0000}"/>
    <cellStyle name="20% - uthevingsfarge 6 2 6 2 2" xfId="9220" xr:uid="{00000000-0005-0000-0000-0000BE1D0000}"/>
    <cellStyle name="20% - uthevingsfarge 6 2 6 2 3" xfId="9221" xr:uid="{00000000-0005-0000-0000-0000BF1D0000}"/>
    <cellStyle name="20% - uthevingsfarge 6 2 6 3" xfId="9222" xr:uid="{00000000-0005-0000-0000-0000C01D0000}"/>
    <cellStyle name="20% - uthevingsfarge 6 2 6 3 2" xfId="9223" xr:uid="{00000000-0005-0000-0000-0000C11D0000}"/>
    <cellStyle name="20% - uthevingsfarge 6 2 6 3 3" xfId="9224" xr:uid="{00000000-0005-0000-0000-0000C21D0000}"/>
    <cellStyle name="20% - uthevingsfarge 6 2 6 4" xfId="9225" xr:uid="{00000000-0005-0000-0000-0000C31D0000}"/>
    <cellStyle name="20% - uthevingsfarge 6 2 6 5" xfId="9226" xr:uid="{00000000-0005-0000-0000-0000C41D0000}"/>
    <cellStyle name="20% - uthevingsfarge 6 2 6_Tabell 4.5-4.7" xfId="9218" xr:uid="{00000000-0005-0000-0000-0000C51D0000}"/>
    <cellStyle name="20% - uthevingsfarge 6 2 7" xfId="9227" xr:uid="{00000000-0005-0000-0000-0000C61D0000}"/>
    <cellStyle name="20% - uthevingsfarge 6 2 7 2" xfId="9228" xr:uid="{00000000-0005-0000-0000-0000C71D0000}"/>
    <cellStyle name="20% - uthevingsfarge 6 2 7 2 2" xfId="9229" xr:uid="{00000000-0005-0000-0000-0000C81D0000}"/>
    <cellStyle name="20% - uthevingsfarge 6 2 7 2 3" xfId="9230" xr:uid="{00000000-0005-0000-0000-0000C91D0000}"/>
    <cellStyle name="20% - uthevingsfarge 6 2 7 3" xfId="9231" xr:uid="{00000000-0005-0000-0000-0000CA1D0000}"/>
    <cellStyle name="20% - uthevingsfarge 6 2 7 3 2" xfId="9232" xr:uid="{00000000-0005-0000-0000-0000CB1D0000}"/>
    <cellStyle name="20% - uthevingsfarge 6 2 7 3 3" xfId="9233" xr:uid="{00000000-0005-0000-0000-0000CC1D0000}"/>
    <cellStyle name="20% - uthevingsfarge 6 2 7 4" xfId="9234" xr:uid="{00000000-0005-0000-0000-0000CD1D0000}"/>
    <cellStyle name="20% - uthevingsfarge 6 2 7 5" xfId="9235" xr:uid="{00000000-0005-0000-0000-0000CE1D0000}"/>
    <cellStyle name="20% - uthevingsfarge 6 2 8" xfId="9236" xr:uid="{00000000-0005-0000-0000-0000CF1D0000}"/>
    <cellStyle name="20% - uthevingsfarge 6 2 8 2" xfId="9237" xr:uid="{00000000-0005-0000-0000-0000D01D0000}"/>
    <cellStyle name="20% - uthevingsfarge 6 2 8 3" xfId="9238" xr:uid="{00000000-0005-0000-0000-0000D11D0000}"/>
    <cellStyle name="20% - uthevingsfarge 6 2 9" xfId="9239" xr:uid="{00000000-0005-0000-0000-0000D21D0000}"/>
    <cellStyle name="20% - uthevingsfarge 6 2 9 2" xfId="9240" xr:uid="{00000000-0005-0000-0000-0000D31D0000}"/>
    <cellStyle name="20% - uthevingsfarge 6 2 9 3" xfId="9241" xr:uid="{00000000-0005-0000-0000-0000D41D0000}"/>
    <cellStyle name="20% - uthevingsfarge 6 2_Tabell 4.5-4.7" xfId="8954" xr:uid="{00000000-0005-0000-0000-0000D51D0000}"/>
    <cellStyle name="20% - uthevingsfarge 6 3" xfId="464" xr:uid="{00000000-0005-0000-0000-0000D61D0000}"/>
    <cellStyle name="20% - uthevingsfarge 6 3 10" xfId="9243" xr:uid="{00000000-0005-0000-0000-0000D71D0000}"/>
    <cellStyle name="20% - uthevingsfarge 6 3 10 2" xfId="9244" xr:uid="{00000000-0005-0000-0000-0000D81D0000}"/>
    <cellStyle name="20% - uthevingsfarge 6 3 11" xfId="9245" xr:uid="{00000000-0005-0000-0000-0000D91D0000}"/>
    <cellStyle name="20% - uthevingsfarge 6 3 12" xfId="9246" xr:uid="{00000000-0005-0000-0000-0000DA1D0000}"/>
    <cellStyle name="20% - uthevingsfarge 6 3 13" xfId="9247" xr:uid="{00000000-0005-0000-0000-0000DB1D0000}"/>
    <cellStyle name="20% - uthevingsfarge 6 3 2" xfId="465" xr:uid="{00000000-0005-0000-0000-0000DC1D0000}"/>
    <cellStyle name="20% - uthevingsfarge 6 3 2 10" xfId="9249" xr:uid="{00000000-0005-0000-0000-0000DD1D0000}"/>
    <cellStyle name="20% - uthevingsfarge 6 3 2 11" xfId="9250" xr:uid="{00000000-0005-0000-0000-0000DE1D0000}"/>
    <cellStyle name="20% - uthevingsfarge 6 3 2 12" xfId="9251" xr:uid="{00000000-0005-0000-0000-0000DF1D0000}"/>
    <cellStyle name="20% - uthevingsfarge 6 3 2 2" xfId="466" xr:uid="{00000000-0005-0000-0000-0000E01D0000}"/>
    <cellStyle name="20% - uthevingsfarge 6 3 2 2 10" xfId="9253" xr:uid="{00000000-0005-0000-0000-0000E11D0000}"/>
    <cellStyle name="20% - uthevingsfarge 6 3 2 2 11" xfId="9254" xr:uid="{00000000-0005-0000-0000-0000E21D0000}"/>
    <cellStyle name="20% - uthevingsfarge 6 3 2 2 2" xfId="467" xr:uid="{00000000-0005-0000-0000-0000E31D0000}"/>
    <cellStyle name="20% - uthevingsfarge 6 3 2 2 2 10" xfId="9256" xr:uid="{00000000-0005-0000-0000-0000E41D0000}"/>
    <cellStyle name="20% - uthevingsfarge 6 3 2 2 2 2" xfId="468" xr:uid="{00000000-0005-0000-0000-0000E51D0000}"/>
    <cellStyle name="20% - uthevingsfarge 6 3 2 2 2 2 2" xfId="9258" xr:uid="{00000000-0005-0000-0000-0000E61D0000}"/>
    <cellStyle name="20% - uthevingsfarge 6 3 2 2 2 2 2 2" xfId="9259" xr:uid="{00000000-0005-0000-0000-0000E71D0000}"/>
    <cellStyle name="20% - uthevingsfarge 6 3 2 2 2 2 2 3" xfId="9260" xr:uid="{00000000-0005-0000-0000-0000E81D0000}"/>
    <cellStyle name="20% - uthevingsfarge 6 3 2 2 2 2 3" xfId="9261" xr:uid="{00000000-0005-0000-0000-0000E91D0000}"/>
    <cellStyle name="20% - uthevingsfarge 6 3 2 2 2 2 3 2" xfId="9262" xr:uid="{00000000-0005-0000-0000-0000EA1D0000}"/>
    <cellStyle name="20% - uthevingsfarge 6 3 2 2 2 2 3 3" xfId="9263" xr:uid="{00000000-0005-0000-0000-0000EB1D0000}"/>
    <cellStyle name="20% - uthevingsfarge 6 3 2 2 2 2 4" xfId="9264" xr:uid="{00000000-0005-0000-0000-0000EC1D0000}"/>
    <cellStyle name="20% - uthevingsfarge 6 3 2 2 2 2 5" xfId="9265" xr:uid="{00000000-0005-0000-0000-0000ED1D0000}"/>
    <cellStyle name="20% - uthevingsfarge 6 3 2 2 2 2_Tabell 4.5-4.7" xfId="9257" xr:uid="{00000000-0005-0000-0000-0000EE1D0000}"/>
    <cellStyle name="20% - uthevingsfarge 6 3 2 2 2 3" xfId="9266" xr:uid="{00000000-0005-0000-0000-0000EF1D0000}"/>
    <cellStyle name="20% - uthevingsfarge 6 3 2 2 2 3 2" xfId="9267" xr:uid="{00000000-0005-0000-0000-0000F01D0000}"/>
    <cellStyle name="20% - uthevingsfarge 6 3 2 2 2 3 2 2" xfId="9268" xr:uid="{00000000-0005-0000-0000-0000F11D0000}"/>
    <cellStyle name="20% - uthevingsfarge 6 3 2 2 2 3 2 3" xfId="9269" xr:uid="{00000000-0005-0000-0000-0000F21D0000}"/>
    <cellStyle name="20% - uthevingsfarge 6 3 2 2 2 3 3" xfId="9270" xr:uid="{00000000-0005-0000-0000-0000F31D0000}"/>
    <cellStyle name="20% - uthevingsfarge 6 3 2 2 2 3 3 2" xfId="9271" xr:uid="{00000000-0005-0000-0000-0000F41D0000}"/>
    <cellStyle name="20% - uthevingsfarge 6 3 2 2 2 3 3 3" xfId="9272" xr:uid="{00000000-0005-0000-0000-0000F51D0000}"/>
    <cellStyle name="20% - uthevingsfarge 6 3 2 2 2 3 4" xfId="9273" xr:uid="{00000000-0005-0000-0000-0000F61D0000}"/>
    <cellStyle name="20% - uthevingsfarge 6 3 2 2 2 3 5" xfId="9274" xr:uid="{00000000-0005-0000-0000-0000F71D0000}"/>
    <cellStyle name="20% - uthevingsfarge 6 3 2 2 2 4" xfId="9275" xr:uid="{00000000-0005-0000-0000-0000F81D0000}"/>
    <cellStyle name="20% - uthevingsfarge 6 3 2 2 2 4 2" xfId="9276" xr:uid="{00000000-0005-0000-0000-0000F91D0000}"/>
    <cellStyle name="20% - uthevingsfarge 6 3 2 2 2 4 3" xfId="9277" xr:uid="{00000000-0005-0000-0000-0000FA1D0000}"/>
    <cellStyle name="20% - uthevingsfarge 6 3 2 2 2 5" xfId="9278" xr:uid="{00000000-0005-0000-0000-0000FB1D0000}"/>
    <cellStyle name="20% - uthevingsfarge 6 3 2 2 2 5 2" xfId="9279" xr:uid="{00000000-0005-0000-0000-0000FC1D0000}"/>
    <cellStyle name="20% - uthevingsfarge 6 3 2 2 2 5 3" xfId="9280" xr:uid="{00000000-0005-0000-0000-0000FD1D0000}"/>
    <cellStyle name="20% - uthevingsfarge 6 3 2 2 2 6" xfId="9281" xr:uid="{00000000-0005-0000-0000-0000FE1D0000}"/>
    <cellStyle name="20% - uthevingsfarge 6 3 2 2 2 6 2" xfId="9282" xr:uid="{00000000-0005-0000-0000-0000FF1D0000}"/>
    <cellStyle name="20% - uthevingsfarge 6 3 2 2 2 7" xfId="9283" xr:uid="{00000000-0005-0000-0000-0000001E0000}"/>
    <cellStyle name="20% - uthevingsfarge 6 3 2 2 2 7 2" xfId="9284" xr:uid="{00000000-0005-0000-0000-0000011E0000}"/>
    <cellStyle name="20% - uthevingsfarge 6 3 2 2 2 8" xfId="9285" xr:uid="{00000000-0005-0000-0000-0000021E0000}"/>
    <cellStyle name="20% - uthevingsfarge 6 3 2 2 2 9" xfId="9286" xr:uid="{00000000-0005-0000-0000-0000031E0000}"/>
    <cellStyle name="20% - uthevingsfarge 6 3 2 2 2_Tabell 4.5-4.7" xfId="9255" xr:uid="{00000000-0005-0000-0000-0000041E0000}"/>
    <cellStyle name="20% - uthevingsfarge 6 3 2 2 3" xfId="469" xr:uid="{00000000-0005-0000-0000-0000051E0000}"/>
    <cellStyle name="20% - uthevingsfarge 6 3 2 2 3 2" xfId="9288" xr:uid="{00000000-0005-0000-0000-0000061E0000}"/>
    <cellStyle name="20% - uthevingsfarge 6 3 2 2 3 2 2" xfId="9289" xr:uid="{00000000-0005-0000-0000-0000071E0000}"/>
    <cellStyle name="20% - uthevingsfarge 6 3 2 2 3 2 3" xfId="9290" xr:uid="{00000000-0005-0000-0000-0000081E0000}"/>
    <cellStyle name="20% - uthevingsfarge 6 3 2 2 3 3" xfId="9291" xr:uid="{00000000-0005-0000-0000-0000091E0000}"/>
    <cellStyle name="20% - uthevingsfarge 6 3 2 2 3 3 2" xfId="9292" xr:uid="{00000000-0005-0000-0000-00000A1E0000}"/>
    <cellStyle name="20% - uthevingsfarge 6 3 2 2 3 3 3" xfId="9293" xr:uid="{00000000-0005-0000-0000-00000B1E0000}"/>
    <cellStyle name="20% - uthevingsfarge 6 3 2 2 3 4" xfId="9294" xr:uid="{00000000-0005-0000-0000-00000C1E0000}"/>
    <cellStyle name="20% - uthevingsfarge 6 3 2 2 3 5" xfId="9295" xr:uid="{00000000-0005-0000-0000-00000D1E0000}"/>
    <cellStyle name="20% - uthevingsfarge 6 3 2 2 3_Tabell 4.5-4.7" xfId="9287" xr:uid="{00000000-0005-0000-0000-00000E1E0000}"/>
    <cellStyle name="20% - uthevingsfarge 6 3 2 2 4" xfId="9296" xr:uid="{00000000-0005-0000-0000-00000F1E0000}"/>
    <cellStyle name="20% - uthevingsfarge 6 3 2 2 4 2" xfId="9297" xr:uid="{00000000-0005-0000-0000-0000101E0000}"/>
    <cellStyle name="20% - uthevingsfarge 6 3 2 2 4 2 2" xfId="9298" xr:uid="{00000000-0005-0000-0000-0000111E0000}"/>
    <cellStyle name="20% - uthevingsfarge 6 3 2 2 4 2 3" xfId="9299" xr:uid="{00000000-0005-0000-0000-0000121E0000}"/>
    <cellStyle name="20% - uthevingsfarge 6 3 2 2 4 3" xfId="9300" xr:uid="{00000000-0005-0000-0000-0000131E0000}"/>
    <cellStyle name="20% - uthevingsfarge 6 3 2 2 4 3 2" xfId="9301" xr:uid="{00000000-0005-0000-0000-0000141E0000}"/>
    <cellStyle name="20% - uthevingsfarge 6 3 2 2 4 3 3" xfId="9302" xr:uid="{00000000-0005-0000-0000-0000151E0000}"/>
    <cellStyle name="20% - uthevingsfarge 6 3 2 2 4 4" xfId="9303" xr:uid="{00000000-0005-0000-0000-0000161E0000}"/>
    <cellStyle name="20% - uthevingsfarge 6 3 2 2 4 5" xfId="9304" xr:uid="{00000000-0005-0000-0000-0000171E0000}"/>
    <cellStyle name="20% - uthevingsfarge 6 3 2 2 5" xfId="9305" xr:uid="{00000000-0005-0000-0000-0000181E0000}"/>
    <cellStyle name="20% - uthevingsfarge 6 3 2 2 5 2" xfId="9306" xr:uid="{00000000-0005-0000-0000-0000191E0000}"/>
    <cellStyle name="20% - uthevingsfarge 6 3 2 2 5 3" xfId="9307" xr:uid="{00000000-0005-0000-0000-00001A1E0000}"/>
    <cellStyle name="20% - uthevingsfarge 6 3 2 2 6" xfId="9308" xr:uid="{00000000-0005-0000-0000-00001B1E0000}"/>
    <cellStyle name="20% - uthevingsfarge 6 3 2 2 6 2" xfId="9309" xr:uid="{00000000-0005-0000-0000-00001C1E0000}"/>
    <cellStyle name="20% - uthevingsfarge 6 3 2 2 6 3" xfId="9310" xr:uid="{00000000-0005-0000-0000-00001D1E0000}"/>
    <cellStyle name="20% - uthevingsfarge 6 3 2 2 7" xfId="9311" xr:uid="{00000000-0005-0000-0000-00001E1E0000}"/>
    <cellStyle name="20% - uthevingsfarge 6 3 2 2 7 2" xfId="9312" xr:uid="{00000000-0005-0000-0000-00001F1E0000}"/>
    <cellStyle name="20% - uthevingsfarge 6 3 2 2 8" xfId="9313" xr:uid="{00000000-0005-0000-0000-0000201E0000}"/>
    <cellStyle name="20% - uthevingsfarge 6 3 2 2 8 2" xfId="9314" xr:uid="{00000000-0005-0000-0000-0000211E0000}"/>
    <cellStyle name="20% - uthevingsfarge 6 3 2 2 9" xfId="9315" xr:uid="{00000000-0005-0000-0000-0000221E0000}"/>
    <cellStyle name="20% - uthevingsfarge 6 3 2 2_Tabell 4.5-4.7" xfId="9252" xr:uid="{00000000-0005-0000-0000-0000231E0000}"/>
    <cellStyle name="20% - uthevingsfarge 6 3 2 3" xfId="470" xr:uid="{00000000-0005-0000-0000-0000241E0000}"/>
    <cellStyle name="20% - uthevingsfarge 6 3 2 3 10" xfId="9317" xr:uid="{00000000-0005-0000-0000-0000251E0000}"/>
    <cellStyle name="20% - uthevingsfarge 6 3 2 3 2" xfId="471" xr:uid="{00000000-0005-0000-0000-0000261E0000}"/>
    <cellStyle name="20% - uthevingsfarge 6 3 2 3 2 2" xfId="9319" xr:uid="{00000000-0005-0000-0000-0000271E0000}"/>
    <cellStyle name="20% - uthevingsfarge 6 3 2 3 2 2 2" xfId="9320" xr:uid="{00000000-0005-0000-0000-0000281E0000}"/>
    <cellStyle name="20% - uthevingsfarge 6 3 2 3 2 2 3" xfId="9321" xr:uid="{00000000-0005-0000-0000-0000291E0000}"/>
    <cellStyle name="20% - uthevingsfarge 6 3 2 3 2 3" xfId="9322" xr:uid="{00000000-0005-0000-0000-00002A1E0000}"/>
    <cellStyle name="20% - uthevingsfarge 6 3 2 3 2 3 2" xfId="9323" xr:uid="{00000000-0005-0000-0000-00002B1E0000}"/>
    <cellStyle name="20% - uthevingsfarge 6 3 2 3 2 3 3" xfId="9324" xr:uid="{00000000-0005-0000-0000-00002C1E0000}"/>
    <cellStyle name="20% - uthevingsfarge 6 3 2 3 2 4" xfId="9325" xr:uid="{00000000-0005-0000-0000-00002D1E0000}"/>
    <cellStyle name="20% - uthevingsfarge 6 3 2 3 2 5" xfId="9326" xr:uid="{00000000-0005-0000-0000-00002E1E0000}"/>
    <cellStyle name="20% - uthevingsfarge 6 3 2 3 2_Tabell 4.5-4.7" xfId="9318" xr:uid="{00000000-0005-0000-0000-00002F1E0000}"/>
    <cellStyle name="20% - uthevingsfarge 6 3 2 3 3" xfId="9327" xr:uid="{00000000-0005-0000-0000-0000301E0000}"/>
    <cellStyle name="20% - uthevingsfarge 6 3 2 3 3 2" xfId="9328" xr:uid="{00000000-0005-0000-0000-0000311E0000}"/>
    <cellStyle name="20% - uthevingsfarge 6 3 2 3 3 2 2" xfId="9329" xr:uid="{00000000-0005-0000-0000-0000321E0000}"/>
    <cellStyle name="20% - uthevingsfarge 6 3 2 3 3 2 3" xfId="9330" xr:uid="{00000000-0005-0000-0000-0000331E0000}"/>
    <cellStyle name="20% - uthevingsfarge 6 3 2 3 3 3" xfId="9331" xr:uid="{00000000-0005-0000-0000-0000341E0000}"/>
    <cellStyle name="20% - uthevingsfarge 6 3 2 3 3 3 2" xfId="9332" xr:uid="{00000000-0005-0000-0000-0000351E0000}"/>
    <cellStyle name="20% - uthevingsfarge 6 3 2 3 3 3 3" xfId="9333" xr:uid="{00000000-0005-0000-0000-0000361E0000}"/>
    <cellStyle name="20% - uthevingsfarge 6 3 2 3 3 4" xfId="9334" xr:uid="{00000000-0005-0000-0000-0000371E0000}"/>
    <cellStyle name="20% - uthevingsfarge 6 3 2 3 3 5" xfId="9335" xr:uid="{00000000-0005-0000-0000-0000381E0000}"/>
    <cellStyle name="20% - uthevingsfarge 6 3 2 3 4" xfId="9336" xr:uid="{00000000-0005-0000-0000-0000391E0000}"/>
    <cellStyle name="20% - uthevingsfarge 6 3 2 3 4 2" xfId="9337" xr:uid="{00000000-0005-0000-0000-00003A1E0000}"/>
    <cellStyle name="20% - uthevingsfarge 6 3 2 3 4 3" xfId="9338" xr:uid="{00000000-0005-0000-0000-00003B1E0000}"/>
    <cellStyle name="20% - uthevingsfarge 6 3 2 3 5" xfId="9339" xr:uid="{00000000-0005-0000-0000-00003C1E0000}"/>
    <cellStyle name="20% - uthevingsfarge 6 3 2 3 5 2" xfId="9340" xr:uid="{00000000-0005-0000-0000-00003D1E0000}"/>
    <cellStyle name="20% - uthevingsfarge 6 3 2 3 5 3" xfId="9341" xr:uid="{00000000-0005-0000-0000-00003E1E0000}"/>
    <cellStyle name="20% - uthevingsfarge 6 3 2 3 6" xfId="9342" xr:uid="{00000000-0005-0000-0000-00003F1E0000}"/>
    <cellStyle name="20% - uthevingsfarge 6 3 2 3 6 2" xfId="9343" xr:uid="{00000000-0005-0000-0000-0000401E0000}"/>
    <cellStyle name="20% - uthevingsfarge 6 3 2 3 7" xfId="9344" xr:uid="{00000000-0005-0000-0000-0000411E0000}"/>
    <cellStyle name="20% - uthevingsfarge 6 3 2 3 7 2" xfId="9345" xr:uid="{00000000-0005-0000-0000-0000421E0000}"/>
    <cellStyle name="20% - uthevingsfarge 6 3 2 3 8" xfId="9346" xr:uid="{00000000-0005-0000-0000-0000431E0000}"/>
    <cellStyle name="20% - uthevingsfarge 6 3 2 3 9" xfId="9347" xr:uid="{00000000-0005-0000-0000-0000441E0000}"/>
    <cellStyle name="20% - uthevingsfarge 6 3 2 3_Tabell 4.5-4.7" xfId="9316" xr:uid="{00000000-0005-0000-0000-0000451E0000}"/>
    <cellStyle name="20% - uthevingsfarge 6 3 2 4" xfId="472" xr:uid="{00000000-0005-0000-0000-0000461E0000}"/>
    <cellStyle name="20% - uthevingsfarge 6 3 2 4 2" xfId="9349" xr:uid="{00000000-0005-0000-0000-0000471E0000}"/>
    <cellStyle name="20% - uthevingsfarge 6 3 2 4 2 2" xfId="9350" xr:uid="{00000000-0005-0000-0000-0000481E0000}"/>
    <cellStyle name="20% - uthevingsfarge 6 3 2 4 2 3" xfId="9351" xr:uid="{00000000-0005-0000-0000-0000491E0000}"/>
    <cellStyle name="20% - uthevingsfarge 6 3 2 4 3" xfId="9352" xr:uid="{00000000-0005-0000-0000-00004A1E0000}"/>
    <cellStyle name="20% - uthevingsfarge 6 3 2 4 3 2" xfId="9353" xr:uid="{00000000-0005-0000-0000-00004B1E0000}"/>
    <cellStyle name="20% - uthevingsfarge 6 3 2 4 3 3" xfId="9354" xr:uid="{00000000-0005-0000-0000-00004C1E0000}"/>
    <cellStyle name="20% - uthevingsfarge 6 3 2 4 4" xfId="9355" xr:uid="{00000000-0005-0000-0000-00004D1E0000}"/>
    <cellStyle name="20% - uthevingsfarge 6 3 2 4 5" xfId="9356" xr:uid="{00000000-0005-0000-0000-00004E1E0000}"/>
    <cellStyle name="20% - uthevingsfarge 6 3 2 4_Tabell 4.5-4.7" xfId="9348" xr:uid="{00000000-0005-0000-0000-00004F1E0000}"/>
    <cellStyle name="20% - uthevingsfarge 6 3 2 5" xfId="9357" xr:uid="{00000000-0005-0000-0000-0000501E0000}"/>
    <cellStyle name="20% - uthevingsfarge 6 3 2 5 2" xfId="9358" xr:uid="{00000000-0005-0000-0000-0000511E0000}"/>
    <cellStyle name="20% - uthevingsfarge 6 3 2 5 2 2" xfId="9359" xr:uid="{00000000-0005-0000-0000-0000521E0000}"/>
    <cellStyle name="20% - uthevingsfarge 6 3 2 5 2 3" xfId="9360" xr:uid="{00000000-0005-0000-0000-0000531E0000}"/>
    <cellStyle name="20% - uthevingsfarge 6 3 2 5 3" xfId="9361" xr:uid="{00000000-0005-0000-0000-0000541E0000}"/>
    <cellStyle name="20% - uthevingsfarge 6 3 2 5 3 2" xfId="9362" xr:uid="{00000000-0005-0000-0000-0000551E0000}"/>
    <cellStyle name="20% - uthevingsfarge 6 3 2 5 3 3" xfId="9363" xr:uid="{00000000-0005-0000-0000-0000561E0000}"/>
    <cellStyle name="20% - uthevingsfarge 6 3 2 5 4" xfId="9364" xr:uid="{00000000-0005-0000-0000-0000571E0000}"/>
    <cellStyle name="20% - uthevingsfarge 6 3 2 5 5" xfId="9365" xr:uid="{00000000-0005-0000-0000-0000581E0000}"/>
    <cellStyle name="20% - uthevingsfarge 6 3 2 6" xfId="9366" xr:uid="{00000000-0005-0000-0000-0000591E0000}"/>
    <cellStyle name="20% - uthevingsfarge 6 3 2 6 2" xfId="9367" xr:uid="{00000000-0005-0000-0000-00005A1E0000}"/>
    <cellStyle name="20% - uthevingsfarge 6 3 2 6 3" xfId="9368" xr:uid="{00000000-0005-0000-0000-00005B1E0000}"/>
    <cellStyle name="20% - uthevingsfarge 6 3 2 7" xfId="9369" xr:uid="{00000000-0005-0000-0000-00005C1E0000}"/>
    <cellStyle name="20% - uthevingsfarge 6 3 2 7 2" xfId="9370" xr:uid="{00000000-0005-0000-0000-00005D1E0000}"/>
    <cellStyle name="20% - uthevingsfarge 6 3 2 7 3" xfId="9371" xr:uid="{00000000-0005-0000-0000-00005E1E0000}"/>
    <cellStyle name="20% - uthevingsfarge 6 3 2 8" xfId="9372" xr:uid="{00000000-0005-0000-0000-00005F1E0000}"/>
    <cellStyle name="20% - uthevingsfarge 6 3 2 8 2" xfId="9373" xr:uid="{00000000-0005-0000-0000-0000601E0000}"/>
    <cellStyle name="20% - uthevingsfarge 6 3 2 9" xfId="9374" xr:uid="{00000000-0005-0000-0000-0000611E0000}"/>
    <cellStyle name="20% - uthevingsfarge 6 3 2 9 2" xfId="9375" xr:uid="{00000000-0005-0000-0000-0000621E0000}"/>
    <cellStyle name="20% - uthevingsfarge 6 3 2_Tabell 4.5-4.7" xfId="9248" xr:uid="{00000000-0005-0000-0000-0000631E0000}"/>
    <cellStyle name="20% - uthevingsfarge 6 3 3" xfId="473" xr:uid="{00000000-0005-0000-0000-0000641E0000}"/>
    <cellStyle name="20% - uthevingsfarge 6 3 3 10" xfId="9377" xr:uid="{00000000-0005-0000-0000-0000651E0000}"/>
    <cellStyle name="20% - uthevingsfarge 6 3 3 11" xfId="9378" xr:uid="{00000000-0005-0000-0000-0000661E0000}"/>
    <cellStyle name="20% - uthevingsfarge 6 3 3 2" xfId="474" xr:uid="{00000000-0005-0000-0000-0000671E0000}"/>
    <cellStyle name="20% - uthevingsfarge 6 3 3 2 10" xfId="9380" xr:uid="{00000000-0005-0000-0000-0000681E0000}"/>
    <cellStyle name="20% - uthevingsfarge 6 3 3 2 2" xfId="475" xr:uid="{00000000-0005-0000-0000-0000691E0000}"/>
    <cellStyle name="20% - uthevingsfarge 6 3 3 2 2 2" xfId="9382" xr:uid="{00000000-0005-0000-0000-00006A1E0000}"/>
    <cellStyle name="20% - uthevingsfarge 6 3 3 2 2 2 2" xfId="9383" xr:uid="{00000000-0005-0000-0000-00006B1E0000}"/>
    <cellStyle name="20% - uthevingsfarge 6 3 3 2 2 2 3" xfId="9384" xr:uid="{00000000-0005-0000-0000-00006C1E0000}"/>
    <cellStyle name="20% - uthevingsfarge 6 3 3 2 2 3" xfId="9385" xr:uid="{00000000-0005-0000-0000-00006D1E0000}"/>
    <cellStyle name="20% - uthevingsfarge 6 3 3 2 2 3 2" xfId="9386" xr:uid="{00000000-0005-0000-0000-00006E1E0000}"/>
    <cellStyle name="20% - uthevingsfarge 6 3 3 2 2 3 3" xfId="9387" xr:uid="{00000000-0005-0000-0000-00006F1E0000}"/>
    <cellStyle name="20% - uthevingsfarge 6 3 3 2 2 4" xfId="9388" xr:uid="{00000000-0005-0000-0000-0000701E0000}"/>
    <cellStyle name="20% - uthevingsfarge 6 3 3 2 2 5" xfId="9389" xr:uid="{00000000-0005-0000-0000-0000711E0000}"/>
    <cellStyle name="20% - uthevingsfarge 6 3 3 2 2_Tabell 4.5-4.7" xfId="9381" xr:uid="{00000000-0005-0000-0000-0000721E0000}"/>
    <cellStyle name="20% - uthevingsfarge 6 3 3 2 3" xfId="9390" xr:uid="{00000000-0005-0000-0000-0000731E0000}"/>
    <cellStyle name="20% - uthevingsfarge 6 3 3 2 3 2" xfId="9391" xr:uid="{00000000-0005-0000-0000-0000741E0000}"/>
    <cellStyle name="20% - uthevingsfarge 6 3 3 2 3 2 2" xfId="9392" xr:uid="{00000000-0005-0000-0000-0000751E0000}"/>
    <cellStyle name="20% - uthevingsfarge 6 3 3 2 3 2 3" xfId="9393" xr:uid="{00000000-0005-0000-0000-0000761E0000}"/>
    <cellStyle name="20% - uthevingsfarge 6 3 3 2 3 3" xfId="9394" xr:uid="{00000000-0005-0000-0000-0000771E0000}"/>
    <cellStyle name="20% - uthevingsfarge 6 3 3 2 3 3 2" xfId="9395" xr:uid="{00000000-0005-0000-0000-0000781E0000}"/>
    <cellStyle name="20% - uthevingsfarge 6 3 3 2 3 3 3" xfId="9396" xr:uid="{00000000-0005-0000-0000-0000791E0000}"/>
    <cellStyle name="20% - uthevingsfarge 6 3 3 2 3 4" xfId="9397" xr:uid="{00000000-0005-0000-0000-00007A1E0000}"/>
    <cellStyle name="20% - uthevingsfarge 6 3 3 2 3 5" xfId="9398" xr:uid="{00000000-0005-0000-0000-00007B1E0000}"/>
    <cellStyle name="20% - uthevingsfarge 6 3 3 2 4" xfId="9399" xr:uid="{00000000-0005-0000-0000-00007C1E0000}"/>
    <cellStyle name="20% - uthevingsfarge 6 3 3 2 4 2" xfId="9400" xr:uid="{00000000-0005-0000-0000-00007D1E0000}"/>
    <cellStyle name="20% - uthevingsfarge 6 3 3 2 4 3" xfId="9401" xr:uid="{00000000-0005-0000-0000-00007E1E0000}"/>
    <cellStyle name="20% - uthevingsfarge 6 3 3 2 5" xfId="9402" xr:uid="{00000000-0005-0000-0000-00007F1E0000}"/>
    <cellStyle name="20% - uthevingsfarge 6 3 3 2 5 2" xfId="9403" xr:uid="{00000000-0005-0000-0000-0000801E0000}"/>
    <cellStyle name="20% - uthevingsfarge 6 3 3 2 5 3" xfId="9404" xr:uid="{00000000-0005-0000-0000-0000811E0000}"/>
    <cellStyle name="20% - uthevingsfarge 6 3 3 2 6" xfId="9405" xr:uid="{00000000-0005-0000-0000-0000821E0000}"/>
    <cellStyle name="20% - uthevingsfarge 6 3 3 2 6 2" xfId="9406" xr:uid="{00000000-0005-0000-0000-0000831E0000}"/>
    <cellStyle name="20% - uthevingsfarge 6 3 3 2 7" xfId="9407" xr:uid="{00000000-0005-0000-0000-0000841E0000}"/>
    <cellStyle name="20% - uthevingsfarge 6 3 3 2 7 2" xfId="9408" xr:uid="{00000000-0005-0000-0000-0000851E0000}"/>
    <cellStyle name="20% - uthevingsfarge 6 3 3 2 8" xfId="9409" xr:uid="{00000000-0005-0000-0000-0000861E0000}"/>
    <cellStyle name="20% - uthevingsfarge 6 3 3 2 9" xfId="9410" xr:uid="{00000000-0005-0000-0000-0000871E0000}"/>
    <cellStyle name="20% - uthevingsfarge 6 3 3 2_Tabell 4.5-4.7" xfId="9379" xr:uid="{00000000-0005-0000-0000-0000881E0000}"/>
    <cellStyle name="20% - uthevingsfarge 6 3 3 3" xfId="476" xr:uid="{00000000-0005-0000-0000-0000891E0000}"/>
    <cellStyle name="20% - uthevingsfarge 6 3 3 3 2" xfId="9412" xr:uid="{00000000-0005-0000-0000-00008A1E0000}"/>
    <cellStyle name="20% - uthevingsfarge 6 3 3 3 2 2" xfId="9413" xr:uid="{00000000-0005-0000-0000-00008B1E0000}"/>
    <cellStyle name="20% - uthevingsfarge 6 3 3 3 2 3" xfId="9414" xr:uid="{00000000-0005-0000-0000-00008C1E0000}"/>
    <cellStyle name="20% - uthevingsfarge 6 3 3 3 3" xfId="9415" xr:uid="{00000000-0005-0000-0000-00008D1E0000}"/>
    <cellStyle name="20% - uthevingsfarge 6 3 3 3 3 2" xfId="9416" xr:uid="{00000000-0005-0000-0000-00008E1E0000}"/>
    <cellStyle name="20% - uthevingsfarge 6 3 3 3 3 3" xfId="9417" xr:uid="{00000000-0005-0000-0000-00008F1E0000}"/>
    <cellStyle name="20% - uthevingsfarge 6 3 3 3 4" xfId="9418" xr:uid="{00000000-0005-0000-0000-0000901E0000}"/>
    <cellStyle name="20% - uthevingsfarge 6 3 3 3 5" xfId="9419" xr:uid="{00000000-0005-0000-0000-0000911E0000}"/>
    <cellStyle name="20% - uthevingsfarge 6 3 3 3_Tabell 4.5-4.7" xfId="9411" xr:uid="{00000000-0005-0000-0000-0000921E0000}"/>
    <cellStyle name="20% - uthevingsfarge 6 3 3 4" xfId="9420" xr:uid="{00000000-0005-0000-0000-0000931E0000}"/>
    <cellStyle name="20% - uthevingsfarge 6 3 3 4 2" xfId="9421" xr:uid="{00000000-0005-0000-0000-0000941E0000}"/>
    <cellStyle name="20% - uthevingsfarge 6 3 3 4 2 2" xfId="9422" xr:uid="{00000000-0005-0000-0000-0000951E0000}"/>
    <cellStyle name="20% - uthevingsfarge 6 3 3 4 2 3" xfId="9423" xr:uid="{00000000-0005-0000-0000-0000961E0000}"/>
    <cellStyle name="20% - uthevingsfarge 6 3 3 4 3" xfId="9424" xr:uid="{00000000-0005-0000-0000-0000971E0000}"/>
    <cellStyle name="20% - uthevingsfarge 6 3 3 4 3 2" xfId="9425" xr:uid="{00000000-0005-0000-0000-0000981E0000}"/>
    <cellStyle name="20% - uthevingsfarge 6 3 3 4 3 3" xfId="9426" xr:uid="{00000000-0005-0000-0000-0000991E0000}"/>
    <cellStyle name="20% - uthevingsfarge 6 3 3 4 4" xfId="9427" xr:uid="{00000000-0005-0000-0000-00009A1E0000}"/>
    <cellStyle name="20% - uthevingsfarge 6 3 3 4 5" xfId="9428" xr:uid="{00000000-0005-0000-0000-00009B1E0000}"/>
    <cellStyle name="20% - uthevingsfarge 6 3 3 5" xfId="9429" xr:uid="{00000000-0005-0000-0000-00009C1E0000}"/>
    <cellStyle name="20% - uthevingsfarge 6 3 3 5 2" xfId="9430" xr:uid="{00000000-0005-0000-0000-00009D1E0000}"/>
    <cellStyle name="20% - uthevingsfarge 6 3 3 5 3" xfId="9431" xr:uid="{00000000-0005-0000-0000-00009E1E0000}"/>
    <cellStyle name="20% - uthevingsfarge 6 3 3 6" xfId="9432" xr:uid="{00000000-0005-0000-0000-00009F1E0000}"/>
    <cellStyle name="20% - uthevingsfarge 6 3 3 6 2" xfId="9433" xr:uid="{00000000-0005-0000-0000-0000A01E0000}"/>
    <cellStyle name="20% - uthevingsfarge 6 3 3 6 3" xfId="9434" xr:uid="{00000000-0005-0000-0000-0000A11E0000}"/>
    <cellStyle name="20% - uthevingsfarge 6 3 3 7" xfId="9435" xr:uid="{00000000-0005-0000-0000-0000A21E0000}"/>
    <cellStyle name="20% - uthevingsfarge 6 3 3 7 2" xfId="9436" xr:uid="{00000000-0005-0000-0000-0000A31E0000}"/>
    <cellStyle name="20% - uthevingsfarge 6 3 3 8" xfId="9437" xr:uid="{00000000-0005-0000-0000-0000A41E0000}"/>
    <cellStyle name="20% - uthevingsfarge 6 3 3 8 2" xfId="9438" xr:uid="{00000000-0005-0000-0000-0000A51E0000}"/>
    <cellStyle name="20% - uthevingsfarge 6 3 3 9" xfId="9439" xr:uid="{00000000-0005-0000-0000-0000A61E0000}"/>
    <cellStyle name="20% - uthevingsfarge 6 3 3_Tabell 4.5-4.7" xfId="9376" xr:uid="{00000000-0005-0000-0000-0000A71E0000}"/>
    <cellStyle name="20% - uthevingsfarge 6 3 4" xfId="477" xr:uid="{00000000-0005-0000-0000-0000A81E0000}"/>
    <cellStyle name="20% - uthevingsfarge 6 3 4 10" xfId="9441" xr:uid="{00000000-0005-0000-0000-0000A91E0000}"/>
    <cellStyle name="20% - uthevingsfarge 6 3 4 2" xfId="478" xr:uid="{00000000-0005-0000-0000-0000AA1E0000}"/>
    <cellStyle name="20% - uthevingsfarge 6 3 4 2 2" xfId="9443" xr:uid="{00000000-0005-0000-0000-0000AB1E0000}"/>
    <cellStyle name="20% - uthevingsfarge 6 3 4 2 2 2" xfId="9444" xr:uid="{00000000-0005-0000-0000-0000AC1E0000}"/>
    <cellStyle name="20% - uthevingsfarge 6 3 4 2 2 3" xfId="9445" xr:uid="{00000000-0005-0000-0000-0000AD1E0000}"/>
    <cellStyle name="20% - uthevingsfarge 6 3 4 2 3" xfId="9446" xr:uid="{00000000-0005-0000-0000-0000AE1E0000}"/>
    <cellStyle name="20% - uthevingsfarge 6 3 4 2 3 2" xfId="9447" xr:uid="{00000000-0005-0000-0000-0000AF1E0000}"/>
    <cellStyle name="20% - uthevingsfarge 6 3 4 2 3 3" xfId="9448" xr:uid="{00000000-0005-0000-0000-0000B01E0000}"/>
    <cellStyle name="20% - uthevingsfarge 6 3 4 2 4" xfId="9449" xr:uid="{00000000-0005-0000-0000-0000B11E0000}"/>
    <cellStyle name="20% - uthevingsfarge 6 3 4 2 5" xfId="9450" xr:uid="{00000000-0005-0000-0000-0000B21E0000}"/>
    <cellStyle name="20% - uthevingsfarge 6 3 4 2_Tabell 4.5-4.7" xfId="9442" xr:uid="{00000000-0005-0000-0000-0000B31E0000}"/>
    <cellStyle name="20% - uthevingsfarge 6 3 4 3" xfId="9451" xr:uid="{00000000-0005-0000-0000-0000B41E0000}"/>
    <cellStyle name="20% - uthevingsfarge 6 3 4 3 2" xfId="9452" xr:uid="{00000000-0005-0000-0000-0000B51E0000}"/>
    <cellStyle name="20% - uthevingsfarge 6 3 4 3 2 2" xfId="9453" xr:uid="{00000000-0005-0000-0000-0000B61E0000}"/>
    <cellStyle name="20% - uthevingsfarge 6 3 4 3 2 3" xfId="9454" xr:uid="{00000000-0005-0000-0000-0000B71E0000}"/>
    <cellStyle name="20% - uthevingsfarge 6 3 4 3 3" xfId="9455" xr:uid="{00000000-0005-0000-0000-0000B81E0000}"/>
    <cellStyle name="20% - uthevingsfarge 6 3 4 3 3 2" xfId="9456" xr:uid="{00000000-0005-0000-0000-0000B91E0000}"/>
    <cellStyle name="20% - uthevingsfarge 6 3 4 3 3 3" xfId="9457" xr:uid="{00000000-0005-0000-0000-0000BA1E0000}"/>
    <cellStyle name="20% - uthevingsfarge 6 3 4 3 4" xfId="9458" xr:uid="{00000000-0005-0000-0000-0000BB1E0000}"/>
    <cellStyle name="20% - uthevingsfarge 6 3 4 3 5" xfId="9459" xr:uid="{00000000-0005-0000-0000-0000BC1E0000}"/>
    <cellStyle name="20% - uthevingsfarge 6 3 4 4" xfId="9460" xr:uid="{00000000-0005-0000-0000-0000BD1E0000}"/>
    <cellStyle name="20% - uthevingsfarge 6 3 4 4 2" xfId="9461" xr:uid="{00000000-0005-0000-0000-0000BE1E0000}"/>
    <cellStyle name="20% - uthevingsfarge 6 3 4 4 3" xfId="9462" xr:uid="{00000000-0005-0000-0000-0000BF1E0000}"/>
    <cellStyle name="20% - uthevingsfarge 6 3 4 5" xfId="9463" xr:uid="{00000000-0005-0000-0000-0000C01E0000}"/>
    <cellStyle name="20% - uthevingsfarge 6 3 4 5 2" xfId="9464" xr:uid="{00000000-0005-0000-0000-0000C11E0000}"/>
    <cellStyle name="20% - uthevingsfarge 6 3 4 5 3" xfId="9465" xr:uid="{00000000-0005-0000-0000-0000C21E0000}"/>
    <cellStyle name="20% - uthevingsfarge 6 3 4 6" xfId="9466" xr:uid="{00000000-0005-0000-0000-0000C31E0000}"/>
    <cellStyle name="20% - uthevingsfarge 6 3 4 6 2" xfId="9467" xr:uid="{00000000-0005-0000-0000-0000C41E0000}"/>
    <cellStyle name="20% - uthevingsfarge 6 3 4 7" xfId="9468" xr:uid="{00000000-0005-0000-0000-0000C51E0000}"/>
    <cellStyle name="20% - uthevingsfarge 6 3 4 7 2" xfId="9469" xr:uid="{00000000-0005-0000-0000-0000C61E0000}"/>
    <cellStyle name="20% - uthevingsfarge 6 3 4 8" xfId="9470" xr:uid="{00000000-0005-0000-0000-0000C71E0000}"/>
    <cellStyle name="20% - uthevingsfarge 6 3 4 9" xfId="9471" xr:uid="{00000000-0005-0000-0000-0000C81E0000}"/>
    <cellStyle name="20% - uthevingsfarge 6 3 4_Tabell 4.5-4.7" xfId="9440" xr:uid="{00000000-0005-0000-0000-0000C91E0000}"/>
    <cellStyle name="20% - uthevingsfarge 6 3 5" xfId="479" xr:uid="{00000000-0005-0000-0000-0000CA1E0000}"/>
    <cellStyle name="20% - uthevingsfarge 6 3 5 2" xfId="9473" xr:uid="{00000000-0005-0000-0000-0000CB1E0000}"/>
    <cellStyle name="20% - uthevingsfarge 6 3 5 2 2" xfId="9474" xr:uid="{00000000-0005-0000-0000-0000CC1E0000}"/>
    <cellStyle name="20% - uthevingsfarge 6 3 5 2 3" xfId="9475" xr:uid="{00000000-0005-0000-0000-0000CD1E0000}"/>
    <cellStyle name="20% - uthevingsfarge 6 3 5 3" xfId="9476" xr:uid="{00000000-0005-0000-0000-0000CE1E0000}"/>
    <cellStyle name="20% - uthevingsfarge 6 3 5 3 2" xfId="9477" xr:uid="{00000000-0005-0000-0000-0000CF1E0000}"/>
    <cellStyle name="20% - uthevingsfarge 6 3 5 3 3" xfId="9478" xr:uid="{00000000-0005-0000-0000-0000D01E0000}"/>
    <cellStyle name="20% - uthevingsfarge 6 3 5 4" xfId="9479" xr:uid="{00000000-0005-0000-0000-0000D11E0000}"/>
    <cellStyle name="20% - uthevingsfarge 6 3 5 5" xfId="9480" xr:uid="{00000000-0005-0000-0000-0000D21E0000}"/>
    <cellStyle name="20% - uthevingsfarge 6 3 5_Tabell 4.5-4.7" xfId="9472" xr:uid="{00000000-0005-0000-0000-0000D31E0000}"/>
    <cellStyle name="20% - uthevingsfarge 6 3 6" xfId="9481" xr:uid="{00000000-0005-0000-0000-0000D41E0000}"/>
    <cellStyle name="20% - uthevingsfarge 6 3 6 2" xfId="9482" xr:uid="{00000000-0005-0000-0000-0000D51E0000}"/>
    <cellStyle name="20% - uthevingsfarge 6 3 6 2 2" xfId="9483" xr:uid="{00000000-0005-0000-0000-0000D61E0000}"/>
    <cellStyle name="20% - uthevingsfarge 6 3 6 2 3" xfId="9484" xr:uid="{00000000-0005-0000-0000-0000D71E0000}"/>
    <cellStyle name="20% - uthevingsfarge 6 3 6 3" xfId="9485" xr:uid="{00000000-0005-0000-0000-0000D81E0000}"/>
    <cellStyle name="20% - uthevingsfarge 6 3 6 3 2" xfId="9486" xr:uid="{00000000-0005-0000-0000-0000D91E0000}"/>
    <cellStyle name="20% - uthevingsfarge 6 3 6 3 3" xfId="9487" xr:uid="{00000000-0005-0000-0000-0000DA1E0000}"/>
    <cellStyle name="20% - uthevingsfarge 6 3 6 4" xfId="9488" xr:uid="{00000000-0005-0000-0000-0000DB1E0000}"/>
    <cellStyle name="20% - uthevingsfarge 6 3 6 5" xfId="9489" xr:uid="{00000000-0005-0000-0000-0000DC1E0000}"/>
    <cellStyle name="20% - uthevingsfarge 6 3 7" xfId="9490" xr:uid="{00000000-0005-0000-0000-0000DD1E0000}"/>
    <cellStyle name="20% - uthevingsfarge 6 3 7 2" xfId="9491" xr:uid="{00000000-0005-0000-0000-0000DE1E0000}"/>
    <cellStyle name="20% - uthevingsfarge 6 3 7 3" xfId="9492" xr:uid="{00000000-0005-0000-0000-0000DF1E0000}"/>
    <cellStyle name="20% - uthevingsfarge 6 3 8" xfId="9493" xr:uid="{00000000-0005-0000-0000-0000E01E0000}"/>
    <cellStyle name="20% - uthevingsfarge 6 3 8 2" xfId="9494" xr:uid="{00000000-0005-0000-0000-0000E11E0000}"/>
    <cellStyle name="20% - uthevingsfarge 6 3 8 3" xfId="9495" xr:uid="{00000000-0005-0000-0000-0000E21E0000}"/>
    <cellStyle name="20% - uthevingsfarge 6 3 9" xfId="9496" xr:uid="{00000000-0005-0000-0000-0000E31E0000}"/>
    <cellStyle name="20% - uthevingsfarge 6 3 9 2" xfId="9497" xr:uid="{00000000-0005-0000-0000-0000E41E0000}"/>
    <cellStyle name="20% - uthevingsfarge 6 3_Tabell 4.5-4.7" xfId="9242" xr:uid="{00000000-0005-0000-0000-0000E51E0000}"/>
    <cellStyle name="20% - uthevingsfarge 6 4" xfId="480" xr:uid="{00000000-0005-0000-0000-0000E61E0000}"/>
    <cellStyle name="20% - uthevingsfarge 6 4 10" xfId="9499" xr:uid="{00000000-0005-0000-0000-0000E71E0000}"/>
    <cellStyle name="20% - uthevingsfarge 6 4 10 2" xfId="9500" xr:uid="{00000000-0005-0000-0000-0000E81E0000}"/>
    <cellStyle name="20% - uthevingsfarge 6 4 11" xfId="9501" xr:uid="{00000000-0005-0000-0000-0000E91E0000}"/>
    <cellStyle name="20% - uthevingsfarge 6 4 12" xfId="9502" xr:uid="{00000000-0005-0000-0000-0000EA1E0000}"/>
    <cellStyle name="20% - uthevingsfarge 6 4 13" xfId="9503" xr:uid="{00000000-0005-0000-0000-0000EB1E0000}"/>
    <cellStyle name="20% - uthevingsfarge 6 4 2" xfId="481" xr:uid="{00000000-0005-0000-0000-0000EC1E0000}"/>
    <cellStyle name="20% - uthevingsfarge 6 4 2 10" xfId="9505" xr:uid="{00000000-0005-0000-0000-0000ED1E0000}"/>
    <cellStyle name="20% - uthevingsfarge 6 4 2 11" xfId="9506" xr:uid="{00000000-0005-0000-0000-0000EE1E0000}"/>
    <cellStyle name="20% - uthevingsfarge 6 4 2 12" xfId="9507" xr:uid="{00000000-0005-0000-0000-0000EF1E0000}"/>
    <cellStyle name="20% - uthevingsfarge 6 4 2 2" xfId="482" xr:uid="{00000000-0005-0000-0000-0000F01E0000}"/>
    <cellStyle name="20% - uthevingsfarge 6 4 2 2 10" xfId="9509" xr:uid="{00000000-0005-0000-0000-0000F11E0000}"/>
    <cellStyle name="20% - uthevingsfarge 6 4 2 2 11" xfId="9510" xr:uid="{00000000-0005-0000-0000-0000F21E0000}"/>
    <cellStyle name="20% - uthevingsfarge 6 4 2 2 2" xfId="483" xr:uid="{00000000-0005-0000-0000-0000F31E0000}"/>
    <cellStyle name="20% - uthevingsfarge 6 4 2 2 2 10" xfId="9512" xr:uid="{00000000-0005-0000-0000-0000F41E0000}"/>
    <cellStyle name="20% - uthevingsfarge 6 4 2 2 2 2" xfId="484" xr:uid="{00000000-0005-0000-0000-0000F51E0000}"/>
    <cellStyle name="20% - uthevingsfarge 6 4 2 2 2 2 2" xfId="9514" xr:uid="{00000000-0005-0000-0000-0000F61E0000}"/>
    <cellStyle name="20% - uthevingsfarge 6 4 2 2 2 2 2 2" xfId="9515" xr:uid="{00000000-0005-0000-0000-0000F71E0000}"/>
    <cellStyle name="20% - uthevingsfarge 6 4 2 2 2 2 2 3" xfId="9516" xr:uid="{00000000-0005-0000-0000-0000F81E0000}"/>
    <cellStyle name="20% - uthevingsfarge 6 4 2 2 2 2 3" xfId="9517" xr:uid="{00000000-0005-0000-0000-0000F91E0000}"/>
    <cellStyle name="20% - uthevingsfarge 6 4 2 2 2 2 3 2" xfId="9518" xr:uid="{00000000-0005-0000-0000-0000FA1E0000}"/>
    <cellStyle name="20% - uthevingsfarge 6 4 2 2 2 2 3 3" xfId="9519" xr:uid="{00000000-0005-0000-0000-0000FB1E0000}"/>
    <cellStyle name="20% - uthevingsfarge 6 4 2 2 2 2 4" xfId="9520" xr:uid="{00000000-0005-0000-0000-0000FC1E0000}"/>
    <cellStyle name="20% - uthevingsfarge 6 4 2 2 2 2 5" xfId="9521" xr:uid="{00000000-0005-0000-0000-0000FD1E0000}"/>
    <cellStyle name="20% - uthevingsfarge 6 4 2 2 2 2_Tabell 4.5-4.7" xfId="9513" xr:uid="{00000000-0005-0000-0000-0000FE1E0000}"/>
    <cellStyle name="20% - uthevingsfarge 6 4 2 2 2 3" xfId="9522" xr:uid="{00000000-0005-0000-0000-0000FF1E0000}"/>
    <cellStyle name="20% - uthevingsfarge 6 4 2 2 2 3 2" xfId="9523" xr:uid="{00000000-0005-0000-0000-0000001F0000}"/>
    <cellStyle name="20% - uthevingsfarge 6 4 2 2 2 3 2 2" xfId="9524" xr:uid="{00000000-0005-0000-0000-0000011F0000}"/>
    <cellStyle name="20% - uthevingsfarge 6 4 2 2 2 3 2 3" xfId="9525" xr:uid="{00000000-0005-0000-0000-0000021F0000}"/>
    <cellStyle name="20% - uthevingsfarge 6 4 2 2 2 3 3" xfId="9526" xr:uid="{00000000-0005-0000-0000-0000031F0000}"/>
    <cellStyle name="20% - uthevingsfarge 6 4 2 2 2 3 3 2" xfId="9527" xr:uid="{00000000-0005-0000-0000-0000041F0000}"/>
    <cellStyle name="20% - uthevingsfarge 6 4 2 2 2 3 3 3" xfId="9528" xr:uid="{00000000-0005-0000-0000-0000051F0000}"/>
    <cellStyle name="20% - uthevingsfarge 6 4 2 2 2 3 4" xfId="9529" xr:uid="{00000000-0005-0000-0000-0000061F0000}"/>
    <cellStyle name="20% - uthevingsfarge 6 4 2 2 2 3 5" xfId="9530" xr:uid="{00000000-0005-0000-0000-0000071F0000}"/>
    <cellStyle name="20% - uthevingsfarge 6 4 2 2 2 4" xfId="9531" xr:uid="{00000000-0005-0000-0000-0000081F0000}"/>
    <cellStyle name="20% - uthevingsfarge 6 4 2 2 2 4 2" xfId="9532" xr:uid="{00000000-0005-0000-0000-0000091F0000}"/>
    <cellStyle name="20% - uthevingsfarge 6 4 2 2 2 4 3" xfId="9533" xr:uid="{00000000-0005-0000-0000-00000A1F0000}"/>
    <cellStyle name="20% - uthevingsfarge 6 4 2 2 2 5" xfId="9534" xr:uid="{00000000-0005-0000-0000-00000B1F0000}"/>
    <cellStyle name="20% - uthevingsfarge 6 4 2 2 2 5 2" xfId="9535" xr:uid="{00000000-0005-0000-0000-00000C1F0000}"/>
    <cellStyle name="20% - uthevingsfarge 6 4 2 2 2 5 3" xfId="9536" xr:uid="{00000000-0005-0000-0000-00000D1F0000}"/>
    <cellStyle name="20% - uthevingsfarge 6 4 2 2 2 6" xfId="9537" xr:uid="{00000000-0005-0000-0000-00000E1F0000}"/>
    <cellStyle name="20% - uthevingsfarge 6 4 2 2 2 6 2" xfId="9538" xr:uid="{00000000-0005-0000-0000-00000F1F0000}"/>
    <cellStyle name="20% - uthevingsfarge 6 4 2 2 2 7" xfId="9539" xr:uid="{00000000-0005-0000-0000-0000101F0000}"/>
    <cellStyle name="20% - uthevingsfarge 6 4 2 2 2 7 2" xfId="9540" xr:uid="{00000000-0005-0000-0000-0000111F0000}"/>
    <cellStyle name="20% - uthevingsfarge 6 4 2 2 2 8" xfId="9541" xr:uid="{00000000-0005-0000-0000-0000121F0000}"/>
    <cellStyle name="20% - uthevingsfarge 6 4 2 2 2 9" xfId="9542" xr:uid="{00000000-0005-0000-0000-0000131F0000}"/>
    <cellStyle name="20% - uthevingsfarge 6 4 2 2 2_Tabell 4.5-4.7" xfId="9511" xr:uid="{00000000-0005-0000-0000-0000141F0000}"/>
    <cellStyle name="20% - uthevingsfarge 6 4 2 2 3" xfId="485" xr:uid="{00000000-0005-0000-0000-0000151F0000}"/>
    <cellStyle name="20% - uthevingsfarge 6 4 2 2 3 2" xfId="9544" xr:uid="{00000000-0005-0000-0000-0000161F0000}"/>
    <cellStyle name="20% - uthevingsfarge 6 4 2 2 3 2 2" xfId="9545" xr:uid="{00000000-0005-0000-0000-0000171F0000}"/>
    <cellStyle name="20% - uthevingsfarge 6 4 2 2 3 2 3" xfId="9546" xr:uid="{00000000-0005-0000-0000-0000181F0000}"/>
    <cellStyle name="20% - uthevingsfarge 6 4 2 2 3 3" xfId="9547" xr:uid="{00000000-0005-0000-0000-0000191F0000}"/>
    <cellStyle name="20% - uthevingsfarge 6 4 2 2 3 3 2" xfId="9548" xr:uid="{00000000-0005-0000-0000-00001A1F0000}"/>
    <cellStyle name="20% - uthevingsfarge 6 4 2 2 3 3 3" xfId="9549" xr:uid="{00000000-0005-0000-0000-00001B1F0000}"/>
    <cellStyle name="20% - uthevingsfarge 6 4 2 2 3 4" xfId="9550" xr:uid="{00000000-0005-0000-0000-00001C1F0000}"/>
    <cellStyle name="20% - uthevingsfarge 6 4 2 2 3 5" xfId="9551" xr:uid="{00000000-0005-0000-0000-00001D1F0000}"/>
    <cellStyle name="20% - uthevingsfarge 6 4 2 2 3_Tabell 4.5-4.7" xfId="9543" xr:uid="{00000000-0005-0000-0000-00001E1F0000}"/>
    <cellStyle name="20% - uthevingsfarge 6 4 2 2 4" xfId="9552" xr:uid="{00000000-0005-0000-0000-00001F1F0000}"/>
    <cellStyle name="20% - uthevingsfarge 6 4 2 2 4 2" xfId="9553" xr:uid="{00000000-0005-0000-0000-0000201F0000}"/>
    <cellStyle name="20% - uthevingsfarge 6 4 2 2 4 2 2" xfId="9554" xr:uid="{00000000-0005-0000-0000-0000211F0000}"/>
    <cellStyle name="20% - uthevingsfarge 6 4 2 2 4 2 3" xfId="9555" xr:uid="{00000000-0005-0000-0000-0000221F0000}"/>
    <cellStyle name="20% - uthevingsfarge 6 4 2 2 4 3" xfId="9556" xr:uid="{00000000-0005-0000-0000-0000231F0000}"/>
    <cellStyle name="20% - uthevingsfarge 6 4 2 2 4 3 2" xfId="9557" xr:uid="{00000000-0005-0000-0000-0000241F0000}"/>
    <cellStyle name="20% - uthevingsfarge 6 4 2 2 4 3 3" xfId="9558" xr:uid="{00000000-0005-0000-0000-0000251F0000}"/>
    <cellStyle name="20% - uthevingsfarge 6 4 2 2 4 4" xfId="9559" xr:uid="{00000000-0005-0000-0000-0000261F0000}"/>
    <cellStyle name="20% - uthevingsfarge 6 4 2 2 4 5" xfId="9560" xr:uid="{00000000-0005-0000-0000-0000271F0000}"/>
    <cellStyle name="20% - uthevingsfarge 6 4 2 2 5" xfId="9561" xr:uid="{00000000-0005-0000-0000-0000281F0000}"/>
    <cellStyle name="20% - uthevingsfarge 6 4 2 2 5 2" xfId="9562" xr:uid="{00000000-0005-0000-0000-0000291F0000}"/>
    <cellStyle name="20% - uthevingsfarge 6 4 2 2 5 3" xfId="9563" xr:uid="{00000000-0005-0000-0000-00002A1F0000}"/>
    <cellStyle name="20% - uthevingsfarge 6 4 2 2 6" xfId="9564" xr:uid="{00000000-0005-0000-0000-00002B1F0000}"/>
    <cellStyle name="20% - uthevingsfarge 6 4 2 2 6 2" xfId="9565" xr:uid="{00000000-0005-0000-0000-00002C1F0000}"/>
    <cellStyle name="20% - uthevingsfarge 6 4 2 2 6 3" xfId="9566" xr:uid="{00000000-0005-0000-0000-00002D1F0000}"/>
    <cellStyle name="20% - uthevingsfarge 6 4 2 2 7" xfId="9567" xr:uid="{00000000-0005-0000-0000-00002E1F0000}"/>
    <cellStyle name="20% - uthevingsfarge 6 4 2 2 7 2" xfId="9568" xr:uid="{00000000-0005-0000-0000-00002F1F0000}"/>
    <cellStyle name="20% - uthevingsfarge 6 4 2 2 8" xfId="9569" xr:uid="{00000000-0005-0000-0000-0000301F0000}"/>
    <cellStyle name="20% - uthevingsfarge 6 4 2 2 8 2" xfId="9570" xr:uid="{00000000-0005-0000-0000-0000311F0000}"/>
    <cellStyle name="20% - uthevingsfarge 6 4 2 2 9" xfId="9571" xr:uid="{00000000-0005-0000-0000-0000321F0000}"/>
    <cellStyle name="20% - uthevingsfarge 6 4 2 2_Tabell 4.5-4.7" xfId="9508" xr:uid="{00000000-0005-0000-0000-0000331F0000}"/>
    <cellStyle name="20% - uthevingsfarge 6 4 2 3" xfId="486" xr:uid="{00000000-0005-0000-0000-0000341F0000}"/>
    <cellStyle name="20% - uthevingsfarge 6 4 2 3 10" xfId="9573" xr:uid="{00000000-0005-0000-0000-0000351F0000}"/>
    <cellStyle name="20% - uthevingsfarge 6 4 2 3 2" xfId="487" xr:uid="{00000000-0005-0000-0000-0000361F0000}"/>
    <cellStyle name="20% - uthevingsfarge 6 4 2 3 2 2" xfId="9575" xr:uid="{00000000-0005-0000-0000-0000371F0000}"/>
    <cellStyle name="20% - uthevingsfarge 6 4 2 3 2 2 2" xfId="9576" xr:uid="{00000000-0005-0000-0000-0000381F0000}"/>
    <cellStyle name="20% - uthevingsfarge 6 4 2 3 2 2 3" xfId="9577" xr:uid="{00000000-0005-0000-0000-0000391F0000}"/>
    <cellStyle name="20% - uthevingsfarge 6 4 2 3 2 3" xfId="9578" xr:uid="{00000000-0005-0000-0000-00003A1F0000}"/>
    <cellStyle name="20% - uthevingsfarge 6 4 2 3 2 3 2" xfId="9579" xr:uid="{00000000-0005-0000-0000-00003B1F0000}"/>
    <cellStyle name="20% - uthevingsfarge 6 4 2 3 2 3 3" xfId="9580" xr:uid="{00000000-0005-0000-0000-00003C1F0000}"/>
    <cellStyle name="20% - uthevingsfarge 6 4 2 3 2 4" xfId="9581" xr:uid="{00000000-0005-0000-0000-00003D1F0000}"/>
    <cellStyle name="20% - uthevingsfarge 6 4 2 3 2 5" xfId="9582" xr:uid="{00000000-0005-0000-0000-00003E1F0000}"/>
    <cellStyle name="20% - uthevingsfarge 6 4 2 3 2_Tabell 4.5-4.7" xfId="9574" xr:uid="{00000000-0005-0000-0000-00003F1F0000}"/>
    <cellStyle name="20% - uthevingsfarge 6 4 2 3 3" xfId="9583" xr:uid="{00000000-0005-0000-0000-0000401F0000}"/>
    <cellStyle name="20% - uthevingsfarge 6 4 2 3 3 2" xfId="9584" xr:uid="{00000000-0005-0000-0000-0000411F0000}"/>
    <cellStyle name="20% - uthevingsfarge 6 4 2 3 3 2 2" xfId="9585" xr:uid="{00000000-0005-0000-0000-0000421F0000}"/>
    <cellStyle name="20% - uthevingsfarge 6 4 2 3 3 2 3" xfId="9586" xr:uid="{00000000-0005-0000-0000-0000431F0000}"/>
    <cellStyle name="20% - uthevingsfarge 6 4 2 3 3 3" xfId="9587" xr:uid="{00000000-0005-0000-0000-0000441F0000}"/>
    <cellStyle name="20% - uthevingsfarge 6 4 2 3 3 3 2" xfId="9588" xr:uid="{00000000-0005-0000-0000-0000451F0000}"/>
    <cellStyle name="20% - uthevingsfarge 6 4 2 3 3 3 3" xfId="9589" xr:uid="{00000000-0005-0000-0000-0000461F0000}"/>
    <cellStyle name="20% - uthevingsfarge 6 4 2 3 3 4" xfId="9590" xr:uid="{00000000-0005-0000-0000-0000471F0000}"/>
    <cellStyle name="20% - uthevingsfarge 6 4 2 3 3 5" xfId="9591" xr:uid="{00000000-0005-0000-0000-0000481F0000}"/>
    <cellStyle name="20% - uthevingsfarge 6 4 2 3 4" xfId="9592" xr:uid="{00000000-0005-0000-0000-0000491F0000}"/>
    <cellStyle name="20% - uthevingsfarge 6 4 2 3 4 2" xfId="9593" xr:uid="{00000000-0005-0000-0000-00004A1F0000}"/>
    <cellStyle name="20% - uthevingsfarge 6 4 2 3 4 3" xfId="9594" xr:uid="{00000000-0005-0000-0000-00004B1F0000}"/>
    <cellStyle name="20% - uthevingsfarge 6 4 2 3 5" xfId="9595" xr:uid="{00000000-0005-0000-0000-00004C1F0000}"/>
    <cellStyle name="20% - uthevingsfarge 6 4 2 3 5 2" xfId="9596" xr:uid="{00000000-0005-0000-0000-00004D1F0000}"/>
    <cellStyle name="20% - uthevingsfarge 6 4 2 3 5 3" xfId="9597" xr:uid="{00000000-0005-0000-0000-00004E1F0000}"/>
    <cellStyle name="20% - uthevingsfarge 6 4 2 3 6" xfId="9598" xr:uid="{00000000-0005-0000-0000-00004F1F0000}"/>
    <cellStyle name="20% - uthevingsfarge 6 4 2 3 6 2" xfId="9599" xr:uid="{00000000-0005-0000-0000-0000501F0000}"/>
    <cellStyle name="20% - uthevingsfarge 6 4 2 3 7" xfId="9600" xr:uid="{00000000-0005-0000-0000-0000511F0000}"/>
    <cellStyle name="20% - uthevingsfarge 6 4 2 3 7 2" xfId="9601" xr:uid="{00000000-0005-0000-0000-0000521F0000}"/>
    <cellStyle name="20% - uthevingsfarge 6 4 2 3 8" xfId="9602" xr:uid="{00000000-0005-0000-0000-0000531F0000}"/>
    <cellStyle name="20% - uthevingsfarge 6 4 2 3 9" xfId="9603" xr:uid="{00000000-0005-0000-0000-0000541F0000}"/>
    <cellStyle name="20% - uthevingsfarge 6 4 2 3_Tabell 4.5-4.7" xfId="9572" xr:uid="{00000000-0005-0000-0000-0000551F0000}"/>
    <cellStyle name="20% - uthevingsfarge 6 4 2 4" xfId="488" xr:uid="{00000000-0005-0000-0000-0000561F0000}"/>
    <cellStyle name="20% - uthevingsfarge 6 4 2 4 2" xfId="9605" xr:uid="{00000000-0005-0000-0000-0000571F0000}"/>
    <cellStyle name="20% - uthevingsfarge 6 4 2 4 2 2" xfId="9606" xr:uid="{00000000-0005-0000-0000-0000581F0000}"/>
    <cellStyle name="20% - uthevingsfarge 6 4 2 4 2 3" xfId="9607" xr:uid="{00000000-0005-0000-0000-0000591F0000}"/>
    <cellStyle name="20% - uthevingsfarge 6 4 2 4 3" xfId="9608" xr:uid="{00000000-0005-0000-0000-00005A1F0000}"/>
    <cellStyle name="20% - uthevingsfarge 6 4 2 4 3 2" xfId="9609" xr:uid="{00000000-0005-0000-0000-00005B1F0000}"/>
    <cellStyle name="20% - uthevingsfarge 6 4 2 4 3 3" xfId="9610" xr:uid="{00000000-0005-0000-0000-00005C1F0000}"/>
    <cellStyle name="20% - uthevingsfarge 6 4 2 4 4" xfId="9611" xr:uid="{00000000-0005-0000-0000-00005D1F0000}"/>
    <cellStyle name="20% - uthevingsfarge 6 4 2 4 5" xfId="9612" xr:uid="{00000000-0005-0000-0000-00005E1F0000}"/>
    <cellStyle name="20% - uthevingsfarge 6 4 2 4_Tabell 4.5-4.7" xfId="9604" xr:uid="{00000000-0005-0000-0000-00005F1F0000}"/>
    <cellStyle name="20% - uthevingsfarge 6 4 2 5" xfId="9613" xr:uid="{00000000-0005-0000-0000-0000601F0000}"/>
    <cellStyle name="20% - uthevingsfarge 6 4 2 5 2" xfId="9614" xr:uid="{00000000-0005-0000-0000-0000611F0000}"/>
    <cellStyle name="20% - uthevingsfarge 6 4 2 5 2 2" xfId="9615" xr:uid="{00000000-0005-0000-0000-0000621F0000}"/>
    <cellStyle name="20% - uthevingsfarge 6 4 2 5 2 3" xfId="9616" xr:uid="{00000000-0005-0000-0000-0000631F0000}"/>
    <cellStyle name="20% - uthevingsfarge 6 4 2 5 3" xfId="9617" xr:uid="{00000000-0005-0000-0000-0000641F0000}"/>
    <cellStyle name="20% - uthevingsfarge 6 4 2 5 3 2" xfId="9618" xr:uid="{00000000-0005-0000-0000-0000651F0000}"/>
    <cellStyle name="20% - uthevingsfarge 6 4 2 5 3 3" xfId="9619" xr:uid="{00000000-0005-0000-0000-0000661F0000}"/>
    <cellStyle name="20% - uthevingsfarge 6 4 2 5 4" xfId="9620" xr:uid="{00000000-0005-0000-0000-0000671F0000}"/>
    <cellStyle name="20% - uthevingsfarge 6 4 2 5 5" xfId="9621" xr:uid="{00000000-0005-0000-0000-0000681F0000}"/>
    <cellStyle name="20% - uthevingsfarge 6 4 2 6" xfId="9622" xr:uid="{00000000-0005-0000-0000-0000691F0000}"/>
    <cellStyle name="20% - uthevingsfarge 6 4 2 6 2" xfId="9623" xr:uid="{00000000-0005-0000-0000-00006A1F0000}"/>
    <cellStyle name="20% - uthevingsfarge 6 4 2 6 3" xfId="9624" xr:uid="{00000000-0005-0000-0000-00006B1F0000}"/>
    <cellStyle name="20% - uthevingsfarge 6 4 2 7" xfId="9625" xr:uid="{00000000-0005-0000-0000-00006C1F0000}"/>
    <cellStyle name="20% - uthevingsfarge 6 4 2 7 2" xfId="9626" xr:uid="{00000000-0005-0000-0000-00006D1F0000}"/>
    <cellStyle name="20% - uthevingsfarge 6 4 2 7 3" xfId="9627" xr:uid="{00000000-0005-0000-0000-00006E1F0000}"/>
    <cellStyle name="20% - uthevingsfarge 6 4 2 8" xfId="9628" xr:uid="{00000000-0005-0000-0000-00006F1F0000}"/>
    <cellStyle name="20% - uthevingsfarge 6 4 2 8 2" xfId="9629" xr:uid="{00000000-0005-0000-0000-0000701F0000}"/>
    <cellStyle name="20% - uthevingsfarge 6 4 2 9" xfId="9630" xr:uid="{00000000-0005-0000-0000-0000711F0000}"/>
    <cellStyle name="20% - uthevingsfarge 6 4 2 9 2" xfId="9631" xr:uid="{00000000-0005-0000-0000-0000721F0000}"/>
    <cellStyle name="20% - uthevingsfarge 6 4 2_Tabell 4.5-4.7" xfId="9504" xr:uid="{00000000-0005-0000-0000-0000731F0000}"/>
    <cellStyle name="20% - uthevingsfarge 6 4 3" xfId="489" xr:uid="{00000000-0005-0000-0000-0000741F0000}"/>
    <cellStyle name="20% - uthevingsfarge 6 4 3 10" xfId="9633" xr:uid="{00000000-0005-0000-0000-0000751F0000}"/>
    <cellStyle name="20% - uthevingsfarge 6 4 3 11" xfId="9634" xr:uid="{00000000-0005-0000-0000-0000761F0000}"/>
    <cellStyle name="20% - uthevingsfarge 6 4 3 2" xfId="490" xr:uid="{00000000-0005-0000-0000-0000771F0000}"/>
    <cellStyle name="20% - uthevingsfarge 6 4 3 2 10" xfId="9636" xr:uid="{00000000-0005-0000-0000-0000781F0000}"/>
    <cellStyle name="20% - uthevingsfarge 6 4 3 2 2" xfId="491" xr:uid="{00000000-0005-0000-0000-0000791F0000}"/>
    <cellStyle name="20% - uthevingsfarge 6 4 3 2 2 2" xfId="9638" xr:uid="{00000000-0005-0000-0000-00007A1F0000}"/>
    <cellStyle name="20% - uthevingsfarge 6 4 3 2 2 2 2" xfId="9639" xr:uid="{00000000-0005-0000-0000-00007B1F0000}"/>
    <cellStyle name="20% - uthevingsfarge 6 4 3 2 2 2 3" xfId="9640" xr:uid="{00000000-0005-0000-0000-00007C1F0000}"/>
    <cellStyle name="20% - uthevingsfarge 6 4 3 2 2 3" xfId="9641" xr:uid="{00000000-0005-0000-0000-00007D1F0000}"/>
    <cellStyle name="20% - uthevingsfarge 6 4 3 2 2 3 2" xfId="9642" xr:uid="{00000000-0005-0000-0000-00007E1F0000}"/>
    <cellStyle name="20% - uthevingsfarge 6 4 3 2 2 3 3" xfId="9643" xr:uid="{00000000-0005-0000-0000-00007F1F0000}"/>
    <cellStyle name="20% - uthevingsfarge 6 4 3 2 2 4" xfId="9644" xr:uid="{00000000-0005-0000-0000-0000801F0000}"/>
    <cellStyle name="20% - uthevingsfarge 6 4 3 2 2 5" xfId="9645" xr:uid="{00000000-0005-0000-0000-0000811F0000}"/>
    <cellStyle name="20% - uthevingsfarge 6 4 3 2 2_Tabell 4.5-4.7" xfId="9637" xr:uid="{00000000-0005-0000-0000-0000821F0000}"/>
    <cellStyle name="20% - uthevingsfarge 6 4 3 2 3" xfId="9646" xr:uid="{00000000-0005-0000-0000-0000831F0000}"/>
    <cellStyle name="20% - uthevingsfarge 6 4 3 2 3 2" xfId="9647" xr:uid="{00000000-0005-0000-0000-0000841F0000}"/>
    <cellStyle name="20% - uthevingsfarge 6 4 3 2 3 2 2" xfId="9648" xr:uid="{00000000-0005-0000-0000-0000851F0000}"/>
    <cellStyle name="20% - uthevingsfarge 6 4 3 2 3 2 3" xfId="9649" xr:uid="{00000000-0005-0000-0000-0000861F0000}"/>
    <cellStyle name="20% - uthevingsfarge 6 4 3 2 3 3" xfId="9650" xr:uid="{00000000-0005-0000-0000-0000871F0000}"/>
    <cellStyle name="20% - uthevingsfarge 6 4 3 2 3 3 2" xfId="9651" xr:uid="{00000000-0005-0000-0000-0000881F0000}"/>
    <cellStyle name="20% - uthevingsfarge 6 4 3 2 3 3 3" xfId="9652" xr:uid="{00000000-0005-0000-0000-0000891F0000}"/>
    <cellStyle name="20% - uthevingsfarge 6 4 3 2 3 4" xfId="9653" xr:uid="{00000000-0005-0000-0000-00008A1F0000}"/>
    <cellStyle name="20% - uthevingsfarge 6 4 3 2 3 5" xfId="9654" xr:uid="{00000000-0005-0000-0000-00008B1F0000}"/>
    <cellStyle name="20% - uthevingsfarge 6 4 3 2 4" xfId="9655" xr:uid="{00000000-0005-0000-0000-00008C1F0000}"/>
    <cellStyle name="20% - uthevingsfarge 6 4 3 2 4 2" xfId="9656" xr:uid="{00000000-0005-0000-0000-00008D1F0000}"/>
    <cellStyle name="20% - uthevingsfarge 6 4 3 2 4 3" xfId="9657" xr:uid="{00000000-0005-0000-0000-00008E1F0000}"/>
    <cellStyle name="20% - uthevingsfarge 6 4 3 2 5" xfId="9658" xr:uid="{00000000-0005-0000-0000-00008F1F0000}"/>
    <cellStyle name="20% - uthevingsfarge 6 4 3 2 5 2" xfId="9659" xr:uid="{00000000-0005-0000-0000-0000901F0000}"/>
    <cellStyle name="20% - uthevingsfarge 6 4 3 2 5 3" xfId="9660" xr:uid="{00000000-0005-0000-0000-0000911F0000}"/>
    <cellStyle name="20% - uthevingsfarge 6 4 3 2 6" xfId="9661" xr:uid="{00000000-0005-0000-0000-0000921F0000}"/>
    <cellStyle name="20% - uthevingsfarge 6 4 3 2 6 2" xfId="9662" xr:uid="{00000000-0005-0000-0000-0000931F0000}"/>
    <cellStyle name="20% - uthevingsfarge 6 4 3 2 7" xfId="9663" xr:uid="{00000000-0005-0000-0000-0000941F0000}"/>
    <cellStyle name="20% - uthevingsfarge 6 4 3 2 7 2" xfId="9664" xr:uid="{00000000-0005-0000-0000-0000951F0000}"/>
    <cellStyle name="20% - uthevingsfarge 6 4 3 2 8" xfId="9665" xr:uid="{00000000-0005-0000-0000-0000961F0000}"/>
    <cellStyle name="20% - uthevingsfarge 6 4 3 2 9" xfId="9666" xr:uid="{00000000-0005-0000-0000-0000971F0000}"/>
    <cellStyle name="20% - uthevingsfarge 6 4 3 2_Tabell 4.5-4.7" xfId="9635" xr:uid="{00000000-0005-0000-0000-0000981F0000}"/>
    <cellStyle name="20% - uthevingsfarge 6 4 3 3" xfId="492" xr:uid="{00000000-0005-0000-0000-0000991F0000}"/>
    <cellStyle name="20% - uthevingsfarge 6 4 3 3 2" xfId="9668" xr:uid="{00000000-0005-0000-0000-00009A1F0000}"/>
    <cellStyle name="20% - uthevingsfarge 6 4 3 3 2 2" xfId="9669" xr:uid="{00000000-0005-0000-0000-00009B1F0000}"/>
    <cellStyle name="20% - uthevingsfarge 6 4 3 3 2 3" xfId="9670" xr:uid="{00000000-0005-0000-0000-00009C1F0000}"/>
    <cellStyle name="20% - uthevingsfarge 6 4 3 3 3" xfId="9671" xr:uid="{00000000-0005-0000-0000-00009D1F0000}"/>
    <cellStyle name="20% - uthevingsfarge 6 4 3 3 3 2" xfId="9672" xr:uid="{00000000-0005-0000-0000-00009E1F0000}"/>
    <cellStyle name="20% - uthevingsfarge 6 4 3 3 3 3" xfId="9673" xr:uid="{00000000-0005-0000-0000-00009F1F0000}"/>
    <cellStyle name="20% - uthevingsfarge 6 4 3 3 4" xfId="9674" xr:uid="{00000000-0005-0000-0000-0000A01F0000}"/>
    <cellStyle name="20% - uthevingsfarge 6 4 3 3 5" xfId="9675" xr:uid="{00000000-0005-0000-0000-0000A11F0000}"/>
    <cellStyle name="20% - uthevingsfarge 6 4 3 3_Tabell 4.5-4.7" xfId="9667" xr:uid="{00000000-0005-0000-0000-0000A21F0000}"/>
    <cellStyle name="20% - uthevingsfarge 6 4 3 4" xfId="9676" xr:uid="{00000000-0005-0000-0000-0000A31F0000}"/>
    <cellStyle name="20% - uthevingsfarge 6 4 3 4 2" xfId="9677" xr:uid="{00000000-0005-0000-0000-0000A41F0000}"/>
    <cellStyle name="20% - uthevingsfarge 6 4 3 4 2 2" xfId="9678" xr:uid="{00000000-0005-0000-0000-0000A51F0000}"/>
    <cellStyle name="20% - uthevingsfarge 6 4 3 4 2 3" xfId="9679" xr:uid="{00000000-0005-0000-0000-0000A61F0000}"/>
    <cellStyle name="20% - uthevingsfarge 6 4 3 4 3" xfId="9680" xr:uid="{00000000-0005-0000-0000-0000A71F0000}"/>
    <cellStyle name="20% - uthevingsfarge 6 4 3 4 3 2" xfId="9681" xr:uid="{00000000-0005-0000-0000-0000A81F0000}"/>
    <cellStyle name="20% - uthevingsfarge 6 4 3 4 3 3" xfId="9682" xr:uid="{00000000-0005-0000-0000-0000A91F0000}"/>
    <cellStyle name="20% - uthevingsfarge 6 4 3 4 4" xfId="9683" xr:uid="{00000000-0005-0000-0000-0000AA1F0000}"/>
    <cellStyle name="20% - uthevingsfarge 6 4 3 4 5" xfId="9684" xr:uid="{00000000-0005-0000-0000-0000AB1F0000}"/>
    <cellStyle name="20% - uthevingsfarge 6 4 3 5" xfId="9685" xr:uid="{00000000-0005-0000-0000-0000AC1F0000}"/>
    <cellStyle name="20% - uthevingsfarge 6 4 3 5 2" xfId="9686" xr:uid="{00000000-0005-0000-0000-0000AD1F0000}"/>
    <cellStyle name="20% - uthevingsfarge 6 4 3 5 3" xfId="9687" xr:uid="{00000000-0005-0000-0000-0000AE1F0000}"/>
    <cellStyle name="20% - uthevingsfarge 6 4 3 6" xfId="9688" xr:uid="{00000000-0005-0000-0000-0000AF1F0000}"/>
    <cellStyle name="20% - uthevingsfarge 6 4 3 6 2" xfId="9689" xr:uid="{00000000-0005-0000-0000-0000B01F0000}"/>
    <cellStyle name="20% - uthevingsfarge 6 4 3 6 3" xfId="9690" xr:uid="{00000000-0005-0000-0000-0000B11F0000}"/>
    <cellStyle name="20% - uthevingsfarge 6 4 3 7" xfId="9691" xr:uid="{00000000-0005-0000-0000-0000B21F0000}"/>
    <cellStyle name="20% - uthevingsfarge 6 4 3 7 2" xfId="9692" xr:uid="{00000000-0005-0000-0000-0000B31F0000}"/>
    <cellStyle name="20% - uthevingsfarge 6 4 3 8" xfId="9693" xr:uid="{00000000-0005-0000-0000-0000B41F0000}"/>
    <cellStyle name="20% - uthevingsfarge 6 4 3 8 2" xfId="9694" xr:uid="{00000000-0005-0000-0000-0000B51F0000}"/>
    <cellStyle name="20% - uthevingsfarge 6 4 3 9" xfId="9695" xr:uid="{00000000-0005-0000-0000-0000B61F0000}"/>
    <cellStyle name="20% - uthevingsfarge 6 4 3_Tabell 4.5-4.7" xfId="9632" xr:uid="{00000000-0005-0000-0000-0000B71F0000}"/>
    <cellStyle name="20% - uthevingsfarge 6 4 4" xfId="493" xr:uid="{00000000-0005-0000-0000-0000B81F0000}"/>
    <cellStyle name="20% - uthevingsfarge 6 4 4 10" xfId="9697" xr:uid="{00000000-0005-0000-0000-0000B91F0000}"/>
    <cellStyle name="20% - uthevingsfarge 6 4 4 2" xfId="494" xr:uid="{00000000-0005-0000-0000-0000BA1F0000}"/>
    <cellStyle name="20% - uthevingsfarge 6 4 4 2 2" xfId="9699" xr:uid="{00000000-0005-0000-0000-0000BB1F0000}"/>
    <cellStyle name="20% - uthevingsfarge 6 4 4 2 2 2" xfId="9700" xr:uid="{00000000-0005-0000-0000-0000BC1F0000}"/>
    <cellStyle name="20% - uthevingsfarge 6 4 4 2 2 3" xfId="9701" xr:uid="{00000000-0005-0000-0000-0000BD1F0000}"/>
    <cellStyle name="20% - uthevingsfarge 6 4 4 2 3" xfId="9702" xr:uid="{00000000-0005-0000-0000-0000BE1F0000}"/>
    <cellStyle name="20% - uthevingsfarge 6 4 4 2 3 2" xfId="9703" xr:uid="{00000000-0005-0000-0000-0000BF1F0000}"/>
    <cellStyle name="20% - uthevingsfarge 6 4 4 2 3 3" xfId="9704" xr:uid="{00000000-0005-0000-0000-0000C01F0000}"/>
    <cellStyle name="20% - uthevingsfarge 6 4 4 2 4" xfId="9705" xr:uid="{00000000-0005-0000-0000-0000C11F0000}"/>
    <cellStyle name="20% - uthevingsfarge 6 4 4 2 5" xfId="9706" xr:uid="{00000000-0005-0000-0000-0000C21F0000}"/>
    <cellStyle name="20% - uthevingsfarge 6 4 4 2_Tabell 4.5-4.7" xfId="9698" xr:uid="{00000000-0005-0000-0000-0000C31F0000}"/>
    <cellStyle name="20% - uthevingsfarge 6 4 4 3" xfId="9707" xr:uid="{00000000-0005-0000-0000-0000C41F0000}"/>
    <cellStyle name="20% - uthevingsfarge 6 4 4 3 2" xfId="9708" xr:uid="{00000000-0005-0000-0000-0000C51F0000}"/>
    <cellStyle name="20% - uthevingsfarge 6 4 4 3 2 2" xfId="9709" xr:uid="{00000000-0005-0000-0000-0000C61F0000}"/>
    <cellStyle name="20% - uthevingsfarge 6 4 4 3 2 3" xfId="9710" xr:uid="{00000000-0005-0000-0000-0000C71F0000}"/>
    <cellStyle name="20% - uthevingsfarge 6 4 4 3 3" xfId="9711" xr:uid="{00000000-0005-0000-0000-0000C81F0000}"/>
    <cellStyle name="20% - uthevingsfarge 6 4 4 3 3 2" xfId="9712" xr:uid="{00000000-0005-0000-0000-0000C91F0000}"/>
    <cellStyle name="20% - uthevingsfarge 6 4 4 3 3 3" xfId="9713" xr:uid="{00000000-0005-0000-0000-0000CA1F0000}"/>
    <cellStyle name="20% - uthevingsfarge 6 4 4 3 4" xfId="9714" xr:uid="{00000000-0005-0000-0000-0000CB1F0000}"/>
    <cellStyle name="20% - uthevingsfarge 6 4 4 3 5" xfId="9715" xr:uid="{00000000-0005-0000-0000-0000CC1F0000}"/>
    <cellStyle name="20% - uthevingsfarge 6 4 4 4" xfId="9716" xr:uid="{00000000-0005-0000-0000-0000CD1F0000}"/>
    <cellStyle name="20% - uthevingsfarge 6 4 4 4 2" xfId="9717" xr:uid="{00000000-0005-0000-0000-0000CE1F0000}"/>
    <cellStyle name="20% - uthevingsfarge 6 4 4 4 3" xfId="9718" xr:uid="{00000000-0005-0000-0000-0000CF1F0000}"/>
    <cellStyle name="20% - uthevingsfarge 6 4 4 5" xfId="9719" xr:uid="{00000000-0005-0000-0000-0000D01F0000}"/>
    <cellStyle name="20% - uthevingsfarge 6 4 4 5 2" xfId="9720" xr:uid="{00000000-0005-0000-0000-0000D11F0000}"/>
    <cellStyle name="20% - uthevingsfarge 6 4 4 5 3" xfId="9721" xr:uid="{00000000-0005-0000-0000-0000D21F0000}"/>
    <cellStyle name="20% - uthevingsfarge 6 4 4 6" xfId="9722" xr:uid="{00000000-0005-0000-0000-0000D31F0000}"/>
    <cellStyle name="20% - uthevingsfarge 6 4 4 6 2" xfId="9723" xr:uid="{00000000-0005-0000-0000-0000D41F0000}"/>
    <cellStyle name="20% - uthevingsfarge 6 4 4 7" xfId="9724" xr:uid="{00000000-0005-0000-0000-0000D51F0000}"/>
    <cellStyle name="20% - uthevingsfarge 6 4 4 7 2" xfId="9725" xr:uid="{00000000-0005-0000-0000-0000D61F0000}"/>
    <cellStyle name="20% - uthevingsfarge 6 4 4 8" xfId="9726" xr:uid="{00000000-0005-0000-0000-0000D71F0000}"/>
    <cellStyle name="20% - uthevingsfarge 6 4 4 9" xfId="9727" xr:uid="{00000000-0005-0000-0000-0000D81F0000}"/>
    <cellStyle name="20% - uthevingsfarge 6 4 4_Tabell 4.5-4.7" xfId="9696" xr:uid="{00000000-0005-0000-0000-0000D91F0000}"/>
    <cellStyle name="20% - uthevingsfarge 6 4 5" xfId="495" xr:uid="{00000000-0005-0000-0000-0000DA1F0000}"/>
    <cellStyle name="20% - uthevingsfarge 6 4 5 2" xfId="9729" xr:uid="{00000000-0005-0000-0000-0000DB1F0000}"/>
    <cellStyle name="20% - uthevingsfarge 6 4 5 2 2" xfId="9730" xr:uid="{00000000-0005-0000-0000-0000DC1F0000}"/>
    <cellStyle name="20% - uthevingsfarge 6 4 5 2 3" xfId="9731" xr:uid="{00000000-0005-0000-0000-0000DD1F0000}"/>
    <cellStyle name="20% - uthevingsfarge 6 4 5 3" xfId="9732" xr:uid="{00000000-0005-0000-0000-0000DE1F0000}"/>
    <cellStyle name="20% - uthevingsfarge 6 4 5 3 2" xfId="9733" xr:uid="{00000000-0005-0000-0000-0000DF1F0000}"/>
    <cellStyle name="20% - uthevingsfarge 6 4 5 3 3" xfId="9734" xr:uid="{00000000-0005-0000-0000-0000E01F0000}"/>
    <cellStyle name="20% - uthevingsfarge 6 4 5 4" xfId="9735" xr:uid="{00000000-0005-0000-0000-0000E11F0000}"/>
    <cellStyle name="20% - uthevingsfarge 6 4 5 5" xfId="9736" xr:uid="{00000000-0005-0000-0000-0000E21F0000}"/>
    <cellStyle name="20% - uthevingsfarge 6 4 5_Tabell 4.5-4.7" xfId="9728" xr:uid="{00000000-0005-0000-0000-0000E31F0000}"/>
    <cellStyle name="20% - uthevingsfarge 6 4 6" xfId="9737" xr:uid="{00000000-0005-0000-0000-0000E41F0000}"/>
    <cellStyle name="20% - uthevingsfarge 6 4 6 2" xfId="9738" xr:uid="{00000000-0005-0000-0000-0000E51F0000}"/>
    <cellStyle name="20% - uthevingsfarge 6 4 6 2 2" xfId="9739" xr:uid="{00000000-0005-0000-0000-0000E61F0000}"/>
    <cellStyle name="20% - uthevingsfarge 6 4 6 2 3" xfId="9740" xr:uid="{00000000-0005-0000-0000-0000E71F0000}"/>
    <cellStyle name="20% - uthevingsfarge 6 4 6 3" xfId="9741" xr:uid="{00000000-0005-0000-0000-0000E81F0000}"/>
    <cellStyle name="20% - uthevingsfarge 6 4 6 3 2" xfId="9742" xr:uid="{00000000-0005-0000-0000-0000E91F0000}"/>
    <cellStyle name="20% - uthevingsfarge 6 4 6 3 3" xfId="9743" xr:uid="{00000000-0005-0000-0000-0000EA1F0000}"/>
    <cellStyle name="20% - uthevingsfarge 6 4 6 4" xfId="9744" xr:uid="{00000000-0005-0000-0000-0000EB1F0000}"/>
    <cellStyle name="20% - uthevingsfarge 6 4 6 5" xfId="9745" xr:uid="{00000000-0005-0000-0000-0000EC1F0000}"/>
    <cellStyle name="20% - uthevingsfarge 6 4 7" xfId="9746" xr:uid="{00000000-0005-0000-0000-0000ED1F0000}"/>
    <cellStyle name="20% - uthevingsfarge 6 4 7 2" xfId="9747" xr:uid="{00000000-0005-0000-0000-0000EE1F0000}"/>
    <cellStyle name="20% - uthevingsfarge 6 4 7 3" xfId="9748" xr:uid="{00000000-0005-0000-0000-0000EF1F0000}"/>
    <cellStyle name="20% - uthevingsfarge 6 4 8" xfId="9749" xr:uid="{00000000-0005-0000-0000-0000F01F0000}"/>
    <cellStyle name="20% - uthevingsfarge 6 4 8 2" xfId="9750" xr:uid="{00000000-0005-0000-0000-0000F11F0000}"/>
    <cellStyle name="20% - uthevingsfarge 6 4 8 3" xfId="9751" xr:uid="{00000000-0005-0000-0000-0000F21F0000}"/>
    <cellStyle name="20% - uthevingsfarge 6 4 9" xfId="9752" xr:uid="{00000000-0005-0000-0000-0000F31F0000}"/>
    <cellStyle name="20% - uthevingsfarge 6 4 9 2" xfId="9753" xr:uid="{00000000-0005-0000-0000-0000F41F0000}"/>
    <cellStyle name="20% - uthevingsfarge 6 4_Tabell 4.5-4.7" xfId="9498" xr:uid="{00000000-0005-0000-0000-0000F51F0000}"/>
    <cellStyle name="20% - uthevingsfarge 6 5" xfId="496" xr:uid="{00000000-0005-0000-0000-0000F61F0000}"/>
    <cellStyle name="20% - uthevingsfarge 6 5 10" xfId="9755" xr:uid="{00000000-0005-0000-0000-0000F71F0000}"/>
    <cellStyle name="20% - uthevingsfarge 6 5 10 2" xfId="9756" xr:uid="{00000000-0005-0000-0000-0000F81F0000}"/>
    <cellStyle name="20% - uthevingsfarge 6 5 11" xfId="9757" xr:uid="{00000000-0005-0000-0000-0000F91F0000}"/>
    <cellStyle name="20% - uthevingsfarge 6 5 12" xfId="9758" xr:uid="{00000000-0005-0000-0000-0000FA1F0000}"/>
    <cellStyle name="20% - uthevingsfarge 6 5 13" xfId="9759" xr:uid="{00000000-0005-0000-0000-0000FB1F0000}"/>
    <cellStyle name="20% - uthevingsfarge 6 5 2" xfId="497" xr:uid="{00000000-0005-0000-0000-0000FC1F0000}"/>
    <cellStyle name="20% - uthevingsfarge 6 5 2 10" xfId="9761" xr:uid="{00000000-0005-0000-0000-0000FD1F0000}"/>
    <cellStyle name="20% - uthevingsfarge 6 5 2 11" xfId="9762" xr:uid="{00000000-0005-0000-0000-0000FE1F0000}"/>
    <cellStyle name="20% - uthevingsfarge 6 5 2 12" xfId="9763" xr:uid="{00000000-0005-0000-0000-0000FF1F0000}"/>
    <cellStyle name="20% - uthevingsfarge 6 5 2 2" xfId="498" xr:uid="{00000000-0005-0000-0000-000000200000}"/>
    <cellStyle name="20% - uthevingsfarge 6 5 2 2 10" xfId="9765" xr:uid="{00000000-0005-0000-0000-000001200000}"/>
    <cellStyle name="20% - uthevingsfarge 6 5 2 2 11" xfId="9766" xr:uid="{00000000-0005-0000-0000-000002200000}"/>
    <cellStyle name="20% - uthevingsfarge 6 5 2 2 2" xfId="499" xr:uid="{00000000-0005-0000-0000-000003200000}"/>
    <cellStyle name="20% - uthevingsfarge 6 5 2 2 2 10" xfId="9768" xr:uid="{00000000-0005-0000-0000-000004200000}"/>
    <cellStyle name="20% - uthevingsfarge 6 5 2 2 2 2" xfId="500" xr:uid="{00000000-0005-0000-0000-000005200000}"/>
    <cellStyle name="20% - uthevingsfarge 6 5 2 2 2 2 2" xfId="9770" xr:uid="{00000000-0005-0000-0000-000006200000}"/>
    <cellStyle name="20% - uthevingsfarge 6 5 2 2 2 2 2 2" xfId="9771" xr:uid="{00000000-0005-0000-0000-000007200000}"/>
    <cellStyle name="20% - uthevingsfarge 6 5 2 2 2 2 2 3" xfId="9772" xr:uid="{00000000-0005-0000-0000-000008200000}"/>
    <cellStyle name="20% - uthevingsfarge 6 5 2 2 2 2 3" xfId="9773" xr:uid="{00000000-0005-0000-0000-000009200000}"/>
    <cellStyle name="20% - uthevingsfarge 6 5 2 2 2 2 3 2" xfId="9774" xr:uid="{00000000-0005-0000-0000-00000A200000}"/>
    <cellStyle name="20% - uthevingsfarge 6 5 2 2 2 2 3 3" xfId="9775" xr:uid="{00000000-0005-0000-0000-00000B200000}"/>
    <cellStyle name="20% - uthevingsfarge 6 5 2 2 2 2 4" xfId="9776" xr:uid="{00000000-0005-0000-0000-00000C200000}"/>
    <cellStyle name="20% - uthevingsfarge 6 5 2 2 2 2 5" xfId="9777" xr:uid="{00000000-0005-0000-0000-00000D200000}"/>
    <cellStyle name="20% - uthevingsfarge 6 5 2 2 2 2_Tabell 4.5-4.7" xfId="9769" xr:uid="{00000000-0005-0000-0000-00000E200000}"/>
    <cellStyle name="20% - uthevingsfarge 6 5 2 2 2 3" xfId="9778" xr:uid="{00000000-0005-0000-0000-00000F200000}"/>
    <cellStyle name="20% - uthevingsfarge 6 5 2 2 2 3 2" xfId="9779" xr:uid="{00000000-0005-0000-0000-000010200000}"/>
    <cellStyle name="20% - uthevingsfarge 6 5 2 2 2 3 2 2" xfId="9780" xr:uid="{00000000-0005-0000-0000-000011200000}"/>
    <cellStyle name="20% - uthevingsfarge 6 5 2 2 2 3 2 3" xfId="9781" xr:uid="{00000000-0005-0000-0000-000012200000}"/>
    <cellStyle name="20% - uthevingsfarge 6 5 2 2 2 3 3" xfId="9782" xr:uid="{00000000-0005-0000-0000-000013200000}"/>
    <cellStyle name="20% - uthevingsfarge 6 5 2 2 2 3 3 2" xfId="9783" xr:uid="{00000000-0005-0000-0000-000014200000}"/>
    <cellStyle name="20% - uthevingsfarge 6 5 2 2 2 3 3 3" xfId="9784" xr:uid="{00000000-0005-0000-0000-000015200000}"/>
    <cellStyle name="20% - uthevingsfarge 6 5 2 2 2 3 4" xfId="9785" xr:uid="{00000000-0005-0000-0000-000016200000}"/>
    <cellStyle name="20% - uthevingsfarge 6 5 2 2 2 3 5" xfId="9786" xr:uid="{00000000-0005-0000-0000-000017200000}"/>
    <cellStyle name="20% - uthevingsfarge 6 5 2 2 2 4" xfId="9787" xr:uid="{00000000-0005-0000-0000-000018200000}"/>
    <cellStyle name="20% - uthevingsfarge 6 5 2 2 2 4 2" xfId="9788" xr:uid="{00000000-0005-0000-0000-000019200000}"/>
    <cellStyle name="20% - uthevingsfarge 6 5 2 2 2 4 3" xfId="9789" xr:uid="{00000000-0005-0000-0000-00001A200000}"/>
    <cellStyle name="20% - uthevingsfarge 6 5 2 2 2 5" xfId="9790" xr:uid="{00000000-0005-0000-0000-00001B200000}"/>
    <cellStyle name="20% - uthevingsfarge 6 5 2 2 2 5 2" xfId="9791" xr:uid="{00000000-0005-0000-0000-00001C200000}"/>
    <cellStyle name="20% - uthevingsfarge 6 5 2 2 2 5 3" xfId="9792" xr:uid="{00000000-0005-0000-0000-00001D200000}"/>
    <cellStyle name="20% - uthevingsfarge 6 5 2 2 2 6" xfId="9793" xr:uid="{00000000-0005-0000-0000-00001E200000}"/>
    <cellStyle name="20% - uthevingsfarge 6 5 2 2 2 6 2" xfId="9794" xr:uid="{00000000-0005-0000-0000-00001F200000}"/>
    <cellStyle name="20% - uthevingsfarge 6 5 2 2 2 7" xfId="9795" xr:uid="{00000000-0005-0000-0000-000020200000}"/>
    <cellStyle name="20% - uthevingsfarge 6 5 2 2 2 7 2" xfId="9796" xr:uid="{00000000-0005-0000-0000-000021200000}"/>
    <cellStyle name="20% - uthevingsfarge 6 5 2 2 2 8" xfId="9797" xr:uid="{00000000-0005-0000-0000-000022200000}"/>
    <cellStyle name="20% - uthevingsfarge 6 5 2 2 2 9" xfId="9798" xr:uid="{00000000-0005-0000-0000-000023200000}"/>
    <cellStyle name="20% - uthevingsfarge 6 5 2 2 2_Tabell 4.5-4.7" xfId="9767" xr:uid="{00000000-0005-0000-0000-000024200000}"/>
    <cellStyle name="20% - uthevingsfarge 6 5 2 2 3" xfId="501" xr:uid="{00000000-0005-0000-0000-000025200000}"/>
    <cellStyle name="20% - uthevingsfarge 6 5 2 2 3 2" xfId="9800" xr:uid="{00000000-0005-0000-0000-000026200000}"/>
    <cellStyle name="20% - uthevingsfarge 6 5 2 2 3 2 2" xfId="9801" xr:uid="{00000000-0005-0000-0000-000027200000}"/>
    <cellStyle name="20% - uthevingsfarge 6 5 2 2 3 2 3" xfId="9802" xr:uid="{00000000-0005-0000-0000-000028200000}"/>
    <cellStyle name="20% - uthevingsfarge 6 5 2 2 3 3" xfId="9803" xr:uid="{00000000-0005-0000-0000-000029200000}"/>
    <cellStyle name="20% - uthevingsfarge 6 5 2 2 3 3 2" xfId="9804" xr:uid="{00000000-0005-0000-0000-00002A200000}"/>
    <cellStyle name="20% - uthevingsfarge 6 5 2 2 3 3 3" xfId="9805" xr:uid="{00000000-0005-0000-0000-00002B200000}"/>
    <cellStyle name="20% - uthevingsfarge 6 5 2 2 3 4" xfId="9806" xr:uid="{00000000-0005-0000-0000-00002C200000}"/>
    <cellStyle name="20% - uthevingsfarge 6 5 2 2 3 5" xfId="9807" xr:uid="{00000000-0005-0000-0000-00002D200000}"/>
    <cellStyle name="20% - uthevingsfarge 6 5 2 2 3_Tabell 4.5-4.7" xfId="9799" xr:uid="{00000000-0005-0000-0000-00002E200000}"/>
    <cellStyle name="20% - uthevingsfarge 6 5 2 2 4" xfId="9808" xr:uid="{00000000-0005-0000-0000-00002F200000}"/>
    <cellStyle name="20% - uthevingsfarge 6 5 2 2 4 2" xfId="9809" xr:uid="{00000000-0005-0000-0000-000030200000}"/>
    <cellStyle name="20% - uthevingsfarge 6 5 2 2 4 2 2" xfId="9810" xr:uid="{00000000-0005-0000-0000-000031200000}"/>
    <cellStyle name="20% - uthevingsfarge 6 5 2 2 4 2 3" xfId="9811" xr:uid="{00000000-0005-0000-0000-000032200000}"/>
    <cellStyle name="20% - uthevingsfarge 6 5 2 2 4 3" xfId="9812" xr:uid="{00000000-0005-0000-0000-000033200000}"/>
    <cellStyle name="20% - uthevingsfarge 6 5 2 2 4 3 2" xfId="9813" xr:uid="{00000000-0005-0000-0000-000034200000}"/>
    <cellStyle name="20% - uthevingsfarge 6 5 2 2 4 3 3" xfId="9814" xr:uid="{00000000-0005-0000-0000-000035200000}"/>
    <cellStyle name="20% - uthevingsfarge 6 5 2 2 4 4" xfId="9815" xr:uid="{00000000-0005-0000-0000-000036200000}"/>
    <cellStyle name="20% - uthevingsfarge 6 5 2 2 4 5" xfId="9816" xr:uid="{00000000-0005-0000-0000-000037200000}"/>
    <cellStyle name="20% - uthevingsfarge 6 5 2 2 5" xfId="9817" xr:uid="{00000000-0005-0000-0000-000038200000}"/>
    <cellStyle name="20% - uthevingsfarge 6 5 2 2 5 2" xfId="9818" xr:uid="{00000000-0005-0000-0000-000039200000}"/>
    <cellStyle name="20% - uthevingsfarge 6 5 2 2 5 3" xfId="9819" xr:uid="{00000000-0005-0000-0000-00003A200000}"/>
    <cellStyle name="20% - uthevingsfarge 6 5 2 2 6" xfId="9820" xr:uid="{00000000-0005-0000-0000-00003B200000}"/>
    <cellStyle name="20% - uthevingsfarge 6 5 2 2 6 2" xfId="9821" xr:uid="{00000000-0005-0000-0000-00003C200000}"/>
    <cellStyle name="20% - uthevingsfarge 6 5 2 2 6 3" xfId="9822" xr:uid="{00000000-0005-0000-0000-00003D200000}"/>
    <cellStyle name="20% - uthevingsfarge 6 5 2 2 7" xfId="9823" xr:uid="{00000000-0005-0000-0000-00003E200000}"/>
    <cellStyle name="20% - uthevingsfarge 6 5 2 2 7 2" xfId="9824" xr:uid="{00000000-0005-0000-0000-00003F200000}"/>
    <cellStyle name="20% - uthevingsfarge 6 5 2 2 8" xfId="9825" xr:uid="{00000000-0005-0000-0000-000040200000}"/>
    <cellStyle name="20% - uthevingsfarge 6 5 2 2 8 2" xfId="9826" xr:uid="{00000000-0005-0000-0000-000041200000}"/>
    <cellStyle name="20% - uthevingsfarge 6 5 2 2 9" xfId="9827" xr:uid="{00000000-0005-0000-0000-000042200000}"/>
    <cellStyle name="20% - uthevingsfarge 6 5 2 2_Tabell 4.5-4.7" xfId="9764" xr:uid="{00000000-0005-0000-0000-000043200000}"/>
    <cellStyle name="20% - uthevingsfarge 6 5 2 3" xfId="502" xr:uid="{00000000-0005-0000-0000-000044200000}"/>
    <cellStyle name="20% - uthevingsfarge 6 5 2 3 10" xfId="9829" xr:uid="{00000000-0005-0000-0000-000045200000}"/>
    <cellStyle name="20% - uthevingsfarge 6 5 2 3 2" xfId="503" xr:uid="{00000000-0005-0000-0000-000046200000}"/>
    <cellStyle name="20% - uthevingsfarge 6 5 2 3 2 2" xfId="9831" xr:uid="{00000000-0005-0000-0000-000047200000}"/>
    <cellStyle name="20% - uthevingsfarge 6 5 2 3 2 2 2" xfId="9832" xr:uid="{00000000-0005-0000-0000-000048200000}"/>
    <cellStyle name="20% - uthevingsfarge 6 5 2 3 2 2 3" xfId="9833" xr:uid="{00000000-0005-0000-0000-000049200000}"/>
    <cellStyle name="20% - uthevingsfarge 6 5 2 3 2 3" xfId="9834" xr:uid="{00000000-0005-0000-0000-00004A200000}"/>
    <cellStyle name="20% - uthevingsfarge 6 5 2 3 2 3 2" xfId="9835" xr:uid="{00000000-0005-0000-0000-00004B200000}"/>
    <cellStyle name="20% - uthevingsfarge 6 5 2 3 2 3 3" xfId="9836" xr:uid="{00000000-0005-0000-0000-00004C200000}"/>
    <cellStyle name="20% - uthevingsfarge 6 5 2 3 2 4" xfId="9837" xr:uid="{00000000-0005-0000-0000-00004D200000}"/>
    <cellStyle name="20% - uthevingsfarge 6 5 2 3 2 5" xfId="9838" xr:uid="{00000000-0005-0000-0000-00004E200000}"/>
    <cellStyle name="20% - uthevingsfarge 6 5 2 3 2_Tabell 4.5-4.7" xfId="9830" xr:uid="{00000000-0005-0000-0000-00004F200000}"/>
    <cellStyle name="20% - uthevingsfarge 6 5 2 3 3" xfId="9839" xr:uid="{00000000-0005-0000-0000-000050200000}"/>
    <cellStyle name="20% - uthevingsfarge 6 5 2 3 3 2" xfId="9840" xr:uid="{00000000-0005-0000-0000-000051200000}"/>
    <cellStyle name="20% - uthevingsfarge 6 5 2 3 3 2 2" xfId="9841" xr:uid="{00000000-0005-0000-0000-000052200000}"/>
    <cellStyle name="20% - uthevingsfarge 6 5 2 3 3 2 3" xfId="9842" xr:uid="{00000000-0005-0000-0000-000053200000}"/>
    <cellStyle name="20% - uthevingsfarge 6 5 2 3 3 3" xfId="9843" xr:uid="{00000000-0005-0000-0000-000054200000}"/>
    <cellStyle name="20% - uthevingsfarge 6 5 2 3 3 3 2" xfId="9844" xr:uid="{00000000-0005-0000-0000-000055200000}"/>
    <cellStyle name="20% - uthevingsfarge 6 5 2 3 3 3 3" xfId="9845" xr:uid="{00000000-0005-0000-0000-000056200000}"/>
    <cellStyle name="20% - uthevingsfarge 6 5 2 3 3 4" xfId="9846" xr:uid="{00000000-0005-0000-0000-000057200000}"/>
    <cellStyle name="20% - uthevingsfarge 6 5 2 3 3 5" xfId="9847" xr:uid="{00000000-0005-0000-0000-000058200000}"/>
    <cellStyle name="20% - uthevingsfarge 6 5 2 3 4" xfId="9848" xr:uid="{00000000-0005-0000-0000-000059200000}"/>
    <cellStyle name="20% - uthevingsfarge 6 5 2 3 4 2" xfId="9849" xr:uid="{00000000-0005-0000-0000-00005A200000}"/>
    <cellStyle name="20% - uthevingsfarge 6 5 2 3 4 3" xfId="9850" xr:uid="{00000000-0005-0000-0000-00005B200000}"/>
    <cellStyle name="20% - uthevingsfarge 6 5 2 3 5" xfId="9851" xr:uid="{00000000-0005-0000-0000-00005C200000}"/>
    <cellStyle name="20% - uthevingsfarge 6 5 2 3 5 2" xfId="9852" xr:uid="{00000000-0005-0000-0000-00005D200000}"/>
    <cellStyle name="20% - uthevingsfarge 6 5 2 3 5 3" xfId="9853" xr:uid="{00000000-0005-0000-0000-00005E200000}"/>
    <cellStyle name="20% - uthevingsfarge 6 5 2 3 6" xfId="9854" xr:uid="{00000000-0005-0000-0000-00005F200000}"/>
    <cellStyle name="20% - uthevingsfarge 6 5 2 3 6 2" xfId="9855" xr:uid="{00000000-0005-0000-0000-000060200000}"/>
    <cellStyle name="20% - uthevingsfarge 6 5 2 3 7" xfId="9856" xr:uid="{00000000-0005-0000-0000-000061200000}"/>
    <cellStyle name="20% - uthevingsfarge 6 5 2 3 7 2" xfId="9857" xr:uid="{00000000-0005-0000-0000-000062200000}"/>
    <cellStyle name="20% - uthevingsfarge 6 5 2 3 8" xfId="9858" xr:uid="{00000000-0005-0000-0000-000063200000}"/>
    <cellStyle name="20% - uthevingsfarge 6 5 2 3 9" xfId="9859" xr:uid="{00000000-0005-0000-0000-000064200000}"/>
    <cellStyle name="20% - uthevingsfarge 6 5 2 3_Tabell 4.5-4.7" xfId="9828" xr:uid="{00000000-0005-0000-0000-000065200000}"/>
    <cellStyle name="20% - uthevingsfarge 6 5 2 4" xfId="504" xr:uid="{00000000-0005-0000-0000-000066200000}"/>
    <cellStyle name="20% - uthevingsfarge 6 5 2 4 2" xfId="9861" xr:uid="{00000000-0005-0000-0000-000067200000}"/>
    <cellStyle name="20% - uthevingsfarge 6 5 2 4 2 2" xfId="9862" xr:uid="{00000000-0005-0000-0000-000068200000}"/>
    <cellStyle name="20% - uthevingsfarge 6 5 2 4 2 3" xfId="9863" xr:uid="{00000000-0005-0000-0000-000069200000}"/>
    <cellStyle name="20% - uthevingsfarge 6 5 2 4 3" xfId="9864" xr:uid="{00000000-0005-0000-0000-00006A200000}"/>
    <cellStyle name="20% - uthevingsfarge 6 5 2 4 3 2" xfId="9865" xr:uid="{00000000-0005-0000-0000-00006B200000}"/>
    <cellStyle name="20% - uthevingsfarge 6 5 2 4 3 3" xfId="9866" xr:uid="{00000000-0005-0000-0000-00006C200000}"/>
    <cellStyle name="20% - uthevingsfarge 6 5 2 4 4" xfId="9867" xr:uid="{00000000-0005-0000-0000-00006D200000}"/>
    <cellStyle name="20% - uthevingsfarge 6 5 2 4 5" xfId="9868" xr:uid="{00000000-0005-0000-0000-00006E200000}"/>
    <cellStyle name="20% - uthevingsfarge 6 5 2 4_Tabell 4.5-4.7" xfId="9860" xr:uid="{00000000-0005-0000-0000-00006F200000}"/>
    <cellStyle name="20% - uthevingsfarge 6 5 2 5" xfId="9869" xr:uid="{00000000-0005-0000-0000-000070200000}"/>
    <cellStyle name="20% - uthevingsfarge 6 5 2 5 2" xfId="9870" xr:uid="{00000000-0005-0000-0000-000071200000}"/>
    <cellStyle name="20% - uthevingsfarge 6 5 2 5 2 2" xfId="9871" xr:uid="{00000000-0005-0000-0000-000072200000}"/>
    <cellStyle name="20% - uthevingsfarge 6 5 2 5 2 3" xfId="9872" xr:uid="{00000000-0005-0000-0000-000073200000}"/>
    <cellStyle name="20% - uthevingsfarge 6 5 2 5 3" xfId="9873" xr:uid="{00000000-0005-0000-0000-000074200000}"/>
    <cellStyle name="20% - uthevingsfarge 6 5 2 5 3 2" xfId="9874" xr:uid="{00000000-0005-0000-0000-000075200000}"/>
    <cellStyle name="20% - uthevingsfarge 6 5 2 5 3 3" xfId="9875" xr:uid="{00000000-0005-0000-0000-000076200000}"/>
    <cellStyle name="20% - uthevingsfarge 6 5 2 5 4" xfId="9876" xr:uid="{00000000-0005-0000-0000-000077200000}"/>
    <cellStyle name="20% - uthevingsfarge 6 5 2 5 5" xfId="9877" xr:uid="{00000000-0005-0000-0000-000078200000}"/>
    <cellStyle name="20% - uthevingsfarge 6 5 2 6" xfId="9878" xr:uid="{00000000-0005-0000-0000-000079200000}"/>
    <cellStyle name="20% - uthevingsfarge 6 5 2 6 2" xfId="9879" xr:uid="{00000000-0005-0000-0000-00007A200000}"/>
    <cellStyle name="20% - uthevingsfarge 6 5 2 6 3" xfId="9880" xr:uid="{00000000-0005-0000-0000-00007B200000}"/>
    <cellStyle name="20% - uthevingsfarge 6 5 2 7" xfId="9881" xr:uid="{00000000-0005-0000-0000-00007C200000}"/>
    <cellStyle name="20% - uthevingsfarge 6 5 2 7 2" xfId="9882" xr:uid="{00000000-0005-0000-0000-00007D200000}"/>
    <cellStyle name="20% - uthevingsfarge 6 5 2 7 3" xfId="9883" xr:uid="{00000000-0005-0000-0000-00007E200000}"/>
    <cellStyle name="20% - uthevingsfarge 6 5 2 8" xfId="9884" xr:uid="{00000000-0005-0000-0000-00007F200000}"/>
    <cellStyle name="20% - uthevingsfarge 6 5 2 8 2" xfId="9885" xr:uid="{00000000-0005-0000-0000-000080200000}"/>
    <cellStyle name="20% - uthevingsfarge 6 5 2 9" xfId="9886" xr:uid="{00000000-0005-0000-0000-000081200000}"/>
    <cellStyle name="20% - uthevingsfarge 6 5 2 9 2" xfId="9887" xr:uid="{00000000-0005-0000-0000-000082200000}"/>
    <cellStyle name="20% - uthevingsfarge 6 5 2_Tabell 4.5-4.7" xfId="9760" xr:uid="{00000000-0005-0000-0000-000083200000}"/>
    <cellStyle name="20% - uthevingsfarge 6 5 3" xfId="505" xr:uid="{00000000-0005-0000-0000-000084200000}"/>
    <cellStyle name="20% - uthevingsfarge 6 5 3 10" xfId="9889" xr:uid="{00000000-0005-0000-0000-000085200000}"/>
    <cellStyle name="20% - uthevingsfarge 6 5 3 11" xfId="9890" xr:uid="{00000000-0005-0000-0000-000086200000}"/>
    <cellStyle name="20% - uthevingsfarge 6 5 3 2" xfId="506" xr:uid="{00000000-0005-0000-0000-000087200000}"/>
    <cellStyle name="20% - uthevingsfarge 6 5 3 2 10" xfId="9892" xr:uid="{00000000-0005-0000-0000-000088200000}"/>
    <cellStyle name="20% - uthevingsfarge 6 5 3 2 2" xfId="507" xr:uid="{00000000-0005-0000-0000-000089200000}"/>
    <cellStyle name="20% - uthevingsfarge 6 5 3 2 2 2" xfId="9894" xr:uid="{00000000-0005-0000-0000-00008A200000}"/>
    <cellStyle name="20% - uthevingsfarge 6 5 3 2 2 2 2" xfId="9895" xr:uid="{00000000-0005-0000-0000-00008B200000}"/>
    <cellStyle name="20% - uthevingsfarge 6 5 3 2 2 2 3" xfId="9896" xr:uid="{00000000-0005-0000-0000-00008C200000}"/>
    <cellStyle name="20% - uthevingsfarge 6 5 3 2 2 3" xfId="9897" xr:uid="{00000000-0005-0000-0000-00008D200000}"/>
    <cellStyle name="20% - uthevingsfarge 6 5 3 2 2 3 2" xfId="9898" xr:uid="{00000000-0005-0000-0000-00008E200000}"/>
    <cellStyle name="20% - uthevingsfarge 6 5 3 2 2 3 3" xfId="9899" xr:uid="{00000000-0005-0000-0000-00008F200000}"/>
    <cellStyle name="20% - uthevingsfarge 6 5 3 2 2 4" xfId="9900" xr:uid="{00000000-0005-0000-0000-000090200000}"/>
    <cellStyle name="20% - uthevingsfarge 6 5 3 2 2 5" xfId="9901" xr:uid="{00000000-0005-0000-0000-000091200000}"/>
    <cellStyle name="20% - uthevingsfarge 6 5 3 2 2_Tabell 4.5-4.7" xfId="9893" xr:uid="{00000000-0005-0000-0000-000092200000}"/>
    <cellStyle name="20% - uthevingsfarge 6 5 3 2 3" xfId="9902" xr:uid="{00000000-0005-0000-0000-000093200000}"/>
    <cellStyle name="20% - uthevingsfarge 6 5 3 2 3 2" xfId="9903" xr:uid="{00000000-0005-0000-0000-000094200000}"/>
    <cellStyle name="20% - uthevingsfarge 6 5 3 2 3 2 2" xfId="9904" xr:uid="{00000000-0005-0000-0000-000095200000}"/>
    <cellStyle name="20% - uthevingsfarge 6 5 3 2 3 2 3" xfId="9905" xr:uid="{00000000-0005-0000-0000-000096200000}"/>
    <cellStyle name="20% - uthevingsfarge 6 5 3 2 3 3" xfId="9906" xr:uid="{00000000-0005-0000-0000-000097200000}"/>
    <cellStyle name="20% - uthevingsfarge 6 5 3 2 3 3 2" xfId="9907" xr:uid="{00000000-0005-0000-0000-000098200000}"/>
    <cellStyle name="20% - uthevingsfarge 6 5 3 2 3 3 3" xfId="9908" xr:uid="{00000000-0005-0000-0000-000099200000}"/>
    <cellStyle name="20% - uthevingsfarge 6 5 3 2 3 4" xfId="9909" xr:uid="{00000000-0005-0000-0000-00009A200000}"/>
    <cellStyle name="20% - uthevingsfarge 6 5 3 2 3 5" xfId="9910" xr:uid="{00000000-0005-0000-0000-00009B200000}"/>
    <cellStyle name="20% - uthevingsfarge 6 5 3 2 4" xfId="9911" xr:uid="{00000000-0005-0000-0000-00009C200000}"/>
    <cellStyle name="20% - uthevingsfarge 6 5 3 2 4 2" xfId="9912" xr:uid="{00000000-0005-0000-0000-00009D200000}"/>
    <cellStyle name="20% - uthevingsfarge 6 5 3 2 4 3" xfId="9913" xr:uid="{00000000-0005-0000-0000-00009E200000}"/>
    <cellStyle name="20% - uthevingsfarge 6 5 3 2 5" xfId="9914" xr:uid="{00000000-0005-0000-0000-00009F200000}"/>
    <cellStyle name="20% - uthevingsfarge 6 5 3 2 5 2" xfId="9915" xr:uid="{00000000-0005-0000-0000-0000A0200000}"/>
    <cellStyle name="20% - uthevingsfarge 6 5 3 2 5 3" xfId="9916" xr:uid="{00000000-0005-0000-0000-0000A1200000}"/>
    <cellStyle name="20% - uthevingsfarge 6 5 3 2 6" xfId="9917" xr:uid="{00000000-0005-0000-0000-0000A2200000}"/>
    <cellStyle name="20% - uthevingsfarge 6 5 3 2 6 2" xfId="9918" xr:uid="{00000000-0005-0000-0000-0000A3200000}"/>
    <cellStyle name="20% - uthevingsfarge 6 5 3 2 7" xfId="9919" xr:uid="{00000000-0005-0000-0000-0000A4200000}"/>
    <cellStyle name="20% - uthevingsfarge 6 5 3 2 7 2" xfId="9920" xr:uid="{00000000-0005-0000-0000-0000A5200000}"/>
    <cellStyle name="20% - uthevingsfarge 6 5 3 2 8" xfId="9921" xr:uid="{00000000-0005-0000-0000-0000A6200000}"/>
    <cellStyle name="20% - uthevingsfarge 6 5 3 2 9" xfId="9922" xr:uid="{00000000-0005-0000-0000-0000A7200000}"/>
    <cellStyle name="20% - uthevingsfarge 6 5 3 2_Tabell 4.5-4.7" xfId="9891" xr:uid="{00000000-0005-0000-0000-0000A8200000}"/>
    <cellStyle name="20% - uthevingsfarge 6 5 3 3" xfId="508" xr:uid="{00000000-0005-0000-0000-0000A9200000}"/>
    <cellStyle name="20% - uthevingsfarge 6 5 3 3 2" xfId="9924" xr:uid="{00000000-0005-0000-0000-0000AA200000}"/>
    <cellStyle name="20% - uthevingsfarge 6 5 3 3 2 2" xfId="9925" xr:uid="{00000000-0005-0000-0000-0000AB200000}"/>
    <cellStyle name="20% - uthevingsfarge 6 5 3 3 2 3" xfId="9926" xr:uid="{00000000-0005-0000-0000-0000AC200000}"/>
    <cellStyle name="20% - uthevingsfarge 6 5 3 3 3" xfId="9927" xr:uid="{00000000-0005-0000-0000-0000AD200000}"/>
    <cellStyle name="20% - uthevingsfarge 6 5 3 3 3 2" xfId="9928" xr:uid="{00000000-0005-0000-0000-0000AE200000}"/>
    <cellStyle name="20% - uthevingsfarge 6 5 3 3 3 3" xfId="9929" xr:uid="{00000000-0005-0000-0000-0000AF200000}"/>
    <cellStyle name="20% - uthevingsfarge 6 5 3 3 4" xfId="9930" xr:uid="{00000000-0005-0000-0000-0000B0200000}"/>
    <cellStyle name="20% - uthevingsfarge 6 5 3 3 5" xfId="9931" xr:uid="{00000000-0005-0000-0000-0000B1200000}"/>
    <cellStyle name="20% - uthevingsfarge 6 5 3 3_Tabell 4.5-4.7" xfId="9923" xr:uid="{00000000-0005-0000-0000-0000B2200000}"/>
    <cellStyle name="20% - uthevingsfarge 6 5 3 4" xfId="9932" xr:uid="{00000000-0005-0000-0000-0000B3200000}"/>
    <cellStyle name="20% - uthevingsfarge 6 5 3 4 2" xfId="9933" xr:uid="{00000000-0005-0000-0000-0000B4200000}"/>
    <cellStyle name="20% - uthevingsfarge 6 5 3 4 2 2" xfId="9934" xr:uid="{00000000-0005-0000-0000-0000B5200000}"/>
    <cellStyle name="20% - uthevingsfarge 6 5 3 4 2 3" xfId="9935" xr:uid="{00000000-0005-0000-0000-0000B6200000}"/>
    <cellStyle name="20% - uthevingsfarge 6 5 3 4 3" xfId="9936" xr:uid="{00000000-0005-0000-0000-0000B7200000}"/>
    <cellStyle name="20% - uthevingsfarge 6 5 3 4 3 2" xfId="9937" xr:uid="{00000000-0005-0000-0000-0000B8200000}"/>
    <cellStyle name="20% - uthevingsfarge 6 5 3 4 3 3" xfId="9938" xr:uid="{00000000-0005-0000-0000-0000B9200000}"/>
    <cellStyle name="20% - uthevingsfarge 6 5 3 4 4" xfId="9939" xr:uid="{00000000-0005-0000-0000-0000BA200000}"/>
    <cellStyle name="20% - uthevingsfarge 6 5 3 4 5" xfId="9940" xr:uid="{00000000-0005-0000-0000-0000BB200000}"/>
    <cellStyle name="20% - uthevingsfarge 6 5 3 5" xfId="9941" xr:uid="{00000000-0005-0000-0000-0000BC200000}"/>
    <cellStyle name="20% - uthevingsfarge 6 5 3 5 2" xfId="9942" xr:uid="{00000000-0005-0000-0000-0000BD200000}"/>
    <cellStyle name="20% - uthevingsfarge 6 5 3 5 3" xfId="9943" xr:uid="{00000000-0005-0000-0000-0000BE200000}"/>
    <cellStyle name="20% - uthevingsfarge 6 5 3 6" xfId="9944" xr:uid="{00000000-0005-0000-0000-0000BF200000}"/>
    <cellStyle name="20% - uthevingsfarge 6 5 3 6 2" xfId="9945" xr:uid="{00000000-0005-0000-0000-0000C0200000}"/>
    <cellStyle name="20% - uthevingsfarge 6 5 3 6 3" xfId="9946" xr:uid="{00000000-0005-0000-0000-0000C1200000}"/>
    <cellStyle name="20% - uthevingsfarge 6 5 3 7" xfId="9947" xr:uid="{00000000-0005-0000-0000-0000C2200000}"/>
    <cellStyle name="20% - uthevingsfarge 6 5 3 7 2" xfId="9948" xr:uid="{00000000-0005-0000-0000-0000C3200000}"/>
    <cellStyle name="20% - uthevingsfarge 6 5 3 8" xfId="9949" xr:uid="{00000000-0005-0000-0000-0000C4200000}"/>
    <cellStyle name="20% - uthevingsfarge 6 5 3 8 2" xfId="9950" xr:uid="{00000000-0005-0000-0000-0000C5200000}"/>
    <cellStyle name="20% - uthevingsfarge 6 5 3 9" xfId="9951" xr:uid="{00000000-0005-0000-0000-0000C6200000}"/>
    <cellStyle name="20% - uthevingsfarge 6 5 3_Tabell 4.5-4.7" xfId="9888" xr:uid="{00000000-0005-0000-0000-0000C7200000}"/>
    <cellStyle name="20% - uthevingsfarge 6 5 4" xfId="509" xr:uid="{00000000-0005-0000-0000-0000C8200000}"/>
    <cellStyle name="20% - uthevingsfarge 6 5 4 10" xfId="9953" xr:uid="{00000000-0005-0000-0000-0000C9200000}"/>
    <cellStyle name="20% - uthevingsfarge 6 5 4 2" xfId="510" xr:uid="{00000000-0005-0000-0000-0000CA200000}"/>
    <cellStyle name="20% - uthevingsfarge 6 5 4 2 2" xfId="9955" xr:uid="{00000000-0005-0000-0000-0000CB200000}"/>
    <cellStyle name="20% - uthevingsfarge 6 5 4 2 2 2" xfId="9956" xr:uid="{00000000-0005-0000-0000-0000CC200000}"/>
    <cellStyle name="20% - uthevingsfarge 6 5 4 2 2 3" xfId="9957" xr:uid="{00000000-0005-0000-0000-0000CD200000}"/>
    <cellStyle name="20% - uthevingsfarge 6 5 4 2 3" xfId="9958" xr:uid="{00000000-0005-0000-0000-0000CE200000}"/>
    <cellStyle name="20% - uthevingsfarge 6 5 4 2 3 2" xfId="9959" xr:uid="{00000000-0005-0000-0000-0000CF200000}"/>
    <cellStyle name="20% - uthevingsfarge 6 5 4 2 3 3" xfId="9960" xr:uid="{00000000-0005-0000-0000-0000D0200000}"/>
    <cellStyle name="20% - uthevingsfarge 6 5 4 2 4" xfId="9961" xr:uid="{00000000-0005-0000-0000-0000D1200000}"/>
    <cellStyle name="20% - uthevingsfarge 6 5 4 2 5" xfId="9962" xr:uid="{00000000-0005-0000-0000-0000D2200000}"/>
    <cellStyle name="20% - uthevingsfarge 6 5 4 2_Tabell 4.5-4.7" xfId="9954" xr:uid="{00000000-0005-0000-0000-0000D3200000}"/>
    <cellStyle name="20% - uthevingsfarge 6 5 4 3" xfId="9963" xr:uid="{00000000-0005-0000-0000-0000D4200000}"/>
    <cellStyle name="20% - uthevingsfarge 6 5 4 3 2" xfId="9964" xr:uid="{00000000-0005-0000-0000-0000D5200000}"/>
    <cellStyle name="20% - uthevingsfarge 6 5 4 3 2 2" xfId="9965" xr:uid="{00000000-0005-0000-0000-0000D6200000}"/>
    <cellStyle name="20% - uthevingsfarge 6 5 4 3 2 3" xfId="9966" xr:uid="{00000000-0005-0000-0000-0000D7200000}"/>
    <cellStyle name="20% - uthevingsfarge 6 5 4 3 3" xfId="9967" xr:uid="{00000000-0005-0000-0000-0000D8200000}"/>
    <cellStyle name="20% - uthevingsfarge 6 5 4 3 3 2" xfId="9968" xr:uid="{00000000-0005-0000-0000-0000D9200000}"/>
    <cellStyle name="20% - uthevingsfarge 6 5 4 3 3 3" xfId="9969" xr:uid="{00000000-0005-0000-0000-0000DA200000}"/>
    <cellStyle name="20% - uthevingsfarge 6 5 4 3 4" xfId="9970" xr:uid="{00000000-0005-0000-0000-0000DB200000}"/>
    <cellStyle name="20% - uthevingsfarge 6 5 4 3 5" xfId="9971" xr:uid="{00000000-0005-0000-0000-0000DC200000}"/>
    <cellStyle name="20% - uthevingsfarge 6 5 4 4" xfId="9972" xr:uid="{00000000-0005-0000-0000-0000DD200000}"/>
    <cellStyle name="20% - uthevingsfarge 6 5 4 4 2" xfId="9973" xr:uid="{00000000-0005-0000-0000-0000DE200000}"/>
    <cellStyle name="20% - uthevingsfarge 6 5 4 4 3" xfId="9974" xr:uid="{00000000-0005-0000-0000-0000DF200000}"/>
    <cellStyle name="20% - uthevingsfarge 6 5 4 5" xfId="9975" xr:uid="{00000000-0005-0000-0000-0000E0200000}"/>
    <cellStyle name="20% - uthevingsfarge 6 5 4 5 2" xfId="9976" xr:uid="{00000000-0005-0000-0000-0000E1200000}"/>
    <cellStyle name="20% - uthevingsfarge 6 5 4 5 3" xfId="9977" xr:uid="{00000000-0005-0000-0000-0000E2200000}"/>
    <cellStyle name="20% - uthevingsfarge 6 5 4 6" xfId="9978" xr:uid="{00000000-0005-0000-0000-0000E3200000}"/>
    <cellStyle name="20% - uthevingsfarge 6 5 4 6 2" xfId="9979" xr:uid="{00000000-0005-0000-0000-0000E4200000}"/>
    <cellStyle name="20% - uthevingsfarge 6 5 4 7" xfId="9980" xr:uid="{00000000-0005-0000-0000-0000E5200000}"/>
    <cellStyle name="20% - uthevingsfarge 6 5 4 7 2" xfId="9981" xr:uid="{00000000-0005-0000-0000-0000E6200000}"/>
    <cellStyle name="20% - uthevingsfarge 6 5 4 8" xfId="9982" xr:uid="{00000000-0005-0000-0000-0000E7200000}"/>
    <cellStyle name="20% - uthevingsfarge 6 5 4 9" xfId="9983" xr:uid="{00000000-0005-0000-0000-0000E8200000}"/>
    <cellStyle name="20% - uthevingsfarge 6 5 4_Tabell 4.5-4.7" xfId="9952" xr:uid="{00000000-0005-0000-0000-0000E9200000}"/>
    <cellStyle name="20% - uthevingsfarge 6 5 5" xfId="511" xr:uid="{00000000-0005-0000-0000-0000EA200000}"/>
    <cellStyle name="20% - uthevingsfarge 6 5 5 2" xfId="9985" xr:uid="{00000000-0005-0000-0000-0000EB200000}"/>
    <cellStyle name="20% - uthevingsfarge 6 5 5 2 2" xfId="9986" xr:uid="{00000000-0005-0000-0000-0000EC200000}"/>
    <cellStyle name="20% - uthevingsfarge 6 5 5 2 3" xfId="9987" xr:uid="{00000000-0005-0000-0000-0000ED200000}"/>
    <cellStyle name="20% - uthevingsfarge 6 5 5 3" xfId="9988" xr:uid="{00000000-0005-0000-0000-0000EE200000}"/>
    <cellStyle name="20% - uthevingsfarge 6 5 5 3 2" xfId="9989" xr:uid="{00000000-0005-0000-0000-0000EF200000}"/>
    <cellStyle name="20% - uthevingsfarge 6 5 5 3 3" xfId="9990" xr:uid="{00000000-0005-0000-0000-0000F0200000}"/>
    <cellStyle name="20% - uthevingsfarge 6 5 5 4" xfId="9991" xr:uid="{00000000-0005-0000-0000-0000F1200000}"/>
    <cellStyle name="20% - uthevingsfarge 6 5 5 5" xfId="9992" xr:uid="{00000000-0005-0000-0000-0000F2200000}"/>
    <cellStyle name="20% - uthevingsfarge 6 5 5_Tabell 4.5-4.7" xfId="9984" xr:uid="{00000000-0005-0000-0000-0000F3200000}"/>
    <cellStyle name="20% - uthevingsfarge 6 5 6" xfId="9993" xr:uid="{00000000-0005-0000-0000-0000F4200000}"/>
    <cellStyle name="20% - uthevingsfarge 6 5 6 2" xfId="9994" xr:uid="{00000000-0005-0000-0000-0000F5200000}"/>
    <cellStyle name="20% - uthevingsfarge 6 5 6 2 2" xfId="9995" xr:uid="{00000000-0005-0000-0000-0000F6200000}"/>
    <cellStyle name="20% - uthevingsfarge 6 5 6 2 3" xfId="9996" xr:uid="{00000000-0005-0000-0000-0000F7200000}"/>
    <cellStyle name="20% - uthevingsfarge 6 5 6 3" xfId="9997" xr:uid="{00000000-0005-0000-0000-0000F8200000}"/>
    <cellStyle name="20% - uthevingsfarge 6 5 6 3 2" xfId="9998" xr:uid="{00000000-0005-0000-0000-0000F9200000}"/>
    <cellStyle name="20% - uthevingsfarge 6 5 6 3 3" xfId="9999" xr:uid="{00000000-0005-0000-0000-0000FA200000}"/>
    <cellStyle name="20% - uthevingsfarge 6 5 6 4" xfId="10000" xr:uid="{00000000-0005-0000-0000-0000FB200000}"/>
    <cellStyle name="20% - uthevingsfarge 6 5 6 5" xfId="10001" xr:uid="{00000000-0005-0000-0000-0000FC200000}"/>
    <cellStyle name="20% - uthevingsfarge 6 5 7" xfId="10002" xr:uid="{00000000-0005-0000-0000-0000FD200000}"/>
    <cellStyle name="20% - uthevingsfarge 6 5 7 2" xfId="10003" xr:uid="{00000000-0005-0000-0000-0000FE200000}"/>
    <cellStyle name="20% - uthevingsfarge 6 5 7 3" xfId="10004" xr:uid="{00000000-0005-0000-0000-0000FF200000}"/>
    <cellStyle name="20% - uthevingsfarge 6 5 8" xfId="10005" xr:uid="{00000000-0005-0000-0000-000000210000}"/>
    <cellStyle name="20% - uthevingsfarge 6 5 8 2" xfId="10006" xr:uid="{00000000-0005-0000-0000-000001210000}"/>
    <cellStyle name="20% - uthevingsfarge 6 5 8 3" xfId="10007" xr:uid="{00000000-0005-0000-0000-000002210000}"/>
    <cellStyle name="20% - uthevingsfarge 6 5 9" xfId="10008" xr:uid="{00000000-0005-0000-0000-000003210000}"/>
    <cellStyle name="20% - uthevingsfarge 6 5 9 2" xfId="10009" xr:uid="{00000000-0005-0000-0000-000004210000}"/>
    <cellStyle name="20% - uthevingsfarge 6 5_Tabell 4.5-4.7" xfId="9754" xr:uid="{00000000-0005-0000-0000-000005210000}"/>
    <cellStyle name="20% - uthevingsfarge 6 6" xfId="512" xr:uid="{00000000-0005-0000-0000-000006210000}"/>
    <cellStyle name="20% - uthevingsfarge 6 6 10" xfId="10011" xr:uid="{00000000-0005-0000-0000-000007210000}"/>
    <cellStyle name="20% - uthevingsfarge 6 6 11" xfId="10012" xr:uid="{00000000-0005-0000-0000-000008210000}"/>
    <cellStyle name="20% - uthevingsfarge 6 6 12" xfId="10013" xr:uid="{00000000-0005-0000-0000-000009210000}"/>
    <cellStyle name="20% - uthevingsfarge 6 6 2" xfId="513" xr:uid="{00000000-0005-0000-0000-00000A210000}"/>
    <cellStyle name="20% - uthevingsfarge 6 6 2 10" xfId="10015" xr:uid="{00000000-0005-0000-0000-00000B210000}"/>
    <cellStyle name="20% - uthevingsfarge 6 6 2 11" xfId="10016" xr:uid="{00000000-0005-0000-0000-00000C210000}"/>
    <cellStyle name="20% - uthevingsfarge 6 6 2 2" xfId="514" xr:uid="{00000000-0005-0000-0000-00000D210000}"/>
    <cellStyle name="20% - uthevingsfarge 6 6 2 2 10" xfId="10018" xr:uid="{00000000-0005-0000-0000-00000E210000}"/>
    <cellStyle name="20% - uthevingsfarge 6 6 2 2 2" xfId="515" xr:uid="{00000000-0005-0000-0000-00000F210000}"/>
    <cellStyle name="20% - uthevingsfarge 6 6 2 2 2 2" xfId="10020" xr:uid="{00000000-0005-0000-0000-000010210000}"/>
    <cellStyle name="20% - uthevingsfarge 6 6 2 2 2 2 2" xfId="10021" xr:uid="{00000000-0005-0000-0000-000011210000}"/>
    <cellStyle name="20% - uthevingsfarge 6 6 2 2 2 2 3" xfId="10022" xr:uid="{00000000-0005-0000-0000-000012210000}"/>
    <cellStyle name="20% - uthevingsfarge 6 6 2 2 2 3" xfId="10023" xr:uid="{00000000-0005-0000-0000-000013210000}"/>
    <cellStyle name="20% - uthevingsfarge 6 6 2 2 2 3 2" xfId="10024" xr:uid="{00000000-0005-0000-0000-000014210000}"/>
    <cellStyle name="20% - uthevingsfarge 6 6 2 2 2 3 3" xfId="10025" xr:uid="{00000000-0005-0000-0000-000015210000}"/>
    <cellStyle name="20% - uthevingsfarge 6 6 2 2 2 4" xfId="10026" xr:uid="{00000000-0005-0000-0000-000016210000}"/>
    <cellStyle name="20% - uthevingsfarge 6 6 2 2 2 5" xfId="10027" xr:uid="{00000000-0005-0000-0000-000017210000}"/>
    <cellStyle name="20% - uthevingsfarge 6 6 2 2 2_Tabell 4.5-4.7" xfId="10019" xr:uid="{00000000-0005-0000-0000-000018210000}"/>
    <cellStyle name="20% - uthevingsfarge 6 6 2 2 3" xfId="10028" xr:uid="{00000000-0005-0000-0000-000019210000}"/>
    <cellStyle name="20% - uthevingsfarge 6 6 2 2 3 2" xfId="10029" xr:uid="{00000000-0005-0000-0000-00001A210000}"/>
    <cellStyle name="20% - uthevingsfarge 6 6 2 2 3 2 2" xfId="10030" xr:uid="{00000000-0005-0000-0000-00001B210000}"/>
    <cellStyle name="20% - uthevingsfarge 6 6 2 2 3 2 3" xfId="10031" xr:uid="{00000000-0005-0000-0000-00001C210000}"/>
    <cellStyle name="20% - uthevingsfarge 6 6 2 2 3 3" xfId="10032" xr:uid="{00000000-0005-0000-0000-00001D210000}"/>
    <cellStyle name="20% - uthevingsfarge 6 6 2 2 3 3 2" xfId="10033" xr:uid="{00000000-0005-0000-0000-00001E210000}"/>
    <cellStyle name="20% - uthevingsfarge 6 6 2 2 3 3 3" xfId="10034" xr:uid="{00000000-0005-0000-0000-00001F210000}"/>
    <cellStyle name="20% - uthevingsfarge 6 6 2 2 3 4" xfId="10035" xr:uid="{00000000-0005-0000-0000-000020210000}"/>
    <cellStyle name="20% - uthevingsfarge 6 6 2 2 3 5" xfId="10036" xr:uid="{00000000-0005-0000-0000-000021210000}"/>
    <cellStyle name="20% - uthevingsfarge 6 6 2 2 4" xfId="10037" xr:uid="{00000000-0005-0000-0000-000022210000}"/>
    <cellStyle name="20% - uthevingsfarge 6 6 2 2 4 2" xfId="10038" xr:uid="{00000000-0005-0000-0000-000023210000}"/>
    <cellStyle name="20% - uthevingsfarge 6 6 2 2 4 3" xfId="10039" xr:uid="{00000000-0005-0000-0000-000024210000}"/>
    <cellStyle name="20% - uthevingsfarge 6 6 2 2 5" xfId="10040" xr:uid="{00000000-0005-0000-0000-000025210000}"/>
    <cellStyle name="20% - uthevingsfarge 6 6 2 2 5 2" xfId="10041" xr:uid="{00000000-0005-0000-0000-000026210000}"/>
    <cellStyle name="20% - uthevingsfarge 6 6 2 2 5 3" xfId="10042" xr:uid="{00000000-0005-0000-0000-000027210000}"/>
    <cellStyle name="20% - uthevingsfarge 6 6 2 2 6" xfId="10043" xr:uid="{00000000-0005-0000-0000-000028210000}"/>
    <cellStyle name="20% - uthevingsfarge 6 6 2 2 6 2" xfId="10044" xr:uid="{00000000-0005-0000-0000-000029210000}"/>
    <cellStyle name="20% - uthevingsfarge 6 6 2 2 7" xfId="10045" xr:uid="{00000000-0005-0000-0000-00002A210000}"/>
    <cellStyle name="20% - uthevingsfarge 6 6 2 2 7 2" xfId="10046" xr:uid="{00000000-0005-0000-0000-00002B210000}"/>
    <cellStyle name="20% - uthevingsfarge 6 6 2 2 8" xfId="10047" xr:uid="{00000000-0005-0000-0000-00002C210000}"/>
    <cellStyle name="20% - uthevingsfarge 6 6 2 2 9" xfId="10048" xr:uid="{00000000-0005-0000-0000-00002D210000}"/>
    <cellStyle name="20% - uthevingsfarge 6 6 2 2_Tabell 4.5-4.7" xfId="10017" xr:uid="{00000000-0005-0000-0000-00002E210000}"/>
    <cellStyle name="20% - uthevingsfarge 6 6 2 3" xfId="516" xr:uid="{00000000-0005-0000-0000-00002F210000}"/>
    <cellStyle name="20% - uthevingsfarge 6 6 2 3 2" xfId="10050" xr:uid="{00000000-0005-0000-0000-000030210000}"/>
    <cellStyle name="20% - uthevingsfarge 6 6 2 3 2 2" xfId="10051" xr:uid="{00000000-0005-0000-0000-000031210000}"/>
    <cellStyle name="20% - uthevingsfarge 6 6 2 3 2 3" xfId="10052" xr:uid="{00000000-0005-0000-0000-000032210000}"/>
    <cellStyle name="20% - uthevingsfarge 6 6 2 3 3" xfId="10053" xr:uid="{00000000-0005-0000-0000-000033210000}"/>
    <cellStyle name="20% - uthevingsfarge 6 6 2 3 3 2" xfId="10054" xr:uid="{00000000-0005-0000-0000-000034210000}"/>
    <cellStyle name="20% - uthevingsfarge 6 6 2 3 3 3" xfId="10055" xr:uid="{00000000-0005-0000-0000-000035210000}"/>
    <cellStyle name="20% - uthevingsfarge 6 6 2 3 4" xfId="10056" xr:uid="{00000000-0005-0000-0000-000036210000}"/>
    <cellStyle name="20% - uthevingsfarge 6 6 2 3 5" xfId="10057" xr:uid="{00000000-0005-0000-0000-000037210000}"/>
    <cellStyle name="20% - uthevingsfarge 6 6 2 3_Tabell 4.5-4.7" xfId="10049" xr:uid="{00000000-0005-0000-0000-000038210000}"/>
    <cellStyle name="20% - uthevingsfarge 6 6 2 4" xfId="10058" xr:uid="{00000000-0005-0000-0000-000039210000}"/>
    <cellStyle name="20% - uthevingsfarge 6 6 2 4 2" xfId="10059" xr:uid="{00000000-0005-0000-0000-00003A210000}"/>
    <cellStyle name="20% - uthevingsfarge 6 6 2 4 2 2" xfId="10060" xr:uid="{00000000-0005-0000-0000-00003B210000}"/>
    <cellStyle name="20% - uthevingsfarge 6 6 2 4 2 3" xfId="10061" xr:uid="{00000000-0005-0000-0000-00003C210000}"/>
    <cellStyle name="20% - uthevingsfarge 6 6 2 4 3" xfId="10062" xr:uid="{00000000-0005-0000-0000-00003D210000}"/>
    <cellStyle name="20% - uthevingsfarge 6 6 2 4 3 2" xfId="10063" xr:uid="{00000000-0005-0000-0000-00003E210000}"/>
    <cellStyle name="20% - uthevingsfarge 6 6 2 4 3 3" xfId="10064" xr:uid="{00000000-0005-0000-0000-00003F210000}"/>
    <cellStyle name="20% - uthevingsfarge 6 6 2 4 4" xfId="10065" xr:uid="{00000000-0005-0000-0000-000040210000}"/>
    <cellStyle name="20% - uthevingsfarge 6 6 2 4 5" xfId="10066" xr:uid="{00000000-0005-0000-0000-000041210000}"/>
    <cellStyle name="20% - uthevingsfarge 6 6 2 5" xfId="10067" xr:uid="{00000000-0005-0000-0000-000042210000}"/>
    <cellStyle name="20% - uthevingsfarge 6 6 2 5 2" xfId="10068" xr:uid="{00000000-0005-0000-0000-000043210000}"/>
    <cellStyle name="20% - uthevingsfarge 6 6 2 5 3" xfId="10069" xr:uid="{00000000-0005-0000-0000-000044210000}"/>
    <cellStyle name="20% - uthevingsfarge 6 6 2 6" xfId="10070" xr:uid="{00000000-0005-0000-0000-000045210000}"/>
    <cellStyle name="20% - uthevingsfarge 6 6 2 6 2" xfId="10071" xr:uid="{00000000-0005-0000-0000-000046210000}"/>
    <cellStyle name="20% - uthevingsfarge 6 6 2 6 3" xfId="10072" xr:uid="{00000000-0005-0000-0000-000047210000}"/>
    <cellStyle name="20% - uthevingsfarge 6 6 2 7" xfId="10073" xr:uid="{00000000-0005-0000-0000-000048210000}"/>
    <cellStyle name="20% - uthevingsfarge 6 6 2 7 2" xfId="10074" xr:uid="{00000000-0005-0000-0000-000049210000}"/>
    <cellStyle name="20% - uthevingsfarge 6 6 2 8" xfId="10075" xr:uid="{00000000-0005-0000-0000-00004A210000}"/>
    <cellStyle name="20% - uthevingsfarge 6 6 2 8 2" xfId="10076" xr:uid="{00000000-0005-0000-0000-00004B210000}"/>
    <cellStyle name="20% - uthevingsfarge 6 6 2 9" xfId="10077" xr:uid="{00000000-0005-0000-0000-00004C210000}"/>
    <cellStyle name="20% - uthevingsfarge 6 6 2_Tabell 4.5-4.7" xfId="10014" xr:uid="{00000000-0005-0000-0000-00004D210000}"/>
    <cellStyle name="20% - uthevingsfarge 6 6 3" xfId="517" xr:uid="{00000000-0005-0000-0000-00004E210000}"/>
    <cellStyle name="20% - uthevingsfarge 6 6 3 10" xfId="10079" xr:uid="{00000000-0005-0000-0000-00004F210000}"/>
    <cellStyle name="20% - uthevingsfarge 6 6 3 2" xfId="518" xr:uid="{00000000-0005-0000-0000-000050210000}"/>
    <cellStyle name="20% - uthevingsfarge 6 6 3 2 2" xfId="10081" xr:uid="{00000000-0005-0000-0000-000051210000}"/>
    <cellStyle name="20% - uthevingsfarge 6 6 3 2 2 2" xfId="10082" xr:uid="{00000000-0005-0000-0000-000052210000}"/>
    <cellStyle name="20% - uthevingsfarge 6 6 3 2 2 3" xfId="10083" xr:uid="{00000000-0005-0000-0000-000053210000}"/>
    <cellStyle name="20% - uthevingsfarge 6 6 3 2 3" xfId="10084" xr:uid="{00000000-0005-0000-0000-000054210000}"/>
    <cellStyle name="20% - uthevingsfarge 6 6 3 2 3 2" xfId="10085" xr:uid="{00000000-0005-0000-0000-000055210000}"/>
    <cellStyle name="20% - uthevingsfarge 6 6 3 2 3 3" xfId="10086" xr:uid="{00000000-0005-0000-0000-000056210000}"/>
    <cellStyle name="20% - uthevingsfarge 6 6 3 2 4" xfId="10087" xr:uid="{00000000-0005-0000-0000-000057210000}"/>
    <cellStyle name="20% - uthevingsfarge 6 6 3 2 5" xfId="10088" xr:uid="{00000000-0005-0000-0000-000058210000}"/>
    <cellStyle name="20% - uthevingsfarge 6 6 3 2_Tabell 4.5-4.7" xfId="10080" xr:uid="{00000000-0005-0000-0000-000059210000}"/>
    <cellStyle name="20% - uthevingsfarge 6 6 3 3" xfId="10089" xr:uid="{00000000-0005-0000-0000-00005A210000}"/>
    <cellStyle name="20% - uthevingsfarge 6 6 3 3 2" xfId="10090" xr:uid="{00000000-0005-0000-0000-00005B210000}"/>
    <cellStyle name="20% - uthevingsfarge 6 6 3 3 2 2" xfId="10091" xr:uid="{00000000-0005-0000-0000-00005C210000}"/>
    <cellStyle name="20% - uthevingsfarge 6 6 3 3 2 3" xfId="10092" xr:uid="{00000000-0005-0000-0000-00005D210000}"/>
    <cellStyle name="20% - uthevingsfarge 6 6 3 3 3" xfId="10093" xr:uid="{00000000-0005-0000-0000-00005E210000}"/>
    <cellStyle name="20% - uthevingsfarge 6 6 3 3 3 2" xfId="10094" xr:uid="{00000000-0005-0000-0000-00005F210000}"/>
    <cellStyle name="20% - uthevingsfarge 6 6 3 3 3 3" xfId="10095" xr:uid="{00000000-0005-0000-0000-000060210000}"/>
    <cellStyle name="20% - uthevingsfarge 6 6 3 3 4" xfId="10096" xr:uid="{00000000-0005-0000-0000-000061210000}"/>
    <cellStyle name="20% - uthevingsfarge 6 6 3 3 5" xfId="10097" xr:uid="{00000000-0005-0000-0000-000062210000}"/>
    <cellStyle name="20% - uthevingsfarge 6 6 3 4" xfId="10098" xr:uid="{00000000-0005-0000-0000-000063210000}"/>
    <cellStyle name="20% - uthevingsfarge 6 6 3 4 2" xfId="10099" xr:uid="{00000000-0005-0000-0000-000064210000}"/>
    <cellStyle name="20% - uthevingsfarge 6 6 3 4 3" xfId="10100" xr:uid="{00000000-0005-0000-0000-000065210000}"/>
    <cellStyle name="20% - uthevingsfarge 6 6 3 5" xfId="10101" xr:uid="{00000000-0005-0000-0000-000066210000}"/>
    <cellStyle name="20% - uthevingsfarge 6 6 3 5 2" xfId="10102" xr:uid="{00000000-0005-0000-0000-000067210000}"/>
    <cellStyle name="20% - uthevingsfarge 6 6 3 5 3" xfId="10103" xr:uid="{00000000-0005-0000-0000-000068210000}"/>
    <cellStyle name="20% - uthevingsfarge 6 6 3 6" xfId="10104" xr:uid="{00000000-0005-0000-0000-000069210000}"/>
    <cellStyle name="20% - uthevingsfarge 6 6 3 6 2" xfId="10105" xr:uid="{00000000-0005-0000-0000-00006A210000}"/>
    <cellStyle name="20% - uthevingsfarge 6 6 3 7" xfId="10106" xr:uid="{00000000-0005-0000-0000-00006B210000}"/>
    <cellStyle name="20% - uthevingsfarge 6 6 3 7 2" xfId="10107" xr:uid="{00000000-0005-0000-0000-00006C210000}"/>
    <cellStyle name="20% - uthevingsfarge 6 6 3 8" xfId="10108" xr:uid="{00000000-0005-0000-0000-00006D210000}"/>
    <cellStyle name="20% - uthevingsfarge 6 6 3 9" xfId="10109" xr:uid="{00000000-0005-0000-0000-00006E210000}"/>
    <cellStyle name="20% - uthevingsfarge 6 6 3_Tabell 4.5-4.7" xfId="10078" xr:uid="{00000000-0005-0000-0000-00006F210000}"/>
    <cellStyle name="20% - uthevingsfarge 6 6 4" xfId="519" xr:uid="{00000000-0005-0000-0000-000070210000}"/>
    <cellStyle name="20% - uthevingsfarge 6 6 4 2" xfId="10111" xr:uid="{00000000-0005-0000-0000-000071210000}"/>
    <cellStyle name="20% - uthevingsfarge 6 6 4 2 2" xfId="10112" xr:uid="{00000000-0005-0000-0000-000072210000}"/>
    <cellStyle name="20% - uthevingsfarge 6 6 4 2 3" xfId="10113" xr:uid="{00000000-0005-0000-0000-000073210000}"/>
    <cellStyle name="20% - uthevingsfarge 6 6 4 3" xfId="10114" xr:uid="{00000000-0005-0000-0000-000074210000}"/>
    <cellStyle name="20% - uthevingsfarge 6 6 4 3 2" xfId="10115" xr:uid="{00000000-0005-0000-0000-000075210000}"/>
    <cellStyle name="20% - uthevingsfarge 6 6 4 3 3" xfId="10116" xr:uid="{00000000-0005-0000-0000-000076210000}"/>
    <cellStyle name="20% - uthevingsfarge 6 6 4 4" xfId="10117" xr:uid="{00000000-0005-0000-0000-000077210000}"/>
    <cellStyle name="20% - uthevingsfarge 6 6 4 5" xfId="10118" xr:uid="{00000000-0005-0000-0000-000078210000}"/>
    <cellStyle name="20% - uthevingsfarge 6 6 4_Tabell 4.5-4.7" xfId="10110" xr:uid="{00000000-0005-0000-0000-000079210000}"/>
    <cellStyle name="20% - uthevingsfarge 6 6 5" xfId="10119" xr:uid="{00000000-0005-0000-0000-00007A210000}"/>
    <cellStyle name="20% - uthevingsfarge 6 6 5 2" xfId="10120" xr:uid="{00000000-0005-0000-0000-00007B210000}"/>
    <cellStyle name="20% - uthevingsfarge 6 6 5 2 2" xfId="10121" xr:uid="{00000000-0005-0000-0000-00007C210000}"/>
    <cellStyle name="20% - uthevingsfarge 6 6 5 2 3" xfId="10122" xr:uid="{00000000-0005-0000-0000-00007D210000}"/>
    <cellStyle name="20% - uthevingsfarge 6 6 5 3" xfId="10123" xr:uid="{00000000-0005-0000-0000-00007E210000}"/>
    <cellStyle name="20% - uthevingsfarge 6 6 5 3 2" xfId="10124" xr:uid="{00000000-0005-0000-0000-00007F210000}"/>
    <cellStyle name="20% - uthevingsfarge 6 6 5 3 3" xfId="10125" xr:uid="{00000000-0005-0000-0000-000080210000}"/>
    <cellStyle name="20% - uthevingsfarge 6 6 5 4" xfId="10126" xr:uid="{00000000-0005-0000-0000-000081210000}"/>
    <cellStyle name="20% - uthevingsfarge 6 6 5 5" xfId="10127" xr:uid="{00000000-0005-0000-0000-000082210000}"/>
    <cellStyle name="20% - uthevingsfarge 6 6 6" xfId="10128" xr:uid="{00000000-0005-0000-0000-000083210000}"/>
    <cellStyle name="20% - uthevingsfarge 6 6 6 2" xfId="10129" xr:uid="{00000000-0005-0000-0000-000084210000}"/>
    <cellStyle name="20% - uthevingsfarge 6 6 6 3" xfId="10130" xr:uid="{00000000-0005-0000-0000-000085210000}"/>
    <cellStyle name="20% - uthevingsfarge 6 6 7" xfId="10131" xr:uid="{00000000-0005-0000-0000-000086210000}"/>
    <cellStyle name="20% - uthevingsfarge 6 6 7 2" xfId="10132" xr:uid="{00000000-0005-0000-0000-000087210000}"/>
    <cellStyle name="20% - uthevingsfarge 6 6 7 3" xfId="10133" xr:uid="{00000000-0005-0000-0000-000088210000}"/>
    <cellStyle name="20% - uthevingsfarge 6 6 8" xfId="10134" xr:uid="{00000000-0005-0000-0000-000089210000}"/>
    <cellStyle name="20% - uthevingsfarge 6 6 8 2" xfId="10135" xr:uid="{00000000-0005-0000-0000-00008A210000}"/>
    <cellStyle name="20% - uthevingsfarge 6 6 9" xfId="10136" xr:uid="{00000000-0005-0000-0000-00008B210000}"/>
    <cellStyle name="20% - uthevingsfarge 6 6 9 2" xfId="10137" xr:uid="{00000000-0005-0000-0000-00008C210000}"/>
    <cellStyle name="20% - uthevingsfarge 6 6_Tabell 4.5-4.7" xfId="10010" xr:uid="{00000000-0005-0000-0000-00008D210000}"/>
    <cellStyle name="20% - uthevingsfarge 6 7" xfId="520" xr:uid="{00000000-0005-0000-0000-00008E210000}"/>
    <cellStyle name="20% - uthevingsfarge 6 7 10" xfId="10139" xr:uid="{00000000-0005-0000-0000-00008F210000}"/>
    <cellStyle name="20% - uthevingsfarge 6 7 11" xfId="10140" xr:uid="{00000000-0005-0000-0000-000090210000}"/>
    <cellStyle name="20% - uthevingsfarge 6 7 2" xfId="521" xr:uid="{00000000-0005-0000-0000-000091210000}"/>
    <cellStyle name="20% - uthevingsfarge 6 7 2 10" xfId="10142" xr:uid="{00000000-0005-0000-0000-000092210000}"/>
    <cellStyle name="20% - uthevingsfarge 6 7 2 2" xfId="522" xr:uid="{00000000-0005-0000-0000-000093210000}"/>
    <cellStyle name="20% - uthevingsfarge 6 7 2 2 2" xfId="10144" xr:uid="{00000000-0005-0000-0000-000094210000}"/>
    <cellStyle name="20% - uthevingsfarge 6 7 2 2 2 2" xfId="10145" xr:uid="{00000000-0005-0000-0000-000095210000}"/>
    <cellStyle name="20% - uthevingsfarge 6 7 2 2 2 3" xfId="10146" xr:uid="{00000000-0005-0000-0000-000096210000}"/>
    <cellStyle name="20% - uthevingsfarge 6 7 2 2 3" xfId="10147" xr:uid="{00000000-0005-0000-0000-000097210000}"/>
    <cellStyle name="20% - uthevingsfarge 6 7 2 2 3 2" xfId="10148" xr:uid="{00000000-0005-0000-0000-000098210000}"/>
    <cellStyle name="20% - uthevingsfarge 6 7 2 2 3 3" xfId="10149" xr:uid="{00000000-0005-0000-0000-000099210000}"/>
    <cellStyle name="20% - uthevingsfarge 6 7 2 2 4" xfId="10150" xr:uid="{00000000-0005-0000-0000-00009A210000}"/>
    <cellStyle name="20% - uthevingsfarge 6 7 2 2 5" xfId="10151" xr:uid="{00000000-0005-0000-0000-00009B210000}"/>
    <cellStyle name="20% - uthevingsfarge 6 7 2 2_Tabell 4.5-4.7" xfId="10143" xr:uid="{00000000-0005-0000-0000-00009C210000}"/>
    <cellStyle name="20% - uthevingsfarge 6 7 2 3" xfId="10152" xr:uid="{00000000-0005-0000-0000-00009D210000}"/>
    <cellStyle name="20% - uthevingsfarge 6 7 2 3 2" xfId="10153" xr:uid="{00000000-0005-0000-0000-00009E210000}"/>
    <cellStyle name="20% - uthevingsfarge 6 7 2 3 2 2" xfId="10154" xr:uid="{00000000-0005-0000-0000-00009F210000}"/>
    <cellStyle name="20% - uthevingsfarge 6 7 2 3 2 3" xfId="10155" xr:uid="{00000000-0005-0000-0000-0000A0210000}"/>
    <cellStyle name="20% - uthevingsfarge 6 7 2 3 3" xfId="10156" xr:uid="{00000000-0005-0000-0000-0000A1210000}"/>
    <cellStyle name="20% - uthevingsfarge 6 7 2 3 3 2" xfId="10157" xr:uid="{00000000-0005-0000-0000-0000A2210000}"/>
    <cellStyle name="20% - uthevingsfarge 6 7 2 3 3 3" xfId="10158" xr:uid="{00000000-0005-0000-0000-0000A3210000}"/>
    <cellStyle name="20% - uthevingsfarge 6 7 2 3 4" xfId="10159" xr:uid="{00000000-0005-0000-0000-0000A4210000}"/>
    <cellStyle name="20% - uthevingsfarge 6 7 2 3 5" xfId="10160" xr:uid="{00000000-0005-0000-0000-0000A5210000}"/>
    <cellStyle name="20% - uthevingsfarge 6 7 2 4" xfId="10161" xr:uid="{00000000-0005-0000-0000-0000A6210000}"/>
    <cellStyle name="20% - uthevingsfarge 6 7 2 4 2" xfId="10162" xr:uid="{00000000-0005-0000-0000-0000A7210000}"/>
    <cellStyle name="20% - uthevingsfarge 6 7 2 4 3" xfId="10163" xr:uid="{00000000-0005-0000-0000-0000A8210000}"/>
    <cellStyle name="20% - uthevingsfarge 6 7 2 5" xfId="10164" xr:uid="{00000000-0005-0000-0000-0000A9210000}"/>
    <cellStyle name="20% - uthevingsfarge 6 7 2 5 2" xfId="10165" xr:uid="{00000000-0005-0000-0000-0000AA210000}"/>
    <cellStyle name="20% - uthevingsfarge 6 7 2 5 3" xfId="10166" xr:uid="{00000000-0005-0000-0000-0000AB210000}"/>
    <cellStyle name="20% - uthevingsfarge 6 7 2 6" xfId="10167" xr:uid="{00000000-0005-0000-0000-0000AC210000}"/>
    <cellStyle name="20% - uthevingsfarge 6 7 2 6 2" xfId="10168" xr:uid="{00000000-0005-0000-0000-0000AD210000}"/>
    <cellStyle name="20% - uthevingsfarge 6 7 2 7" xfId="10169" xr:uid="{00000000-0005-0000-0000-0000AE210000}"/>
    <cellStyle name="20% - uthevingsfarge 6 7 2 7 2" xfId="10170" xr:uid="{00000000-0005-0000-0000-0000AF210000}"/>
    <cellStyle name="20% - uthevingsfarge 6 7 2 8" xfId="10171" xr:uid="{00000000-0005-0000-0000-0000B0210000}"/>
    <cellStyle name="20% - uthevingsfarge 6 7 2 9" xfId="10172" xr:uid="{00000000-0005-0000-0000-0000B1210000}"/>
    <cellStyle name="20% - uthevingsfarge 6 7 2_Tabell 4.5-4.7" xfId="10141" xr:uid="{00000000-0005-0000-0000-0000B2210000}"/>
    <cellStyle name="20% - uthevingsfarge 6 7 3" xfId="523" xr:uid="{00000000-0005-0000-0000-0000B3210000}"/>
    <cellStyle name="20% - uthevingsfarge 6 7 3 2" xfId="10174" xr:uid="{00000000-0005-0000-0000-0000B4210000}"/>
    <cellStyle name="20% - uthevingsfarge 6 7 3 2 2" xfId="10175" xr:uid="{00000000-0005-0000-0000-0000B5210000}"/>
    <cellStyle name="20% - uthevingsfarge 6 7 3 2 3" xfId="10176" xr:uid="{00000000-0005-0000-0000-0000B6210000}"/>
    <cellStyle name="20% - uthevingsfarge 6 7 3 3" xfId="10177" xr:uid="{00000000-0005-0000-0000-0000B7210000}"/>
    <cellStyle name="20% - uthevingsfarge 6 7 3 3 2" xfId="10178" xr:uid="{00000000-0005-0000-0000-0000B8210000}"/>
    <cellStyle name="20% - uthevingsfarge 6 7 3 3 3" xfId="10179" xr:uid="{00000000-0005-0000-0000-0000B9210000}"/>
    <cellStyle name="20% - uthevingsfarge 6 7 3 4" xfId="10180" xr:uid="{00000000-0005-0000-0000-0000BA210000}"/>
    <cellStyle name="20% - uthevingsfarge 6 7 3 5" xfId="10181" xr:uid="{00000000-0005-0000-0000-0000BB210000}"/>
    <cellStyle name="20% - uthevingsfarge 6 7 3_Tabell 4.5-4.7" xfId="10173" xr:uid="{00000000-0005-0000-0000-0000BC210000}"/>
    <cellStyle name="20% - uthevingsfarge 6 7 4" xfId="10182" xr:uid="{00000000-0005-0000-0000-0000BD210000}"/>
    <cellStyle name="20% - uthevingsfarge 6 7 4 2" xfId="10183" xr:uid="{00000000-0005-0000-0000-0000BE210000}"/>
    <cellStyle name="20% - uthevingsfarge 6 7 4 2 2" xfId="10184" xr:uid="{00000000-0005-0000-0000-0000BF210000}"/>
    <cellStyle name="20% - uthevingsfarge 6 7 4 2 3" xfId="10185" xr:uid="{00000000-0005-0000-0000-0000C0210000}"/>
    <cellStyle name="20% - uthevingsfarge 6 7 4 3" xfId="10186" xr:uid="{00000000-0005-0000-0000-0000C1210000}"/>
    <cellStyle name="20% - uthevingsfarge 6 7 4 3 2" xfId="10187" xr:uid="{00000000-0005-0000-0000-0000C2210000}"/>
    <cellStyle name="20% - uthevingsfarge 6 7 4 3 3" xfId="10188" xr:uid="{00000000-0005-0000-0000-0000C3210000}"/>
    <cellStyle name="20% - uthevingsfarge 6 7 4 4" xfId="10189" xr:uid="{00000000-0005-0000-0000-0000C4210000}"/>
    <cellStyle name="20% - uthevingsfarge 6 7 4 5" xfId="10190" xr:uid="{00000000-0005-0000-0000-0000C5210000}"/>
    <cellStyle name="20% - uthevingsfarge 6 7 5" xfId="10191" xr:uid="{00000000-0005-0000-0000-0000C6210000}"/>
    <cellStyle name="20% - uthevingsfarge 6 7 5 2" xfId="10192" xr:uid="{00000000-0005-0000-0000-0000C7210000}"/>
    <cellStyle name="20% - uthevingsfarge 6 7 5 3" xfId="10193" xr:uid="{00000000-0005-0000-0000-0000C8210000}"/>
    <cellStyle name="20% - uthevingsfarge 6 7 6" xfId="10194" xr:uid="{00000000-0005-0000-0000-0000C9210000}"/>
    <cellStyle name="20% - uthevingsfarge 6 7 6 2" xfId="10195" xr:uid="{00000000-0005-0000-0000-0000CA210000}"/>
    <cellStyle name="20% - uthevingsfarge 6 7 6 3" xfId="10196" xr:uid="{00000000-0005-0000-0000-0000CB210000}"/>
    <cellStyle name="20% - uthevingsfarge 6 7 7" xfId="10197" xr:uid="{00000000-0005-0000-0000-0000CC210000}"/>
    <cellStyle name="20% - uthevingsfarge 6 7 7 2" xfId="10198" xr:uid="{00000000-0005-0000-0000-0000CD210000}"/>
    <cellStyle name="20% - uthevingsfarge 6 7 8" xfId="10199" xr:uid="{00000000-0005-0000-0000-0000CE210000}"/>
    <cellStyle name="20% - uthevingsfarge 6 7 8 2" xfId="10200" xr:uid="{00000000-0005-0000-0000-0000CF210000}"/>
    <cellStyle name="20% - uthevingsfarge 6 7 9" xfId="10201" xr:uid="{00000000-0005-0000-0000-0000D0210000}"/>
    <cellStyle name="20% - uthevingsfarge 6 7_Tabell 4.5-4.7" xfId="10138" xr:uid="{00000000-0005-0000-0000-0000D1210000}"/>
    <cellStyle name="20% - uthevingsfarge 6 8" xfId="524" xr:uid="{00000000-0005-0000-0000-0000D2210000}"/>
    <cellStyle name="20% - uthevingsfarge 6 8 10" xfId="10203" xr:uid="{00000000-0005-0000-0000-0000D3210000}"/>
    <cellStyle name="20% - uthevingsfarge 6 8 11" xfId="10204" xr:uid="{00000000-0005-0000-0000-0000D4210000}"/>
    <cellStyle name="20% - uthevingsfarge 6 8 2" xfId="525" xr:uid="{00000000-0005-0000-0000-0000D5210000}"/>
    <cellStyle name="20% - uthevingsfarge 6 8 2 10" xfId="10206" xr:uid="{00000000-0005-0000-0000-0000D6210000}"/>
    <cellStyle name="20% - uthevingsfarge 6 8 2 2" xfId="526" xr:uid="{00000000-0005-0000-0000-0000D7210000}"/>
    <cellStyle name="20% - uthevingsfarge 6 8 2 2 2" xfId="10208" xr:uid="{00000000-0005-0000-0000-0000D8210000}"/>
    <cellStyle name="20% - uthevingsfarge 6 8 2 2 2 2" xfId="10209" xr:uid="{00000000-0005-0000-0000-0000D9210000}"/>
    <cellStyle name="20% - uthevingsfarge 6 8 2 2 2 3" xfId="10210" xr:uid="{00000000-0005-0000-0000-0000DA210000}"/>
    <cellStyle name="20% - uthevingsfarge 6 8 2 2 3" xfId="10211" xr:uid="{00000000-0005-0000-0000-0000DB210000}"/>
    <cellStyle name="20% - uthevingsfarge 6 8 2 2 3 2" xfId="10212" xr:uid="{00000000-0005-0000-0000-0000DC210000}"/>
    <cellStyle name="20% - uthevingsfarge 6 8 2 2 3 3" xfId="10213" xr:uid="{00000000-0005-0000-0000-0000DD210000}"/>
    <cellStyle name="20% - uthevingsfarge 6 8 2 2 4" xfId="10214" xr:uid="{00000000-0005-0000-0000-0000DE210000}"/>
    <cellStyle name="20% - uthevingsfarge 6 8 2 2 5" xfId="10215" xr:uid="{00000000-0005-0000-0000-0000DF210000}"/>
    <cellStyle name="20% - uthevingsfarge 6 8 2 2_Tabell 4.5-4.7" xfId="10207" xr:uid="{00000000-0005-0000-0000-0000E0210000}"/>
    <cellStyle name="20% - uthevingsfarge 6 8 2 3" xfId="10216" xr:uid="{00000000-0005-0000-0000-0000E1210000}"/>
    <cellStyle name="20% - uthevingsfarge 6 8 2 3 2" xfId="10217" xr:uid="{00000000-0005-0000-0000-0000E2210000}"/>
    <cellStyle name="20% - uthevingsfarge 6 8 2 3 2 2" xfId="10218" xr:uid="{00000000-0005-0000-0000-0000E3210000}"/>
    <cellStyle name="20% - uthevingsfarge 6 8 2 3 2 3" xfId="10219" xr:uid="{00000000-0005-0000-0000-0000E4210000}"/>
    <cellStyle name="20% - uthevingsfarge 6 8 2 3 3" xfId="10220" xr:uid="{00000000-0005-0000-0000-0000E5210000}"/>
    <cellStyle name="20% - uthevingsfarge 6 8 2 3 3 2" xfId="10221" xr:uid="{00000000-0005-0000-0000-0000E6210000}"/>
    <cellStyle name="20% - uthevingsfarge 6 8 2 3 3 3" xfId="10222" xr:uid="{00000000-0005-0000-0000-0000E7210000}"/>
    <cellStyle name="20% - uthevingsfarge 6 8 2 3 4" xfId="10223" xr:uid="{00000000-0005-0000-0000-0000E8210000}"/>
    <cellStyle name="20% - uthevingsfarge 6 8 2 3 5" xfId="10224" xr:uid="{00000000-0005-0000-0000-0000E9210000}"/>
    <cellStyle name="20% - uthevingsfarge 6 8 2 4" xfId="10225" xr:uid="{00000000-0005-0000-0000-0000EA210000}"/>
    <cellStyle name="20% - uthevingsfarge 6 8 2 4 2" xfId="10226" xr:uid="{00000000-0005-0000-0000-0000EB210000}"/>
    <cellStyle name="20% - uthevingsfarge 6 8 2 4 3" xfId="10227" xr:uid="{00000000-0005-0000-0000-0000EC210000}"/>
    <cellStyle name="20% - uthevingsfarge 6 8 2 5" xfId="10228" xr:uid="{00000000-0005-0000-0000-0000ED210000}"/>
    <cellStyle name="20% - uthevingsfarge 6 8 2 5 2" xfId="10229" xr:uid="{00000000-0005-0000-0000-0000EE210000}"/>
    <cellStyle name="20% - uthevingsfarge 6 8 2 5 3" xfId="10230" xr:uid="{00000000-0005-0000-0000-0000EF210000}"/>
    <cellStyle name="20% - uthevingsfarge 6 8 2 6" xfId="10231" xr:uid="{00000000-0005-0000-0000-0000F0210000}"/>
    <cellStyle name="20% - uthevingsfarge 6 8 2 6 2" xfId="10232" xr:uid="{00000000-0005-0000-0000-0000F1210000}"/>
    <cellStyle name="20% - uthevingsfarge 6 8 2 7" xfId="10233" xr:uid="{00000000-0005-0000-0000-0000F2210000}"/>
    <cellStyle name="20% - uthevingsfarge 6 8 2 7 2" xfId="10234" xr:uid="{00000000-0005-0000-0000-0000F3210000}"/>
    <cellStyle name="20% - uthevingsfarge 6 8 2 8" xfId="10235" xr:uid="{00000000-0005-0000-0000-0000F4210000}"/>
    <cellStyle name="20% - uthevingsfarge 6 8 2 9" xfId="10236" xr:uid="{00000000-0005-0000-0000-0000F5210000}"/>
    <cellStyle name="20% - uthevingsfarge 6 8 2_Tabell 4.5-4.7" xfId="10205" xr:uid="{00000000-0005-0000-0000-0000F6210000}"/>
    <cellStyle name="20% - uthevingsfarge 6 8 3" xfId="527" xr:uid="{00000000-0005-0000-0000-0000F7210000}"/>
    <cellStyle name="20% - uthevingsfarge 6 8 3 2" xfId="10238" xr:uid="{00000000-0005-0000-0000-0000F8210000}"/>
    <cellStyle name="20% - uthevingsfarge 6 8 3 2 2" xfId="10239" xr:uid="{00000000-0005-0000-0000-0000F9210000}"/>
    <cellStyle name="20% - uthevingsfarge 6 8 3 2 3" xfId="10240" xr:uid="{00000000-0005-0000-0000-0000FA210000}"/>
    <cellStyle name="20% - uthevingsfarge 6 8 3 3" xfId="10241" xr:uid="{00000000-0005-0000-0000-0000FB210000}"/>
    <cellStyle name="20% - uthevingsfarge 6 8 3 3 2" xfId="10242" xr:uid="{00000000-0005-0000-0000-0000FC210000}"/>
    <cellStyle name="20% - uthevingsfarge 6 8 3 3 3" xfId="10243" xr:uid="{00000000-0005-0000-0000-0000FD210000}"/>
    <cellStyle name="20% - uthevingsfarge 6 8 3 4" xfId="10244" xr:uid="{00000000-0005-0000-0000-0000FE210000}"/>
    <cellStyle name="20% - uthevingsfarge 6 8 3 5" xfId="10245" xr:uid="{00000000-0005-0000-0000-0000FF210000}"/>
    <cellStyle name="20% - uthevingsfarge 6 8 3_Tabell 4.5-4.7" xfId="10237" xr:uid="{00000000-0005-0000-0000-000000220000}"/>
    <cellStyle name="20% - uthevingsfarge 6 8 4" xfId="10246" xr:uid="{00000000-0005-0000-0000-000001220000}"/>
    <cellStyle name="20% - uthevingsfarge 6 8 4 2" xfId="10247" xr:uid="{00000000-0005-0000-0000-000002220000}"/>
    <cellStyle name="20% - uthevingsfarge 6 8 4 2 2" xfId="10248" xr:uid="{00000000-0005-0000-0000-000003220000}"/>
    <cellStyle name="20% - uthevingsfarge 6 8 4 2 3" xfId="10249" xr:uid="{00000000-0005-0000-0000-000004220000}"/>
    <cellStyle name="20% - uthevingsfarge 6 8 4 3" xfId="10250" xr:uid="{00000000-0005-0000-0000-000005220000}"/>
    <cellStyle name="20% - uthevingsfarge 6 8 4 3 2" xfId="10251" xr:uid="{00000000-0005-0000-0000-000006220000}"/>
    <cellStyle name="20% - uthevingsfarge 6 8 4 3 3" xfId="10252" xr:uid="{00000000-0005-0000-0000-000007220000}"/>
    <cellStyle name="20% - uthevingsfarge 6 8 4 4" xfId="10253" xr:uid="{00000000-0005-0000-0000-000008220000}"/>
    <cellStyle name="20% - uthevingsfarge 6 8 4 5" xfId="10254" xr:uid="{00000000-0005-0000-0000-000009220000}"/>
    <cellStyle name="20% - uthevingsfarge 6 8 5" xfId="10255" xr:uid="{00000000-0005-0000-0000-00000A220000}"/>
    <cellStyle name="20% - uthevingsfarge 6 8 5 2" xfId="10256" xr:uid="{00000000-0005-0000-0000-00000B220000}"/>
    <cellStyle name="20% - uthevingsfarge 6 8 5 3" xfId="10257" xr:uid="{00000000-0005-0000-0000-00000C220000}"/>
    <cellStyle name="20% - uthevingsfarge 6 8 6" xfId="10258" xr:uid="{00000000-0005-0000-0000-00000D220000}"/>
    <cellStyle name="20% - uthevingsfarge 6 8 6 2" xfId="10259" xr:uid="{00000000-0005-0000-0000-00000E220000}"/>
    <cellStyle name="20% - uthevingsfarge 6 8 6 3" xfId="10260" xr:uid="{00000000-0005-0000-0000-00000F220000}"/>
    <cellStyle name="20% - uthevingsfarge 6 8 7" xfId="10261" xr:uid="{00000000-0005-0000-0000-000010220000}"/>
    <cellStyle name="20% - uthevingsfarge 6 8 7 2" xfId="10262" xr:uid="{00000000-0005-0000-0000-000011220000}"/>
    <cellStyle name="20% - uthevingsfarge 6 8 8" xfId="10263" xr:uid="{00000000-0005-0000-0000-000012220000}"/>
    <cellStyle name="20% - uthevingsfarge 6 8 8 2" xfId="10264" xr:uid="{00000000-0005-0000-0000-000013220000}"/>
    <cellStyle name="20% - uthevingsfarge 6 8 9" xfId="10265" xr:uid="{00000000-0005-0000-0000-000014220000}"/>
    <cellStyle name="20% - uthevingsfarge 6 8_Tabell 4.5-4.7" xfId="10202" xr:uid="{00000000-0005-0000-0000-000015220000}"/>
    <cellStyle name="20% - uthevingsfarge 6 9" xfId="528" xr:uid="{00000000-0005-0000-0000-000016220000}"/>
    <cellStyle name="20% - uthevingsfarge 6 9 10" xfId="10267" xr:uid="{00000000-0005-0000-0000-000017220000}"/>
    <cellStyle name="20% - uthevingsfarge 6 9 2" xfId="529" xr:uid="{00000000-0005-0000-0000-000018220000}"/>
    <cellStyle name="20% - uthevingsfarge 6 9 2 2" xfId="10269" xr:uid="{00000000-0005-0000-0000-000019220000}"/>
    <cellStyle name="20% - uthevingsfarge 6 9 2 2 2" xfId="10270" xr:uid="{00000000-0005-0000-0000-00001A220000}"/>
    <cellStyle name="20% - uthevingsfarge 6 9 2 2 3" xfId="10271" xr:uid="{00000000-0005-0000-0000-00001B220000}"/>
    <cellStyle name="20% - uthevingsfarge 6 9 2 3" xfId="10272" xr:uid="{00000000-0005-0000-0000-00001C220000}"/>
    <cellStyle name="20% - uthevingsfarge 6 9 2 3 2" xfId="10273" xr:uid="{00000000-0005-0000-0000-00001D220000}"/>
    <cellStyle name="20% - uthevingsfarge 6 9 2 3 3" xfId="10274" xr:uid="{00000000-0005-0000-0000-00001E220000}"/>
    <cellStyle name="20% - uthevingsfarge 6 9 2 4" xfId="10275" xr:uid="{00000000-0005-0000-0000-00001F220000}"/>
    <cellStyle name="20% - uthevingsfarge 6 9 2 5" xfId="10276" xr:uid="{00000000-0005-0000-0000-000020220000}"/>
    <cellStyle name="20% - uthevingsfarge 6 9 2_Tabell 4.5-4.7" xfId="10268" xr:uid="{00000000-0005-0000-0000-000021220000}"/>
    <cellStyle name="20% - uthevingsfarge 6 9 3" xfId="10277" xr:uid="{00000000-0005-0000-0000-000022220000}"/>
    <cellStyle name="20% - uthevingsfarge 6 9 3 2" xfId="10278" xr:uid="{00000000-0005-0000-0000-000023220000}"/>
    <cellStyle name="20% - uthevingsfarge 6 9 3 2 2" xfId="10279" xr:uid="{00000000-0005-0000-0000-000024220000}"/>
    <cellStyle name="20% - uthevingsfarge 6 9 3 2 3" xfId="10280" xr:uid="{00000000-0005-0000-0000-000025220000}"/>
    <cellStyle name="20% - uthevingsfarge 6 9 3 3" xfId="10281" xr:uid="{00000000-0005-0000-0000-000026220000}"/>
    <cellStyle name="20% - uthevingsfarge 6 9 3 3 2" xfId="10282" xr:uid="{00000000-0005-0000-0000-000027220000}"/>
    <cellStyle name="20% - uthevingsfarge 6 9 3 3 3" xfId="10283" xr:uid="{00000000-0005-0000-0000-000028220000}"/>
    <cellStyle name="20% - uthevingsfarge 6 9 3 4" xfId="10284" xr:uid="{00000000-0005-0000-0000-000029220000}"/>
    <cellStyle name="20% - uthevingsfarge 6 9 3 5" xfId="10285" xr:uid="{00000000-0005-0000-0000-00002A220000}"/>
    <cellStyle name="20% - uthevingsfarge 6 9 4" xfId="10286" xr:uid="{00000000-0005-0000-0000-00002B220000}"/>
    <cellStyle name="20% - uthevingsfarge 6 9 4 2" xfId="10287" xr:uid="{00000000-0005-0000-0000-00002C220000}"/>
    <cellStyle name="20% - uthevingsfarge 6 9 4 3" xfId="10288" xr:uid="{00000000-0005-0000-0000-00002D220000}"/>
    <cellStyle name="20% - uthevingsfarge 6 9 5" xfId="10289" xr:uid="{00000000-0005-0000-0000-00002E220000}"/>
    <cellStyle name="20% - uthevingsfarge 6 9 5 2" xfId="10290" xr:uid="{00000000-0005-0000-0000-00002F220000}"/>
    <cellStyle name="20% - uthevingsfarge 6 9 5 3" xfId="10291" xr:uid="{00000000-0005-0000-0000-000030220000}"/>
    <cellStyle name="20% - uthevingsfarge 6 9 6" xfId="10292" xr:uid="{00000000-0005-0000-0000-000031220000}"/>
    <cellStyle name="20% - uthevingsfarge 6 9 6 2" xfId="10293" xr:uid="{00000000-0005-0000-0000-000032220000}"/>
    <cellStyle name="20% - uthevingsfarge 6 9 7" xfId="10294" xr:uid="{00000000-0005-0000-0000-000033220000}"/>
    <cellStyle name="20% - uthevingsfarge 6 9 7 2" xfId="10295" xr:uid="{00000000-0005-0000-0000-000034220000}"/>
    <cellStyle name="20% - uthevingsfarge 6 9 8" xfId="10296" xr:uid="{00000000-0005-0000-0000-000035220000}"/>
    <cellStyle name="20% - uthevingsfarge 6 9 9" xfId="10297" xr:uid="{00000000-0005-0000-0000-000036220000}"/>
    <cellStyle name="20% - uthevingsfarge 6 9_Tabell 4.5-4.7" xfId="10266" xr:uid="{00000000-0005-0000-0000-000037220000}"/>
    <cellStyle name="40% - uthevingsfarge 1 10" xfId="530" xr:uid="{00000000-0005-0000-0000-000038220000}"/>
    <cellStyle name="40% - uthevingsfarge 1 10 2" xfId="10299" xr:uid="{00000000-0005-0000-0000-000039220000}"/>
    <cellStyle name="40% - uthevingsfarge 1 10 2 2" xfId="10300" xr:uid="{00000000-0005-0000-0000-00003A220000}"/>
    <cellStyle name="40% - uthevingsfarge 1 10 2 3" xfId="10301" xr:uid="{00000000-0005-0000-0000-00003B220000}"/>
    <cellStyle name="40% - uthevingsfarge 1 10 3" xfId="10302" xr:uid="{00000000-0005-0000-0000-00003C220000}"/>
    <cellStyle name="40% - uthevingsfarge 1 10 3 2" xfId="10303" xr:uid="{00000000-0005-0000-0000-00003D220000}"/>
    <cellStyle name="40% - uthevingsfarge 1 10 3 3" xfId="10304" xr:uid="{00000000-0005-0000-0000-00003E220000}"/>
    <cellStyle name="40% - uthevingsfarge 1 10 4" xfId="10305" xr:uid="{00000000-0005-0000-0000-00003F220000}"/>
    <cellStyle name="40% - uthevingsfarge 1 10 5" xfId="10306" xr:uid="{00000000-0005-0000-0000-000040220000}"/>
    <cellStyle name="40% - uthevingsfarge 1 10_Tabell 4.5-4.7" xfId="10298" xr:uid="{00000000-0005-0000-0000-000041220000}"/>
    <cellStyle name="40% - uthevingsfarge 1 11" xfId="10307" xr:uid="{00000000-0005-0000-0000-000042220000}"/>
    <cellStyle name="40% - uthevingsfarge 1 11 2" xfId="10308" xr:uid="{00000000-0005-0000-0000-000043220000}"/>
    <cellStyle name="40% - uthevingsfarge 1 11 2 2" xfId="10309" xr:uid="{00000000-0005-0000-0000-000044220000}"/>
    <cellStyle name="40% - uthevingsfarge 1 11 2 3" xfId="10310" xr:uid="{00000000-0005-0000-0000-000045220000}"/>
    <cellStyle name="40% - uthevingsfarge 1 11 3" xfId="10311" xr:uid="{00000000-0005-0000-0000-000046220000}"/>
    <cellStyle name="40% - uthevingsfarge 1 11 3 2" xfId="10312" xr:uid="{00000000-0005-0000-0000-000047220000}"/>
    <cellStyle name="40% - uthevingsfarge 1 11 3 3" xfId="10313" xr:uid="{00000000-0005-0000-0000-000048220000}"/>
    <cellStyle name="40% - uthevingsfarge 1 11 4" xfId="10314" xr:uid="{00000000-0005-0000-0000-000049220000}"/>
    <cellStyle name="40% - uthevingsfarge 1 11 5" xfId="10315" xr:uid="{00000000-0005-0000-0000-00004A220000}"/>
    <cellStyle name="40% - uthevingsfarge 1 12" xfId="10316" xr:uid="{00000000-0005-0000-0000-00004B220000}"/>
    <cellStyle name="40% - uthevingsfarge 1 12 2" xfId="10317" xr:uid="{00000000-0005-0000-0000-00004C220000}"/>
    <cellStyle name="40% - uthevingsfarge 1 12 3" xfId="10318" xr:uid="{00000000-0005-0000-0000-00004D220000}"/>
    <cellStyle name="40% - uthevingsfarge 1 13" xfId="10319" xr:uid="{00000000-0005-0000-0000-00004E220000}"/>
    <cellStyle name="40% - uthevingsfarge 1 13 2" xfId="10320" xr:uid="{00000000-0005-0000-0000-00004F220000}"/>
    <cellStyle name="40% - uthevingsfarge 1 13 3" xfId="10321" xr:uid="{00000000-0005-0000-0000-000050220000}"/>
    <cellStyle name="40% - uthevingsfarge 1 14" xfId="10322" xr:uid="{00000000-0005-0000-0000-000051220000}"/>
    <cellStyle name="40% - uthevingsfarge 1 14 2" xfId="10323" xr:uid="{00000000-0005-0000-0000-000052220000}"/>
    <cellStyle name="40% - uthevingsfarge 1 15" xfId="10324" xr:uid="{00000000-0005-0000-0000-000053220000}"/>
    <cellStyle name="40% - uthevingsfarge 1 15 2" xfId="10325" xr:uid="{00000000-0005-0000-0000-000054220000}"/>
    <cellStyle name="40% - uthevingsfarge 1 16" xfId="10326" xr:uid="{00000000-0005-0000-0000-000055220000}"/>
    <cellStyle name="40% - uthevingsfarge 1 17" xfId="10327" xr:uid="{00000000-0005-0000-0000-000056220000}"/>
    <cellStyle name="40% - uthevingsfarge 1 18" xfId="10328" xr:uid="{00000000-0005-0000-0000-000057220000}"/>
    <cellStyle name="40% - uthevingsfarge 1 2" xfId="531" xr:uid="{00000000-0005-0000-0000-000058220000}"/>
    <cellStyle name="40% - uthevingsfarge 1 2 10" xfId="10330" xr:uid="{00000000-0005-0000-0000-000059220000}"/>
    <cellStyle name="40% - uthevingsfarge 1 2 10 2" xfId="10331" xr:uid="{00000000-0005-0000-0000-00005A220000}"/>
    <cellStyle name="40% - uthevingsfarge 1 2 11" xfId="10332" xr:uid="{00000000-0005-0000-0000-00005B220000}"/>
    <cellStyle name="40% - uthevingsfarge 1 2 11 2" xfId="10333" xr:uid="{00000000-0005-0000-0000-00005C220000}"/>
    <cellStyle name="40% - uthevingsfarge 1 2 12" xfId="10334" xr:uid="{00000000-0005-0000-0000-00005D220000}"/>
    <cellStyle name="40% - uthevingsfarge 1 2 13" xfId="10335" xr:uid="{00000000-0005-0000-0000-00005E220000}"/>
    <cellStyle name="40% - uthevingsfarge 1 2 14" xfId="10336" xr:uid="{00000000-0005-0000-0000-00005F220000}"/>
    <cellStyle name="40% - uthevingsfarge 1 2 2" xfId="532" xr:uid="{00000000-0005-0000-0000-000060220000}"/>
    <cellStyle name="40% - uthevingsfarge 1 2 2 10" xfId="10338" xr:uid="{00000000-0005-0000-0000-000061220000}"/>
    <cellStyle name="40% - uthevingsfarge 1 2 2 11" xfId="10339" xr:uid="{00000000-0005-0000-0000-000062220000}"/>
    <cellStyle name="40% - uthevingsfarge 1 2 2 12" xfId="10340" xr:uid="{00000000-0005-0000-0000-000063220000}"/>
    <cellStyle name="40% - uthevingsfarge 1 2 2 2" xfId="533" xr:uid="{00000000-0005-0000-0000-000064220000}"/>
    <cellStyle name="40% - uthevingsfarge 1 2 2 2 10" xfId="10342" xr:uid="{00000000-0005-0000-0000-000065220000}"/>
    <cellStyle name="40% - uthevingsfarge 1 2 2 2 11" xfId="10343" xr:uid="{00000000-0005-0000-0000-000066220000}"/>
    <cellStyle name="40% - uthevingsfarge 1 2 2 2 2" xfId="534" xr:uid="{00000000-0005-0000-0000-000067220000}"/>
    <cellStyle name="40% - uthevingsfarge 1 2 2 2 2 10" xfId="10345" xr:uid="{00000000-0005-0000-0000-000068220000}"/>
    <cellStyle name="40% - uthevingsfarge 1 2 2 2 2 2" xfId="535" xr:uid="{00000000-0005-0000-0000-000069220000}"/>
    <cellStyle name="40% - uthevingsfarge 1 2 2 2 2 2 2" xfId="10347" xr:uid="{00000000-0005-0000-0000-00006A220000}"/>
    <cellStyle name="40% - uthevingsfarge 1 2 2 2 2 2 2 2" xfId="10348" xr:uid="{00000000-0005-0000-0000-00006B220000}"/>
    <cellStyle name="40% - uthevingsfarge 1 2 2 2 2 2 2 3" xfId="10349" xr:uid="{00000000-0005-0000-0000-00006C220000}"/>
    <cellStyle name="40% - uthevingsfarge 1 2 2 2 2 2 3" xfId="10350" xr:uid="{00000000-0005-0000-0000-00006D220000}"/>
    <cellStyle name="40% - uthevingsfarge 1 2 2 2 2 2 3 2" xfId="10351" xr:uid="{00000000-0005-0000-0000-00006E220000}"/>
    <cellStyle name="40% - uthevingsfarge 1 2 2 2 2 2 3 3" xfId="10352" xr:uid="{00000000-0005-0000-0000-00006F220000}"/>
    <cellStyle name="40% - uthevingsfarge 1 2 2 2 2 2 4" xfId="10353" xr:uid="{00000000-0005-0000-0000-000070220000}"/>
    <cellStyle name="40% - uthevingsfarge 1 2 2 2 2 2 5" xfId="10354" xr:uid="{00000000-0005-0000-0000-000071220000}"/>
    <cellStyle name="40% - uthevingsfarge 1 2 2 2 2 2_Tabell 4.5-4.7" xfId="10346" xr:uid="{00000000-0005-0000-0000-000072220000}"/>
    <cellStyle name="40% - uthevingsfarge 1 2 2 2 2 3" xfId="10355" xr:uid="{00000000-0005-0000-0000-000073220000}"/>
    <cellStyle name="40% - uthevingsfarge 1 2 2 2 2 3 2" xfId="10356" xr:uid="{00000000-0005-0000-0000-000074220000}"/>
    <cellStyle name="40% - uthevingsfarge 1 2 2 2 2 3 2 2" xfId="10357" xr:uid="{00000000-0005-0000-0000-000075220000}"/>
    <cellStyle name="40% - uthevingsfarge 1 2 2 2 2 3 2 3" xfId="10358" xr:uid="{00000000-0005-0000-0000-000076220000}"/>
    <cellStyle name="40% - uthevingsfarge 1 2 2 2 2 3 3" xfId="10359" xr:uid="{00000000-0005-0000-0000-000077220000}"/>
    <cellStyle name="40% - uthevingsfarge 1 2 2 2 2 3 3 2" xfId="10360" xr:uid="{00000000-0005-0000-0000-000078220000}"/>
    <cellStyle name="40% - uthevingsfarge 1 2 2 2 2 3 3 3" xfId="10361" xr:uid="{00000000-0005-0000-0000-000079220000}"/>
    <cellStyle name="40% - uthevingsfarge 1 2 2 2 2 3 4" xfId="10362" xr:uid="{00000000-0005-0000-0000-00007A220000}"/>
    <cellStyle name="40% - uthevingsfarge 1 2 2 2 2 3 5" xfId="10363" xr:uid="{00000000-0005-0000-0000-00007B220000}"/>
    <cellStyle name="40% - uthevingsfarge 1 2 2 2 2 4" xfId="10364" xr:uid="{00000000-0005-0000-0000-00007C220000}"/>
    <cellStyle name="40% - uthevingsfarge 1 2 2 2 2 4 2" xfId="10365" xr:uid="{00000000-0005-0000-0000-00007D220000}"/>
    <cellStyle name="40% - uthevingsfarge 1 2 2 2 2 4 3" xfId="10366" xr:uid="{00000000-0005-0000-0000-00007E220000}"/>
    <cellStyle name="40% - uthevingsfarge 1 2 2 2 2 5" xfId="10367" xr:uid="{00000000-0005-0000-0000-00007F220000}"/>
    <cellStyle name="40% - uthevingsfarge 1 2 2 2 2 5 2" xfId="10368" xr:uid="{00000000-0005-0000-0000-000080220000}"/>
    <cellStyle name="40% - uthevingsfarge 1 2 2 2 2 5 3" xfId="10369" xr:uid="{00000000-0005-0000-0000-000081220000}"/>
    <cellStyle name="40% - uthevingsfarge 1 2 2 2 2 6" xfId="10370" xr:uid="{00000000-0005-0000-0000-000082220000}"/>
    <cellStyle name="40% - uthevingsfarge 1 2 2 2 2 6 2" xfId="10371" xr:uid="{00000000-0005-0000-0000-000083220000}"/>
    <cellStyle name="40% - uthevingsfarge 1 2 2 2 2 7" xfId="10372" xr:uid="{00000000-0005-0000-0000-000084220000}"/>
    <cellStyle name="40% - uthevingsfarge 1 2 2 2 2 7 2" xfId="10373" xr:uid="{00000000-0005-0000-0000-000085220000}"/>
    <cellStyle name="40% - uthevingsfarge 1 2 2 2 2 8" xfId="10374" xr:uid="{00000000-0005-0000-0000-000086220000}"/>
    <cellStyle name="40% - uthevingsfarge 1 2 2 2 2 9" xfId="10375" xr:uid="{00000000-0005-0000-0000-000087220000}"/>
    <cellStyle name="40% - uthevingsfarge 1 2 2 2 2_Tabell 4.5-4.7" xfId="10344" xr:uid="{00000000-0005-0000-0000-000088220000}"/>
    <cellStyle name="40% - uthevingsfarge 1 2 2 2 3" xfId="536" xr:uid="{00000000-0005-0000-0000-000089220000}"/>
    <cellStyle name="40% - uthevingsfarge 1 2 2 2 3 2" xfId="10377" xr:uid="{00000000-0005-0000-0000-00008A220000}"/>
    <cellStyle name="40% - uthevingsfarge 1 2 2 2 3 2 2" xfId="10378" xr:uid="{00000000-0005-0000-0000-00008B220000}"/>
    <cellStyle name="40% - uthevingsfarge 1 2 2 2 3 2 3" xfId="10379" xr:uid="{00000000-0005-0000-0000-00008C220000}"/>
    <cellStyle name="40% - uthevingsfarge 1 2 2 2 3 3" xfId="10380" xr:uid="{00000000-0005-0000-0000-00008D220000}"/>
    <cellStyle name="40% - uthevingsfarge 1 2 2 2 3 3 2" xfId="10381" xr:uid="{00000000-0005-0000-0000-00008E220000}"/>
    <cellStyle name="40% - uthevingsfarge 1 2 2 2 3 3 3" xfId="10382" xr:uid="{00000000-0005-0000-0000-00008F220000}"/>
    <cellStyle name="40% - uthevingsfarge 1 2 2 2 3 4" xfId="10383" xr:uid="{00000000-0005-0000-0000-000090220000}"/>
    <cellStyle name="40% - uthevingsfarge 1 2 2 2 3 5" xfId="10384" xr:uid="{00000000-0005-0000-0000-000091220000}"/>
    <cellStyle name="40% - uthevingsfarge 1 2 2 2 3_Tabell 4.5-4.7" xfId="10376" xr:uid="{00000000-0005-0000-0000-000092220000}"/>
    <cellStyle name="40% - uthevingsfarge 1 2 2 2 4" xfId="10385" xr:uid="{00000000-0005-0000-0000-000093220000}"/>
    <cellStyle name="40% - uthevingsfarge 1 2 2 2 4 2" xfId="10386" xr:uid="{00000000-0005-0000-0000-000094220000}"/>
    <cellStyle name="40% - uthevingsfarge 1 2 2 2 4 2 2" xfId="10387" xr:uid="{00000000-0005-0000-0000-000095220000}"/>
    <cellStyle name="40% - uthevingsfarge 1 2 2 2 4 2 3" xfId="10388" xr:uid="{00000000-0005-0000-0000-000096220000}"/>
    <cellStyle name="40% - uthevingsfarge 1 2 2 2 4 3" xfId="10389" xr:uid="{00000000-0005-0000-0000-000097220000}"/>
    <cellStyle name="40% - uthevingsfarge 1 2 2 2 4 3 2" xfId="10390" xr:uid="{00000000-0005-0000-0000-000098220000}"/>
    <cellStyle name="40% - uthevingsfarge 1 2 2 2 4 3 3" xfId="10391" xr:uid="{00000000-0005-0000-0000-000099220000}"/>
    <cellStyle name="40% - uthevingsfarge 1 2 2 2 4 4" xfId="10392" xr:uid="{00000000-0005-0000-0000-00009A220000}"/>
    <cellStyle name="40% - uthevingsfarge 1 2 2 2 4 5" xfId="10393" xr:uid="{00000000-0005-0000-0000-00009B220000}"/>
    <cellStyle name="40% - uthevingsfarge 1 2 2 2 5" xfId="10394" xr:uid="{00000000-0005-0000-0000-00009C220000}"/>
    <cellStyle name="40% - uthevingsfarge 1 2 2 2 5 2" xfId="10395" xr:uid="{00000000-0005-0000-0000-00009D220000}"/>
    <cellStyle name="40% - uthevingsfarge 1 2 2 2 5 3" xfId="10396" xr:uid="{00000000-0005-0000-0000-00009E220000}"/>
    <cellStyle name="40% - uthevingsfarge 1 2 2 2 6" xfId="10397" xr:uid="{00000000-0005-0000-0000-00009F220000}"/>
    <cellStyle name="40% - uthevingsfarge 1 2 2 2 6 2" xfId="10398" xr:uid="{00000000-0005-0000-0000-0000A0220000}"/>
    <cellStyle name="40% - uthevingsfarge 1 2 2 2 6 3" xfId="10399" xr:uid="{00000000-0005-0000-0000-0000A1220000}"/>
    <cellStyle name="40% - uthevingsfarge 1 2 2 2 7" xfId="10400" xr:uid="{00000000-0005-0000-0000-0000A2220000}"/>
    <cellStyle name="40% - uthevingsfarge 1 2 2 2 7 2" xfId="10401" xr:uid="{00000000-0005-0000-0000-0000A3220000}"/>
    <cellStyle name="40% - uthevingsfarge 1 2 2 2 8" xfId="10402" xr:uid="{00000000-0005-0000-0000-0000A4220000}"/>
    <cellStyle name="40% - uthevingsfarge 1 2 2 2 8 2" xfId="10403" xr:uid="{00000000-0005-0000-0000-0000A5220000}"/>
    <cellStyle name="40% - uthevingsfarge 1 2 2 2 9" xfId="10404" xr:uid="{00000000-0005-0000-0000-0000A6220000}"/>
    <cellStyle name="40% - uthevingsfarge 1 2 2 2_Tabell 4.5-4.7" xfId="10341" xr:uid="{00000000-0005-0000-0000-0000A7220000}"/>
    <cellStyle name="40% - uthevingsfarge 1 2 2 3" xfId="537" xr:uid="{00000000-0005-0000-0000-0000A8220000}"/>
    <cellStyle name="40% - uthevingsfarge 1 2 2 3 10" xfId="10406" xr:uid="{00000000-0005-0000-0000-0000A9220000}"/>
    <cellStyle name="40% - uthevingsfarge 1 2 2 3 2" xfId="538" xr:uid="{00000000-0005-0000-0000-0000AA220000}"/>
    <cellStyle name="40% - uthevingsfarge 1 2 2 3 2 2" xfId="10408" xr:uid="{00000000-0005-0000-0000-0000AB220000}"/>
    <cellStyle name="40% - uthevingsfarge 1 2 2 3 2 2 2" xfId="10409" xr:uid="{00000000-0005-0000-0000-0000AC220000}"/>
    <cellStyle name="40% - uthevingsfarge 1 2 2 3 2 2 3" xfId="10410" xr:uid="{00000000-0005-0000-0000-0000AD220000}"/>
    <cellStyle name="40% - uthevingsfarge 1 2 2 3 2 3" xfId="10411" xr:uid="{00000000-0005-0000-0000-0000AE220000}"/>
    <cellStyle name="40% - uthevingsfarge 1 2 2 3 2 3 2" xfId="10412" xr:uid="{00000000-0005-0000-0000-0000AF220000}"/>
    <cellStyle name="40% - uthevingsfarge 1 2 2 3 2 3 3" xfId="10413" xr:uid="{00000000-0005-0000-0000-0000B0220000}"/>
    <cellStyle name="40% - uthevingsfarge 1 2 2 3 2 4" xfId="10414" xr:uid="{00000000-0005-0000-0000-0000B1220000}"/>
    <cellStyle name="40% - uthevingsfarge 1 2 2 3 2 5" xfId="10415" xr:uid="{00000000-0005-0000-0000-0000B2220000}"/>
    <cellStyle name="40% - uthevingsfarge 1 2 2 3 2_Tabell 4.5-4.7" xfId="10407" xr:uid="{00000000-0005-0000-0000-0000B3220000}"/>
    <cellStyle name="40% - uthevingsfarge 1 2 2 3 3" xfId="10416" xr:uid="{00000000-0005-0000-0000-0000B4220000}"/>
    <cellStyle name="40% - uthevingsfarge 1 2 2 3 3 2" xfId="10417" xr:uid="{00000000-0005-0000-0000-0000B5220000}"/>
    <cellStyle name="40% - uthevingsfarge 1 2 2 3 3 2 2" xfId="10418" xr:uid="{00000000-0005-0000-0000-0000B6220000}"/>
    <cellStyle name="40% - uthevingsfarge 1 2 2 3 3 2 3" xfId="10419" xr:uid="{00000000-0005-0000-0000-0000B7220000}"/>
    <cellStyle name="40% - uthevingsfarge 1 2 2 3 3 3" xfId="10420" xr:uid="{00000000-0005-0000-0000-0000B8220000}"/>
    <cellStyle name="40% - uthevingsfarge 1 2 2 3 3 3 2" xfId="10421" xr:uid="{00000000-0005-0000-0000-0000B9220000}"/>
    <cellStyle name="40% - uthevingsfarge 1 2 2 3 3 3 3" xfId="10422" xr:uid="{00000000-0005-0000-0000-0000BA220000}"/>
    <cellStyle name="40% - uthevingsfarge 1 2 2 3 3 4" xfId="10423" xr:uid="{00000000-0005-0000-0000-0000BB220000}"/>
    <cellStyle name="40% - uthevingsfarge 1 2 2 3 3 5" xfId="10424" xr:uid="{00000000-0005-0000-0000-0000BC220000}"/>
    <cellStyle name="40% - uthevingsfarge 1 2 2 3 4" xfId="10425" xr:uid="{00000000-0005-0000-0000-0000BD220000}"/>
    <cellStyle name="40% - uthevingsfarge 1 2 2 3 4 2" xfId="10426" xr:uid="{00000000-0005-0000-0000-0000BE220000}"/>
    <cellStyle name="40% - uthevingsfarge 1 2 2 3 4 3" xfId="10427" xr:uid="{00000000-0005-0000-0000-0000BF220000}"/>
    <cellStyle name="40% - uthevingsfarge 1 2 2 3 5" xfId="10428" xr:uid="{00000000-0005-0000-0000-0000C0220000}"/>
    <cellStyle name="40% - uthevingsfarge 1 2 2 3 5 2" xfId="10429" xr:uid="{00000000-0005-0000-0000-0000C1220000}"/>
    <cellStyle name="40% - uthevingsfarge 1 2 2 3 5 3" xfId="10430" xr:uid="{00000000-0005-0000-0000-0000C2220000}"/>
    <cellStyle name="40% - uthevingsfarge 1 2 2 3 6" xfId="10431" xr:uid="{00000000-0005-0000-0000-0000C3220000}"/>
    <cellStyle name="40% - uthevingsfarge 1 2 2 3 6 2" xfId="10432" xr:uid="{00000000-0005-0000-0000-0000C4220000}"/>
    <cellStyle name="40% - uthevingsfarge 1 2 2 3 7" xfId="10433" xr:uid="{00000000-0005-0000-0000-0000C5220000}"/>
    <cellStyle name="40% - uthevingsfarge 1 2 2 3 7 2" xfId="10434" xr:uid="{00000000-0005-0000-0000-0000C6220000}"/>
    <cellStyle name="40% - uthevingsfarge 1 2 2 3 8" xfId="10435" xr:uid="{00000000-0005-0000-0000-0000C7220000}"/>
    <cellStyle name="40% - uthevingsfarge 1 2 2 3 9" xfId="10436" xr:uid="{00000000-0005-0000-0000-0000C8220000}"/>
    <cellStyle name="40% - uthevingsfarge 1 2 2 3_Tabell 4.5-4.7" xfId="10405" xr:uid="{00000000-0005-0000-0000-0000C9220000}"/>
    <cellStyle name="40% - uthevingsfarge 1 2 2 4" xfId="539" xr:uid="{00000000-0005-0000-0000-0000CA220000}"/>
    <cellStyle name="40% - uthevingsfarge 1 2 2 4 2" xfId="10438" xr:uid="{00000000-0005-0000-0000-0000CB220000}"/>
    <cellStyle name="40% - uthevingsfarge 1 2 2 4 2 2" xfId="10439" xr:uid="{00000000-0005-0000-0000-0000CC220000}"/>
    <cellStyle name="40% - uthevingsfarge 1 2 2 4 2 3" xfId="10440" xr:uid="{00000000-0005-0000-0000-0000CD220000}"/>
    <cellStyle name="40% - uthevingsfarge 1 2 2 4 3" xfId="10441" xr:uid="{00000000-0005-0000-0000-0000CE220000}"/>
    <cellStyle name="40% - uthevingsfarge 1 2 2 4 3 2" xfId="10442" xr:uid="{00000000-0005-0000-0000-0000CF220000}"/>
    <cellStyle name="40% - uthevingsfarge 1 2 2 4 3 3" xfId="10443" xr:uid="{00000000-0005-0000-0000-0000D0220000}"/>
    <cellStyle name="40% - uthevingsfarge 1 2 2 4 4" xfId="10444" xr:uid="{00000000-0005-0000-0000-0000D1220000}"/>
    <cellStyle name="40% - uthevingsfarge 1 2 2 4 5" xfId="10445" xr:uid="{00000000-0005-0000-0000-0000D2220000}"/>
    <cellStyle name="40% - uthevingsfarge 1 2 2 4_Tabell 4.5-4.7" xfId="10437" xr:uid="{00000000-0005-0000-0000-0000D3220000}"/>
    <cellStyle name="40% - uthevingsfarge 1 2 2 5" xfId="10446" xr:uid="{00000000-0005-0000-0000-0000D4220000}"/>
    <cellStyle name="40% - uthevingsfarge 1 2 2 5 2" xfId="10447" xr:uid="{00000000-0005-0000-0000-0000D5220000}"/>
    <cellStyle name="40% - uthevingsfarge 1 2 2 5 2 2" xfId="10448" xr:uid="{00000000-0005-0000-0000-0000D6220000}"/>
    <cellStyle name="40% - uthevingsfarge 1 2 2 5 2 3" xfId="10449" xr:uid="{00000000-0005-0000-0000-0000D7220000}"/>
    <cellStyle name="40% - uthevingsfarge 1 2 2 5 3" xfId="10450" xr:uid="{00000000-0005-0000-0000-0000D8220000}"/>
    <cellStyle name="40% - uthevingsfarge 1 2 2 5 3 2" xfId="10451" xr:uid="{00000000-0005-0000-0000-0000D9220000}"/>
    <cellStyle name="40% - uthevingsfarge 1 2 2 5 3 3" xfId="10452" xr:uid="{00000000-0005-0000-0000-0000DA220000}"/>
    <cellStyle name="40% - uthevingsfarge 1 2 2 5 4" xfId="10453" xr:uid="{00000000-0005-0000-0000-0000DB220000}"/>
    <cellStyle name="40% - uthevingsfarge 1 2 2 5 5" xfId="10454" xr:uid="{00000000-0005-0000-0000-0000DC220000}"/>
    <cellStyle name="40% - uthevingsfarge 1 2 2 6" xfId="10455" xr:uid="{00000000-0005-0000-0000-0000DD220000}"/>
    <cellStyle name="40% - uthevingsfarge 1 2 2 6 2" xfId="10456" xr:uid="{00000000-0005-0000-0000-0000DE220000}"/>
    <cellStyle name="40% - uthevingsfarge 1 2 2 6 3" xfId="10457" xr:uid="{00000000-0005-0000-0000-0000DF220000}"/>
    <cellStyle name="40% - uthevingsfarge 1 2 2 7" xfId="10458" xr:uid="{00000000-0005-0000-0000-0000E0220000}"/>
    <cellStyle name="40% - uthevingsfarge 1 2 2 7 2" xfId="10459" xr:uid="{00000000-0005-0000-0000-0000E1220000}"/>
    <cellStyle name="40% - uthevingsfarge 1 2 2 7 3" xfId="10460" xr:uid="{00000000-0005-0000-0000-0000E2220000}"/>
    <cellStyle name="40% - uthevingsfarge 1 2 2 8" xfId="10461" xr:uid="{00000000-0005-0000-0000-0000E3220000}"/>
    <cellStyle name="40% - uthevingsfarge 1 2 2 8 2" xfId="10462" xr:uid="{00000000-0005-0000-0000-0000E4220000}"/>
    <cellStyle name="40% - uthevingsfarge 1 2 2 9" xfId="10463" xr:uid="{00000000-0005-0000-0000-0000E5220000}"/>
    <cellStyle name="40% - uthevingsfarge 1 2 2 9 2" xfId="10464" xr:uid="{00000000-0005-0000-0000-0000E6220000}"/>
    <cellStyle name="40% - uthevingsfarge 1 2 2_Tabell 4.5-4.7" xfId="10337" xr:uid="{00000000-0005-0000-0000-0000E7220000}"/>
    <cellStyle name="40% - uthevingsfarge 1 2 3" xfId="540" xr:uid="{00000000-0005-0000-0000-0000E8220000}"/>
    <cellStyle name="40% - uthevingsfarge 1 2 3 10" xfId="10466" xr:uid="{00000000-0005-0000-0000-0000E9220000}"/>
    <cellStyle name="40% - uthevingsfarge 1 2 3 11" xfId="10467" xr:uid="{00000000-0005-0000-0000-0000EA220000}"/>
    <cellStyle name="40% - uthevingsfarge 1 2 3 2" xfId="541" xr:uid="{00000000-0005-0000-0000-0000EB220000}"/>
    <cellStyle name="40% - uthevingsfarge 1 2 3 2 10" xfId="10469" xr:uid="{00000000-0005-0000-0000-0000EC220000}"/>
    <cellStyle name="40% - uthevingsfarge 1 2 3 2 2" xfId="542" xr:uid="{00000000-0005-0000-0000-0000ED220000}"/>
    <cellStyle name="40% - uthevingsfarge 1 2 3 2 2 2" xfId="10471" xr:uid="{00000000-0005-0000-0000-0000EE220000}"/>
    <cellStyle name="40% - uthevingsfarge 1 2 3 2 2 2 2" xfId="10472" xr:uid="{00000000-0005-0000-0000-0000EF220000}"/>
    <cellStyle name="40% - uthevingsfarge 1 2 3 2 2 2 3" xfId="10473" xr:uid="{00000000-0005-0000-0000-0000F0220000}"/>
    <cellStyle name="40% - uthevingsfarge 1 2 3 2 2 3" xfId="10474" xr:uid="{00000000-0005-0000-0000-0000F1220000}"/>
    <cellStyle name="40% - uthevingsfarge 1 2 3 2 2 3 2" xfId="10475" xr:uid="{00000000-0005-0000-0000-0000F2220000}"/>
    <cellStyle name="40% - uthevingsfarge 1 2 3 2 2 3 3" xfId="10476" xr:uid="{00000000-0005-0000-0000-0000F3220000}"/>
    <cellStyle name="40% - uthevingsfarge 1 2 3 2 2 4" xfId="10477" xr:uid="{00000000-0005-0000-0000-0000F4220000}"/>
    <cellStyle name="40% - uthevingsfarge 1 2 3 2 2 5" xfId="10478" xr:uid="{00000000-0005-0000-0000-0000F5220000}"/>
    <cellStyle name="40% - uthevingsfarge 1 2 3 2 2_Tabell 4.5-4.7" xfId="10470" xr:uid="{00000000-0005-0000-0000-0000F6220000}"/>
    <cellStyle name="40% - uthevingsfarge 1 2 3 2 3" xfId="10479" xr:uid="{00000000-0005-0000-0000-0000F7220000}"/>
    <cellStyle name="40% - uthevingsfarge 1 2 3 2 3 2" xfId="10480" xr:uid="{00000000-0005-0000-0000-0000F8220000}"/>
    <cellStyle name="40% - uthevingsfarge 1 2 3 2 3 2 2" xfId="10481" xr:uid="{00000000-0005-0000-0000-0000F9220000}"/>
    <cellStyle name="40% - uthevingsfarge 1 2 3 2 3 2 3" xfId="10482" xr:uid="{00000000-0005-0000-0000-0000FA220000}"/>
    <cellStyle name="40% - uthevingsfarge 1 2 3 2 3 3" xfId="10483" xr:uid="{00000000-0005-0000-0000-0000FB220000}"/>
    <cellStyle name="40% - uthevingsfarge 1 2 3 2 3 3 2" xfId="10484" xr:uid="{00000000-0005-0000-0000-0000FC220000}"/>
    <cellStyle name="40% - uthevingsfarge 1 2 3 2 3 3 3" xfId="10485" xr:uid="{00000000-0005-0000-0000-0000FD220000}"/>
    <cellStyle name="40% - uthevingsfarge 1 2 3 2 3 4" xfId="10486" xr:uid="{00000000-0005-0000-0000-0000FE220000}"/>
    <cellStyle name="40% - uthevingsfarge 1 2 3 2 3 5" xfId="10487" xr:uid="{00000000-0005-0000-0000-0000FF220000}"/>
    <cellStyle name="40% - uthevingsfarge 1 2 3 2 4" xfId="10488" xr:uid="{00000000-0005-0000-0000-000000230000}"/>
    <cellStyle name="40% - uthevingsfarge 1 2 3 2 4 2" xfId="10489" xr:uid="{00000000-0005-0000-0000-000001230000}"/>
    <cellStyle name="40% - uthevingsfarge 1 2 3 2 4 3" xfId="10490" xr:uid="{00000000-0005-0000-0000-000002230000}"/>
    <cellStyle name="40% - uthevingsfarge 1 2 3 2 5" xfId="10491" xr:uid="{00000000-0005-0000-0000-000003230000}"/>
    <cellStyle name="40% - uthevingsfarge 1 2 3 2 5 2" xfId="10492" xr:uid="{00000000-0005-0000-0000-000004230000}"/>
    <cellStyle name="40% - uthevingsfarge 1 2 3 2 5 3" xfId="10493" xr:uid="{00000000-0005-0000-0000-000005230000}"/>
    <cellStyle name="40% - uthevingsfarge 1 2 3 2 6" xfId="10494" xr:uid="{00000000-0005-0000-0000-000006230000}"/>
    <cellStyle name="40% - uthevingsfarge 1 2 3 2 6 2" xfId="10495" xr:uid="{00000000-0005-0000-0000-000007230000}"/>
    <cellStyle name="40% - uthevingsfarge 1 2 3 2 7" xfId="10496" xr:uid="{00000000-0005-0000-0000-000008230000}"/>
    <cellStyle name="40% - uthevingsfarge 1 2 3 2 7 2" xfId="10497" xr:uid="{00000000-0005-0000-0000-000009230000}"/>
    <cellStyle name="40% - uthevingsfarge 1 2 3 2 8" xfId="10498" xr:uid="{00000000-0005-0000-0000-00000A230000}"/>
    <cellStyle name="40% - uthevingsfarge 1 2 3 2 9" xfId="10499" xr:uid="{00000000-0005-0000-0000-00000B230000}"/>
    <cellStyle name="40% - uthevingsfarge 1 2 3 2_Tabell 4.5-4.7" xfId="10468" xr:uid="{00000000-0005-0000-0000-00000C230000}"/>
    <cellStyle name="40% - uthevingsfarge 1 2 3 3" xfId="543" xr:uid="{00000000-0005-0000-0000-00000D230000}"/>
    <cellStyle name="40% - uthevingsfarge 1 2 3 3 2" xfId="10501" xr:uid="{00000000-0005-0000-0000-00000E230000}"/>
    <cellStyle name="40% - uthevingsfarge 1 2 3 3 2 2" xfId="10502" xr:uid="{00000000-0005-0000-0000-00000F230000}"/>
    <cellStyle name="40% - uthevingsfarge 1 2 3 3 2 3" xfId="10503" xr:uid="{00000000-0005-0000-0000-000010230000}"/>
    <cellStyle name="40% - uthevingsfarge 1 2 3 3 3" xfId="10504" xr:uid="{00000000-0005-0000-0000-000011230000}"/>
    <cellStyle name="40% - uthevingsfarge 1 2 3 3 3 2" xfId="10505" xr:uid="{00000000-0005-0000-0000-000012230000}"/>
    <cellStyle name="40% - uthevingsfarge 1 2 3 3 3 3" xfId="10506" xr:uid="{00000000-0005-0000-0000-000013230000}"/>
    <cellStyle name="40% - uthevingsfarge 1 2 3 3 4" xfId="10507" xr:uid="{00000000-0005-0000-0000-000014230000}"/>
    <cellStyle name="40% - uthevingsfarge 1 2 3 3 5" xfId="10508" xr:uid="{00000000-0005-0000-0000-000015230000}"/>
    <cellStyle name="40% - uthevingsfarge 1 2 3 3_Tabell 4.5-4.7" xfId="10500" xr:uid="{00000000-0005-0000-0000-000016230000}"/>
    <cellStyle name="40% - uthevingsfarge 1 2 3 4" xfId="10509" xr:uid="{00000000-0005-0000-0000-000017230000}"/>
    <cellStyle name="40% - uthevingsfarge 1 2 3 4 2" xfId="10510" xr:uid="{00000000-0005-0000-0000-000018230000}"/>
    <cellStyle name="40% - uthevingsfarge 1 2 3 4 2 2" xfId="10511" xr:uid="{00000000-0005-0000-0000-000019230000}"/>
    <cellStyle name="40% - uthevingsfarge 1 2 3 4 2 3" xfId="10512" xr:uid="{00000000-0005-0000-0000-00001A230000}"/>
    <cellStyle name="40% - uthevingsfarge 1 2 3 4 3" xfId="10513" xr:uid="{00000000-0005-0000-0000-00001B230000}"/>
    <cellStyle name="40% - uthevingsfarge 1 2 3 4 3 2" xfId="10514" xr:uid="{00000000-0005-0000-0000-00001C230000}"/>
    <cellStyle name="40% - uthevingsfarge 1 2 3 4 3 3" xfId="10515" xr:uid="{00000000-0005-0000-0000-00001D230000}"/>
    <cellStyle name="40% - uthevingsfarge 1 2 3 4 4" xfId="10516" xr:uid="{00000000-0005-0000-0000-00001E230000}"/>
    <cellStyle name="40% - uthevingsfarge 1 2 3 4 5" xfId="10517" xr:uid="{00000000-0005-0000-0000-00001F230000}"/>
    <cellStyle name="40% - uthevingsfarge 1 2 3 5" xfId="10518" xr:uid="{00000000-0005-0000-0000-000020230000}"/>
    <cellStyle name="40% - uthevingsfarge 1 2 3 5 2" xfId="10519" xr:uid="{00000000-0005-0000-0000-000021230000}"/>
    <cellStyle name="40% - uthevingsfarge 1 2 3 5 3" xfId="10520" xr:uid="{00000000-0005-0000-0000-000022230000}"/>
    <cellStyle name="40% - uthevingsfarge 1 2 3 6" xfId="10521" xr:uid="{00000000-0005-0000-0000-000023230000}"/>
    <cellStyle name="40% - uthevingsfarge 1 2 3 6 2" xfId="10522" xr:uid="{00000000-0005-0000-0000-000024230000}"/>
    <cellStyle name="40% - uthevingsfarge 1 2 3 6 3" xfId="10523" xr:uid="{00000000-0005-0000-0000-000025230000}"/>
    <cellStyle name="40% - uthevingsfarge 1 2 3 7" xfId="10524" xr:uid="{00000000-0005-0000-0000-000026230000}"/>
    <cellStyle name="40% - uthevingsfarge 1 2 3 7 2" xfId="10525" xr:uid="{00000000-0005-0000-0000-000027230000}"/>
    <cellStyle name="40% - uthevingsfarge 1 2 3 8" xfId="10526" xr:uid="{00000000-0005-0000-0000-000028230000}"/>
    <cellStyle name="40% - uthevingsfarge 1 2 3 8 2" xfId="10527" xr:uid="{00000000-0005-0000-0000-000029230000}"/>
    <cellStyle name="40% - uthevingsfarge 1 2 3 9" xfId="10528" xr:uid="{00000000-0005-0000-0000-00002A230000}"/>
    <cellStyle name="40% - uthevingsfarge 1 2 3_Tabell 4.5-4.7" xfId="10465" xr:uid="{00000000-0005-0000-0000-00002B230000}"/>
    <cellStyle name="40% - uthevingsfarge 1 2 4" xfId="544" xr:uid="{00000000-0005-0000-0000-00002C230000}"/>
    <cellStyle name="40% - uthevingsfarge 1 2 4 10" xfId="10530" xr:uid="{00000000-0005-0000-0000-00002D230000}"/>
    <cellStyle name="40% - uthevingsfarge 1 2 4 2" xfId="545" xr:uid="{00000000-0005-0000-0000-00002E230000}"/>
    <cellStyle name="40% - uthevingsfarge 1 2 4 2 2" xfId="10532" xr:uid="{00000000-0005-0000-0000-00002F230000}"/>
    <cellStyle name="40% - uthevingsfarge 1 2 4 2 2 2" xfId="10533" xr:uid="{00000000-0005-0000-0000-000030230000}"/>
    <cellStyle name="40% - uthevingsfarge 1 2 4 2 2 3" xfId="10534" xr:uid="{00000000-0005-0000-0000-000031230000}"/>
    <cellStyle name="40% - uthevingsfarge 1 2 4 2 3" xfId="10535" xr:uid="{00000000-0005-0000-0000-000032230000}"/>
    <cellStyle name="40% - uthevingsfarge 1 2 4 2 3 2" xfId="10536" xr:uid="{00000000-0005-0000-0000-000033230000}"/>
    <cellStyle name="40% - uthevingsfarge 1 2 4 2 3 3" xfId="10537" xr:uid="{00000000-0005-0000-0000-000034230000}"/>
    <cellStyle name="40% - uthevingsfarge 1 2 4 2 4" xfId="10538" xr:uid="{00000000-0005-0000-0000-000035230000}"/>
    <cellStyle name="40% - uthevingsfarge 1 2 4 2 5" xfId="10539" xr:uid="{00000000-0005-0000-0000-000036230000}"/>
    <cellStyle name="40% - uthevingsfarge 1 2 4 2_Tabell 4.5-4.7" xfId="10531" xr:uid="{00000000-0005-0000-0000-000037230000}"/>
    <cellStyle name="40% - uthevingsfarge 1 2 4 3" xfId="10540" xr:uid="{00000000-0005-0000-0000-000038230000}"/>
    <cellStyle name="40% - uthevingsfarge 1 2 4 3 2" xfId="10541" xr:uid="{00000000-0005-0000-0000-000039230000}"/>
    <cellStyle name="40% - uthevingsfarge 1 2 4 3 2 2" xfId="10542" xr:uid="{00000000-0005-0000-0000-00003A230000}"/>
    <cellStyle name="40% - uthevingsfarge 1 2 4 3 2 3" xfId="10543" xr:uid="{00000000-0005-0000-0000-00003B230000}"/>
    <cellStyle name="40% - uthevingsfarge 1 2 4 3 3" xfId="10544" xr:uid="{00000000-0005-0000-0000-00003C230000}"/>
    <cellStyle name="40% - uthevingsfarge 1 2 4 3 3 2" xfId="10545" xr:uid="{00000000-0005-0000-0000-00003D230000}"/>
    <cellStyle name="40% - uthevingsfarge 1 2 4 3 3 3" xfId="10546" xr:uid="{00000000-0005-0000-0000-00003E230000}"/>
    <cellStyle name="40% - uthevingsfarge 1 2 4 3 4" xfId="10547" xr:uid="{00000000-0005-0000-0000-00003F230000}"/>
    <cellStyle name="40% - uthevingsfarge 1 2 4 3 5" xfId="10548" xr:uid="{00000000-0005-0000-0000-000040230000}"/>
    <cellStyle name="40% - uthevingsfarge 1 2 4 4" xfId="10549" xr:uid="{00000000-0005-0000-0000-000041230000}"/>
    <cellStyle name="40% - uthevingsfarge 1 2 4 4 2" xfId="10550" xr:uid="{00000000-0005-0000-0000-000042230000}"/>
    <cellStyle name="40% - uthevingsfarge 1 2 4 4 3" xfId="10551" xr:uid="{00000000-0005-0000-0000-000043230000}"/>
    <cellStyle name="40% - uthevingsfarge 1 2 4 5" xfId="10552" xr:uid="{00000000-0005-0000-0000-000044230000}"/>
    <cellStyle name="40% - uthevingsfarge 1 2 4 5 2" xfId="10553" xr:uid="{00000000-0005-0000-0000-000045230000}"/>
    <cellStyle name="40% - uthevingsfarge 1 2 4 5 3" xfId="10554" xr:uid="{00000000-0005-0000-0000-000046230000}"/>
    <cellStyle name="40% - uthevingsfarge 1 2 4 6" xfId="10555" xr:uid="{00000000-0005-0000-0000-000047230000}"/>
    <cellStyle name="40% - uthevingsfarge 1 2 4 6 2" xfId="10556" xr:uid="{00000000-0005-0000-0000-000048230000}"/>
    <cellStyle name="40% - uthevingsfarge 1 2 4 7" xfId="10557" xr:uid="{00000000-0005-0000-0000-000049230000}"/>
    <cellStyle name="40% - uthevingsfarge 1 2 4 7 2" xfId="10558" xr:uid="{00000000-0005-0000-0000-00004A230000}"/>
    <cellStyle name="40% - uthevingsfarge 1 2 4 8" xfId="10559" xr:uid="{00000000-0005-0000-0000-00004B230000}"/>
    <cellStyle name="40% - uthevingsfarge 1 2 4 9" xfId="10560" xr:uid="{00000000-0005-0000-0000-00004C230000}"/>
    <cellStyle name="40% - uthevingsfarge 1 2 4_Tabell 4.5-4.7" xfId="10529" xr:uid="{00000000-0005-0000-0000-00004D230000}"/>
    <cellStyle name="40% - uthevingsfarge 1 2 5" xfId="546" xr:uid="{00000000-0005-0000-0000-00004E230000}"/>
    <cellStyle name="40% - uthevingsfarge 1 2 5 10" xfId="10562" xr:uid="{00000000-0005-0000-0000-00004F230000}"/>
    <cellStyle name="40% - uthevingsfarge 1 2 5 2" xfId="547" xr:uid="{00000000-0005-0000-0000-000050230000}"/>
    <cellStyle name="40% - uthevingsfarge 1 2 5 2 2" xfId="10564" xr:uid="{00000000-0005-0000-0000-000051230000}"/>
    <cellStyle name="40% - uthevingsfarge 1 2 5 2 2 2" xfId="10565" xr:uid="{00000000-0005-0000-0000-000052230000}"/>
    <cellStyle name="40% - uthevingsfarge 1 2 5 2 2 3" xfId="10566" xr:uid="{00000000-0005-0000-0000-000053230000}"/>
    <cellStyle name="40% - uthevingsfarge 1 2 5 2 3" xfId="10567" xr:uid="{00000000-0005-0000-0000-000054230000}"/>
    <cellStyle name="40% - uthevingsfarge 1 2 5 2 3 2" xfId="10568" xr:uid="{00000000-0005-0000-0000-000055230000}"/>
    <cellStyle name="40% - uthevingsfarge 1 2 5 2 3 3" xfId="10569" xr:uid="{00000000-0005-0000-0000-000056230000}"/>
    <cellStyle name="40% - uthevingsfarge 1 2 5 2 4" xfId="10570" xr:uid="{00000000-0005-0000-0000-000057230000}"/>
    <cellStyle name="40% - uthevingsfarge 1 2 5 2 5" xfId="10571" xr:uid="{00000000-0005-0000-0000-000058230000}"/>
    <cellStyle name="40% - uthevingsfarge 1 2 5 2_Tabell 4.5-4.7" xfId="10563" xr:uid="{00000000-0005-0000-0000-000059230000}"/>
    <cellStyle name="40% - uthevingsfarge 1 2 5 3" xfId="10572" xr:uid="{00000000-0005-0000-0000-00005A230000}"/>
    <cellStyle name="40% - uthevingsfarge 1 2 5 3 2" xfId="10573" xr:uid="{00000000-0005-0000-0000-00005B230000}"/>
    <cellStyle name="40% - uthevingsfarge 1 2 5 3 2 2" xfId="10574" xr:uid="{00000000-0005-0000-0000-00005C230000}"/>
    <cellStyle name="40% - uthevingsfarge 1 2 5 3 2 3" xfId="10575" xr:uid="{00000000-0005-0000-0000-00005D230000}"/>
    <cellStyle name="40% - uthevingsfarge 1 2 5 3 3" xfId="10576" xr:uid="{00000000-0005-0000-0000-00005E230000}"/>
    <cellStyle name="40% - uthevingsfarge 1 2 5 3 3 2" xfId="10577" xr:uid="{00000000-0005-0000-0000-00005F230000}"/>
    <cellStyle name="40% - uthevingsfarge 1 2 5 3 3 3" xfId="10578" xr:uid="{00000000-0005-0000-0000-000060230000}"/>
    <cellStyle name="40% - uthevingsfarge 1 2 5 3 4" xfId="10579" xr:uid="{00000000-0005-0000-0000-000061230000}"/>
    <cellStyle name="40% - uthevingsfarge 1 2 5 3 5" xfId="10580" xr:uid="{00000000-0005-0000-0000-000062230000}"/>
    <cellStyle name="40% - uthevingsfarge 1 2 5 4" xfId="10581" xr:uid="{00000000-0005-0000-0000-000063230000}"/>
    <cellStyle name="40% - uthevingsfarge 1 2 5 4 2" xfId="10582" xr:uid="{00000000-0005-0000-0000-000064230000}"/>
    <cellStyle name="40% - uthevingsfarge 1 2 5 4 3" xfId="10583" xr:uid="{00000000-0005-0000-0000-000065230000}"/>
    <cellStyle name="40% - uthevingsfarge 1 2 5 5" xfId="10584" xr:uid="{00000000-0005-0000-0000-000066230000}"/>
    <cellStyle name="40% - uthevingsfarge 1 2 5 5 2" xfId="10585" xr:uid="{00000000-0005-0000-0000-000067230000}"/>
    <cellStyle name="40% - uthevingsfarge 1 2 5 5 3" xfId="10586" xr:uid="{00000000-0005-0000-0000-000068230000}"/>
    <cellStyle name="40% - uthevingsfarge 1 2 5 6" xfId="10587" xr:uid="{00000000-0005-0000-0000-000069230000}"/>
    <cellStyle name="40% - uthevingsfarge 1 2 5 6 2" xfId="10588" xr:uid="{00000000-0005-0000-0000-00006A230000}"/>
    <cellStyle name="40% - uthevingsfarge 1 2 5 7" xfId="10589" xr:uid="{00000000-0005-0000-0000-00006B230000}"/>
    <cellStyle name="40% - uthevingsfarge 1 2 5 7 2" xfId="10590" xr:uid="{00000000-0005-0000-0000-00006C230000}"/>
    <cellStyle name="40% - uthevingsfarge 1 2 5 8" xfId="10591" xr:uid="{00000000-0005-0000-0000-00006D230000}"/>
    <cellStyle name="40% - uthevingsfarge 1 2 5 9" xfId="10592" xr:uid="{00000000-0005-0000-0000-00006E230000}"/>
    <cellStyle name="40% - uthevingsfarge 1 2 5_Tabell 4.5-4.7" xfId="10561" xr:uid="{00000000-0005-0000-0000-00006F230000}"/>
    <cellStyle name="40% - uthevingsfarge 1 2 6" xfId="548" xr:uid="{00000000-0005-0000-0000-000070230000}"/>
    <cellStyle name="40% - uthevingsfarge 1 2 6 2" xfId="10594" xr:uid="{00000000-0005-0000-0000-000071230000}"/>
    <cellStyle name="40% - uthevingsfarge 1 2 6 2 2" xfId="10595" xr:uid="{00000000-0005-0000-0000-000072230000}"/>
    <cellStyle name="40% - uthevingsfarge 1 2 6 2 3" xfId="10596" xr:uid="{00000000-0005-0000-0000-000073230000}"/>
    <cellStyle name="40% - uthevingsfarge 1 2 6 3" xfId="10597" xr:uid="{00000000-0005-0000-0000-000074230000}"/>
    <cellStyle name="40% - uthevingsfarge 1 2 6 3 2" xfId="10598" xr:uid="{00000000-0005-0000-0000-000075230000}"/>
    <cellStyle name="40% - uthevingsfarge 1 2 6 3 3" xfId="10599" xr:uid="{00000000-0005-0000-0000-000076230000}"/>
    <cellStyle name="40% - uthevingsfarge 1 2 6 4" xfId="10600" xr:uid="{00000000-0005-0000-0000-000077230000}"/>
    <cellStyle name="40% - uthevingsfarge 1 2 6 5" xfId="10601" xr:uid="{00000000-0005-0000-0000-000078230000}"/>
    <cellStyle name="40% - uthevingsfarge 1 2 6_Tabell 4.5-4.7" xfId="10593" xr:uid="{00000000-0005-0000-0000-000079230000}"/>
    <cellStyle name="40% - uthevingsfarge 1 2 7" xfId="10602" xr:uid="{00000000-0005-0000-0000-00007A230000}"/>
    <cellStyle name="40% - uthevingsfarge 1 2 7 2" xfId="10603" xr:uid="{00000000-0005-0000-0000-00007B230000}"/>
    <cellStyle name="40% - uthevingsfarge 1 2 7 2 2" xfId="10604" xr:uid="{00000000-0005-0000-0000-00007C230000}"/>
    <cellStyle name="40% - uthevingsfarge 1 2 7 2 3" xfId="10605" xr:uid="{00000000-0005-0000-0000-00007D230000}"/>
    <cellStyle name="40% - uthevingsfarge 1 2 7 3" xfId="10606" xr:uid="{00000000-0005-0000-0000-00007E230000}"/>
    <cellStyle name="40% - uthevingsfarge 1 2 7 3 2" xfId="10607" xr:uid="{00000000-0005-0000-0000-00007F230000}"/>
    <cellStyle name="40% - uthevingsfarge 1 2 7 3 3" xfId="10608" xr:uid="{00000000-0005-0000-0000-000080230000}"/>
    <cellStyle name="40% - uthevingsfarge 1 2 7 4" xfId="10609" xr:uid="{00000000-0005-0000-0000-000081230000}"/>
    <cellStyle name="40% - uthevingsfarge 1 2 7 5" xfId="10610" xr:uid="{00000000-0005-0000-0000-000082230000}"/>
    <cellStyle name="40% - uthevingsfarge 1 2 8" xfId="10611" xr:uid="{00000000-0005-0000-0000-000083230000}"/>
    <cellStyle name="40% - uthevingsfarge 1 2 8 2" xfId="10612" xr:uid="{00000000-0005-0000-0000-000084230000}"/>
    <cellStyle name="40% - uthevingsfarge 1 2 8 3" xfId="10613" xr:uid="{00000000-0005-0000-0000-000085230000}"/>
    <cellStyle name="40% - uthevingsfarge 1 2 9" xfId="10614" xr:uid="{00000000-0005-0000-0000-000086230000}"/>
    <cellStyle name="40% - uthevingsfarge 1 2 9 2" xfId="10615" xr:uid="{00000000-0005-0000-0000-000087230000}"/>
    <cellStyle name="40% - uthevingsfarge 1 2 9 3" xfId="10616" xr:uid="{00000000-0005-0000-0000-000088230000}"/>
    <cellStyle name="40% - uthevingsfarge 1 2_Tabell 4.5-4.7" xfId="10329" xr:uid="{00000000-0005-0000-0000-000089230000}"/>
    <cellStyle name="40% - uthevingsfarge 1 3" xfId="549" xr:uid="{00000000-0005-0000-0000-00008A230000}"/>
    <cellStyle name="40% - uthevingsfarge 1 3 10" xfId="10618" xr:uid="{00000000-0005-0000-0000-00008B230000}"/>
    <cellStyle name="40% - uthevingsfarge 1 3 10 2" xfId="10619" xr:uid="{00000000-0005-0000-0000-00008C230000}"/>
    <cellStyle name="40% - uthevingsfarge 1 3 11" xfId="10620" xr:uid="{00000000-0005-0000-0000-00008D230000}"/>
    <cellStyle name="40% - uthevingsfarge 1 3 12" xfId="10621" xr:uid="{00000000-0005-0000-0000-00008E230000}"/>
    <cellStyle name="40% - uthevingsfarge 1 3 13" xfId="10622" xr:uid="{00000000-0005-0000-0000-00008F230000}"/>
    <cellStyle name="40% - uthevingsfarge 1 3 2" xfId="550" xr:uid="{00000000-0005-0000-0000-000090230000}"/>
    <cellStyle name="40% - uthevingsfarge 1 3 2 10" xfId="10624" xr:uid="{00000000-0005-0000-0000-000091230000}"/>
    <cellStyle name="40% - uthevingsfarge 1 3 2 11" xfId="10625" xr:uid="{00000000-0005-0000-0000-000092230000}"/>
    <cellStyle name="40% - uthevingsfarge 1 3 2 12" xfId="10626" xr:uid="{00000000-0005-0000-0000-000093230000}"/>
    <cellStyle name="40% - uthevingsfarge 1 3 2 2" xfId="551" xr:uid="{00000000-0005-0000-0000-000094230000}"/>
    <cellStyle name="40% - uthevingsfarge 1 3 2 2 10" xfId="10628" xr:uid="{00000000-0005-0000-0000-000095230000}"/>
    <cellStyle name="40% - uthevingsfarge 1 3 2 2 11" xfId="10629" xr:uid="{00000000-0005-0000-0000-000096230000}"/>
    <cellStyle name="40% - uthevingsfarge 1 3 2 2 2" xfId="552" xr:uid="{00000000-0005-0000-0000-000097230000}"/>
    <cellStyle name="40% - uthevingsfarge 1 3 2 2 2 10" xfId="10631" xr:uid="{00000000-0005-0000-0000-000098230000}"/>
    <cellStyle name="40% - uthevingsfarge 1 3 2 2 2 2" xfId="553" xr:uid="{00000000-0005-0000-0000-000099230000}"/>
    <cellStyle name="40% - uthevingsfarge 1 3 2 2 2 2 2" xfId="10633" xr:uid="{00000000-0005-0000-0000-00009A230000}"/>
    <cellStyle name="40% - uthevingsfarge 1 3 2 2 2 2 2 2" xfId="10634" xr:uid="{00000000-0005-0000-0000-00009B230000}"/>
    <cellStyle name="40% - uthevingsfarge 1 3 2 2 2 2 2 3" xfId="10635" xr:uid="{00000000-0005-0000-0000-00009C230000}"/>
    <cellStyle name="40% - uthevingsfarge 1 3 2 2 2 2 3" xfId="10636" xr:uid="{00000000-0005-0000-0000-00009D230000}"/>
    <cellStyle name="40% - uthevingsfarge 1 3 2 2 2 2 3 2" xfId="10637" xr:uid="{00000000-0005-0000-0000-00009E230000}"/>
    <cellStyle name="40% - uthevingsfarge 1 3 2 2 2 2 3 3" xfId="10638" xr:uid="{00000000-0005-0000-0000-00009F230000}"/>
    <cellStyle name="40% - uthevingsfarge 1 3 2 2 2 2 4" xfId="10639" xr:uid="{00000000-0005-0000-0000-0000A0230000}"/>
    <cellStyle name="40% - uthevingsfarge 1 3 2 2 2 2 5" xfId="10640" xr:uid="{00000000-0005-0000-0000-0000A1230000}"/>
    <cellStyle name="40% - uthevingsfarge 1 3 2 2 2 2_Tabell 4.5-4.7" xfId="10632" xr:uid="{00000000-0005-0000-0000-0000A2230000}"/>
    <cellStyle name="40% - uthevingsfarge 1 3 2 2 2 3" xfId="10641" xr:uid="{00000000-0005-0000-0000-0000A3230000}"/>
    <cellStyle name="40% - uthevingsfarge 1 3 2 2 2 3 2" xfId="10642" xr:uid="{00000000-0005-0000-0000-0000A4230000}"/>
    <cellStyle name="40% - uthevingsfarge 1 3 2 2 2 3 2 2" xfId="10643" xr:uid="{00000000-0005-0000-0000-0000A5230000}"/>
    <cellStyle name="40% - uthevingsfarge 1 3 2 2 2 3 2 3" xfId="10644" xr:uid="{00000000-0005-0000-0000-0000A6230000}"/>
    <cellStyle name="40% - uthevingsfarge 1 3 2 2 2 3 3" xfId="10645" xr:uid="{00000000-0005-0000-0000-0000A7230000}"/>
    <cellStyle name="40% - uthevingsfarge 1 3 2 2 2 3 3 2" xfId="10646" xr:uid="{00000000-0005-0000-0000-0000A8230000}"/>
    <cellStyle name="40% - uthevingsfarge 1 3 2 2 2 3 3 3" xfId="10647" xr:uid="{00000000-0005-0000-0000-0000A9230000}"/>
    <cellStyle name="40% - uthevingsfarge 1 3 2 2 2 3 4" xfId="10648" xr:uid="{00000000-0005-0000-0000-0000AA230000}"/>
    <cellStyle name="40% - uthevingsfarge 1 3 2 2 2 3 5" xfId="10649" xr:uid="{00000000-0005-0000-0000-0000AB230000}"/>
    <cellStyle name="40% - uthevingsfarge 1 3 2 2 2 4" xfId="10650" xr:uid="{00000000-0005-0000-0000-0000AC230000}"/>
    <cellStyle name="40% - uthevingsfarge 1 3 2 2 2 4 2" xfId="10651" xr:uid="{00000000-0005-0000-0000-0000AD230000}"/>
    <cellStyle name="40% - uthevingsfarge 1 3 2 2 2 4 3" xfId="10652" xr:uid="{00000000-0005-0000-0000-0000AE230000}"/>
    <cellStyle name="40% - uthevingsfarge 1 3 2 2 2 5" xfId="10653" xr:uid="{00000000-0005-0000-0000-0000AF230000}"/>
    <cellStyle name="40% - uthevingsfarge 1 3 2 2 2 5 2" xfId="10654" xr:uid="{00000000-0005-0000-0000-0000B0230000}"/>
    <cellStyle name="40% - uthevingsfarge 1 3 2 2 2 5 3" xfId="10655" xr:uid="{00000000-0005-0000-0000-0000B1230000}"/>
    <cellStyle name="40% - uthevingsfarge 1 3 2 2 2 6" xfId="10656" xr:uid="{00000000-0005-0000-0000-0000B2230000}"/>
    <cellStyle name="40% - uthevingsfarge 1 3 2 2 2 6 2" xfId="10657" xr:uid="{00000000-0005-0000-0000-0000B3230000}"/>
    <cellStyle name="40% - uthevingsfarge 1 3 2 2 2 7" xfId="10658" xr:uid="{00000000-0005-0000-0000-0000B4230000}"/>
    <cellStyle name="40% - uthevingsfarge 1 3 2 2 2 7 2" xfId="10659" xr:uid="{00000000-0005-0000-0000-0000B5230000}"/>
    <cellStyle name="40% - uthevingsfarge 1 3 2 2 2 8" xfId="10660" xr:uid="{00000000-0005-0000-0000-0000B6230000}"/>
    <cellStyle name="40% - uthevingsfarge 1 3 2 2 2 9" xfId="10661" xr:uid="{00000000-0005-0000-0000-0000B7230000}"/>
    <cellStyle name="40% - uthevingsfarge 1 3 2 2 2_Tabell 4.5-4.7" xfId="10630" xr:uid="{00000000-0005-0000-0000-0000B8230000}"/>
    <cellStyle name="40% - uthevingsfarge 1 3 2 2 3" xfId="554" xr:uid="{00000000-0005-0000-0000-0000B9230000}"/>
    <cellStyle name="40% - uthevingsfarge 1 3 2 2 3 2" xfId="10663" xr:uid="{00000000-0005-0000-0000-0000BA230000}"/>
    <cellStyle name="40% - uthevingsfarge 1 3 2 2 3 2 2" xfId="10664" xr:uid="{00000000-0005-0000-0000-0000BB230000}"/>
    <cellStyle name="40% - uthevingsfarge 1 3 2 2 3 2 3" xfId="10665" xr:uid="{00000000-0005-0000-0000-0000BC230000}"/>
    <cellStyle name="40% - uthevingsfarge 1 3 2 2 3 3" xfId="10666" xr:uid="{00000000-0005-0000-0000-0000BD230000}"/>
    <cellStyle name="40% - uthevingsfarge 1 3 2 2 3 3 2" xfId="10667" xr:uid="{00000000-0005-0000-0000-0000BE230000}"/>
    <cellStyle name="40% - uthevingsfarge 1 3 2 2 3 3 3" xfId="10668" xr:uid="{00000000-0005-0000-0000-0000BF230000}"/>
    <cellStyle name="40% - uthevingsfarge 1 3 2 2 3 4" xfId="10669" xr:uid="{00000000-0005-0000-0000-0000C0230000}"/>
    <cellStyle name="40% - uthevingsfarge 1 3 2 2 3 5" xfId="10670" xr:uid="{00000000-0005-0000-0000-0000C1230000}"/>
    <cellStyle name="40% - uthevingsfarge 1 3 2 2 3_Tabell 4.5-4.7" xfId="10662" xr:uid="{00000000-0005-0000-0000-0000C2230000}"/>
    <cellStyle name="40% - uthevingsfarge 1 3 2 2 4" xfId="10671" xr:uid="{00000000-0005-0000-0000-0000C3230000}"/>
    <cellStyle name="40% - uthevingsfarge 1 3 2 2 4 2" xfId="10672" xr:uid="{00000000-0005-0000-0000-0000C4230000}"/>
    <cellStyle name="40% - uthevingsfarge 1 3 2 2 4 2 2" xfId="10673" xr:uid="{00000000-0005-0000-0000-0000C5230000}"/>
    <cellStyle name="40% - uthevingsfarge 1 3 2 2 4 2 3" xfId="10674" xr:uid="{00000000-0005-0000-0000-0000C6230000}"/>
    <cellStyle name="40% - uthevingsfarge 1 3 2 2 4 3" xfId="10675" xr:uid="{00000000-0005-0000-0000-0000C7230000}"/>
    <cellStyle name="40% - uthevingsfarge 1 3 2 2 4 3 2" xfId="10676" xr:uid="{00000000-0005-0000-0000-0000C8230000}"/>
    <cellStyle name="40% - uthevingsfarge 1 3 2 2 4 3 3" xfId="10677" xr:uid="{00000000-0005-0000-0000-0000C9230000}"/>
    <cellStyle name="40% - uthevingsfarge 1 3 2 2 4 4" xfId="10678" xr:uid="{00000000-0005-0000-0000-0000CA230000}"/>
    <cellStyle name="40% - uthevingsfarge 1 3 2 2 4 5" xfId="10679" xr:uid="{00000000-0005-0000-0000-0000CB230000}"/>
    <cellStyle name="40% - uthevingsfarge 1 3 2 2 5" xfId="10680" xr:uid="{00000000-0005-0000-0000-0000CC230000}"/>
    <cellStyle name="40% - uthevingsfarge 1 3 2 2 5 2" xfId="10681" xr:uid="{00000000-0005-0000-0000-0000CD230000}"/>
    <cellStyle name="40% - uthevingsfarge 1 3 2 2 5 3" xfId="10682" xr:uid="{00000000-0005-0000-0000-0000CE230000}"/>
    <cellStyle name="40% - uthevingsfarge 1 3 2 2 6" xfId="10683" xr:uid="{00000000-0005-0000-0000-0000CF230000}"/>
    <cellStyle name="40% - uthevingsfarge 1 3 2 2 6 2" xfId="10684" xr:uid="{00000000-0005-0000-0000-0000D0230000}"/>
    <cellStyle name="40% - uthevingsfarge 1 3 2 2 6 3" xfId="10685" xr:uid="{00000000-0005-0000-0000-0000D1230000}"/>
    <cellStyle name="40% - uthevingsfarge 1 3 2 2 7" xfId="10686" xr:uid="{00000000-0005-0000-0000-0000D2230000}"/>
    <cellStyle name="40% - uthevingsfarge 1 3 2 2 7 2" xfId="10687" xr:uid="{00000000-0005-0000-0000-0000D3230000}"/>
    <cellStyle name="40% - uthevingsfarge 1 3 2 2 8" xfId="10688" xr:uid="{00000000-0005-0000-0000-0000D4230000}"/>
    <cellStyle name="40% - uthevingsfarge 1 3 2 2 8 2" xfId="10689" xr:uid="{00000000-0005-0000-0000-0000D5230000}"/>
    <cellStyle name="40% - uthevingsfarge 1 3 2 2 9" xfId="10690" xr:uid="{00000000-0005-0000-0000-0000D6230000}"/>
    <cellStyle name="40% - uthevingsfarge 1 3 2 2_Tabell 4.5-4.7" xfId="10627" xr:uid="{00000000-0005-0000-0000-0000D7230000}"/>
    <cellStyle name="40% - uthevingsfarge 1 3 2 3" xfId="555" xr:uid="{00000000-0005-0000-0000-0000D8230000}"/>
    <cellStyle name="40% - uthevingsfarge 1 3 2 3 10" xfId="10692" xr:uid="{00000000-0005-0000-0000-0000D9230000}"/>
    <cellStyle name="40% - uthevingsfarge 1 3 2 3 2" xfId="556" xr:uid="{00000000-0005-0000-0000-0000DA230000}"/>
    <cellStyle name="40% - uthevingsfarge 1 3 2 3 2 2" xfId="10694" xr:uid="{00000000-0005-0000-0000-0000DB230000}"/>
    <cellStyle name="40% - uthevingsfarge 1 3 2 3 2 2 2" xfId="10695" xr:uid="{00000000-0005-0000-0000-0000DC230000}"/>
    <cellStyle name="40% - uthevingsfarge 1 3 2 3 2 2 3" xfId="10696" xr:uid="{00000000-0005-0000-0000-0000DD230000}"/>
    <cellStyle name="40% - uthevingsfarge 1 3 2 3 2 3" xfId="10697" xr:uid="{00000000-0005-0000-0000-0000DE230000}"/>
    <cellStyle name="40% - uthevingsfarge 1 3 2 3 2 3 2" xfId="10698" xr:uid="{00000000-0005-0000-0000-0000DF230000}"/>
    <cellStyle name="40% - uthevingsfarge 1 3 2 3 2 3 3" xfId="10699" xr:uid="{00000000-0005-0000-0000-0000E0230000}"/>
    <cellStyle name="40% - uthevingsfarge 1 3 2 3 2 4" xfId="10700" xr:uid="{00000000-0005-0000-0000-0000E1230000}"/>
    <cellStyle name="40% - uthevingsfarge 1 3 2 3 2 5" xfId="10701" xr:uid="{00000000-0005-0000-0000-0000E2230000}"/>
    <cellStyle name="40% - uthevingsfarge 1 3 2 3 2_Tabell 4.5-4.7" xfId="10693" xr:uid="{00000000-0005-0000-0000-0000E3230000}"/>
    <cellStyle name="40% - uthevingsfarge 1 3 2 3 3" xfId="10702" xr:uid="{00000000-0005-0000-0000-0000E4230000}"/>
    <cellStyle name="40% - uthevingsfarge 1 3 2 3 3 2" xfId="10703" xr:uid="{00000000-0005-0000-0000-0000E5230000}"/>
    <cellStyle name="40% - uthevingsfarge 1 3 2 3 3 2 2" xfId="10704" xr:uid="{00000000-0005-0000-0000-0000E6230000}"/>
    <cellStyle name="40% - uthevingsfarge 1 3 2 3 3 2 3" xfId="10705" xr:uid="{00000000-0005-0000-0000-0000E7230000}"/>
    <cellStyle name="40% - uthevingsfarge 1 3 2 3 3 3" xfId="10706" xr:uid="{00000000-0005-0000-0000-0000E8230000}"/>
    <cellStyle name="40% - uthevingsfarge 1 3 2 3 3 3 2" xfId="10707" xr:uid="{00000000-0005-0000-0000-0000E9230000}"/>
    <cellStyle name="40% - uthevingsfarge 1 3 2 3 3 3 3" xfId="10708" xr:uid="{00000000-0005-0000-0000-0000EA230000}"/>
    <cellStyle name="40% - uthevingsfarge 1 3 2 3 3 4" xfId="10709" xr:uid="{00000000-0005-0000-0000-0000EB230000}"/>
    <cellStyle name="40% - uthevingsfarge 1 3 2 3 3 5" xfId="10710" xr:uid="{00000000-0005-0000-0000-0000EC230000}"/>
    <cellStyle name="40% - uthevingsfarge 1 3 2 3 4" xfId="10711" xr:uid="{00000000-0005-0000-0000-0000ED230000}"/>
    <cellStyle name="40% - uthevingsfarge 1 3 2 3 4 2" xfId="10712" xr:uid="{00000000-0005-0000-0000-0000EE230000}"/>
    <cellStyle name="40% - uthevingsfarge 1 3 2 3 4 3" xfId="10713" xr:uid="{00000000-0005-0000-0000-0000EF230000}"/>
    <cellStyle name="40% - uthevingsfarge 1 3 2 3 5" xfId="10714" xr:uid="{00000000-0005-0000-0000-0000F0230000}"/>
    <cellStyle name="40% - uthevingsfarge 1 3 2 3 5 2" xfId="10715" xr:uid="{00000000-0005-0000-0000-0000F1230000}"/>
    <cellStyle name="40% - uthevingsfarge 1 3 2 3 5 3" xfId="10716" xr:uid="{00000000-0005-0000-0000-0000F2230000}"/>
    <cellStyle name="40% - uthevingsfarge 1 3 2 3 6" xfId="10717" xr:uid="{00000000-0005-0000-0000-0000F3230000}"/>
    <cellStyle name="40% - uthevingsfarge 1 3 2 3 6 2" xfId="10718" xr:uid="{00000000-0005-0000-0000-0000F4230000}"/>
    <cellStyle name="40% - uthevingsfarge 1 3 2 3 7" xfId="10719" xr:uid="{00000000-0005-0000-0000-0000F5230000}"/>
    <cellStyle name="40% - uthevingsfarge 1 3 2 3 7 2" xfId="10720" xr:uid="{00000000-0005-0000-0000-0000F6230000}"/>
    <cellStyle name="40% - uthevingsfarge 1 3 2 3 8" xfId="10721" xr:uid="{00000000-0005-0000-0000-0000F7230000}"/>
    <cellStyle name="40% - uthevingsfarge 1 3 2 3 9" xfId="10722" xr:uid="{00000000-0005-0000-0000-0000F8230000}"/>
    <cellStyle name="40% - uthevingsfarge 1 3 2 3_Tabell 4.5-4.7" xfId="10691" xr:uid="{00000000-0005-0000-0000-0000F9230000}"/>
    <cellStyle name="40% - uthevingsfarge 1 3 2 4" xfId="557" xr:uid="{00000000-0005-0000-0000-0000FA230000}"/>
    <cellStyle name="40% - uthevingsfarge 1 3 2 4 2" xfId="10724" xr:uid="{00000000-0005-0000-0000-0000FB230000}"/>
    <cellStyle name="40% - uthevingsfarge 1 3 2 4 2 2" xfId="10725" xr:uid="{00000000-0005-0000-0000-0000FC230000}"/>
    <cellStyle name="40% - uthevingsfarge 1 3 2 4 2 3" xfId="10726" xr:uid="{00000000-0005-0000-0000-0000FD230000}"/>
    <cellStyle name="40% - uthevingsfarge 1 3 2 4 3" xfId="10727" xr:uid="{00000000-0005-0000-0000-0000FE230000}"/>
    <cellStyle name="40% - uthevingsfarge 1 3 2 4 3 2" xfId="10728" xr:uid="{00000000-0005-0000-0000-0000FF230000}"/>
    <cellStyle name="40% - uthevingsfarge 1 3 2 4 3 3" xfId="10729" xr:uid="{00000000-0005-0000-0000-000000240000}"/>
    <cellStyle name="40% - uthevingsfarge 1 3 2 4 4" xfId="10730" xr:uid="{00000000-0005-0000-0000-000001240000}"/>
    <cellStyle name="40% - uthevingsfarge 1 3 2 4 5" xfId="10731" xr:uid="{00000000-0005-0000-0000-000002240000}"/>
    <cellStyle name="40% - uthevingsfarge 1 3 2 4_Tabell 4.5-4.7" xfId="10723" xr:uid="{00000000-0005-0000-0000-000003240000}"/>
    <cellStyle name="40% - uthevingsfarge 1 3 2 5" xfId="10732" xr:uid="{00000000-0005-0000-0000-000004240000}"/>
    <cellStyle name="40% - uthevingsfarge 1 3 2 5 2" xfId="10733" xr:uid="{00000000-0005-0000-0000-000005240000}"/>
    <cellStyle name="40% - uthevingsfarge 1 3 2 5 2 2" xfId="10734" xr:uid="{00000000-0005-0000-0000-000006240000}"/>
    <cellStyle name="40% - uthevingsfarge 1 3 2 5 2 3" xfId="10735" xr:uid="{00000000-0005-0000-0000-000007240000}"/>
    <cellStyle name="40% - uthevingsfarge 1 3 2 5 3" xfId="10736" xr:uid="{00000000-0005-0000-0000-000008240000}"/>
    <cellStyle name="40% - uthevingsfarge 1 3 2 5 3 2" xfId="10737" xr:uid="{00000000-0005-0000-0000-000009240000}"/>
    <cellStyle name="40% - uthevingsfarge 1 3 2 5 3 3" xfId="10738" xr:uid="{00000000-0005-0000-0000-00000A240000}"/>
    <cellStyle name="40% - uthevingsfarge 1 3 2 5 4" xfId="10739" xr:uid="{00000000-0005-0000-0000-00000B240000}"/>
    <cellStyle name="40% - uthevingsfarge 1 3 2 5 5" xfId="10740" xr:uid="{00000000-0005-0000-0000-00000C240000}"/>
    <cellStyle name="40% - uthevingsfarge 1 3 2 6" xfId="10741" xr:uid="{00000000-0005-0000-0000-00000D240000}"/>
    <cellStyle name="40% - uthevingsfarge 1 3 2 6 2" xfId="10742" xr:uid="{00000000-0005-0000-0000-00000E240000}"/>
    <cellStyle name="40% - uthevingsfarge 1 3 2 6 3" xfId="10743" xr:uid="{00000000-0005-0000-0000-00000F240000}"/>
    <cellStyle name="40% - uthevingsfarge 1 3 2 7" xfId="10744" xr:uid="{00000000-0005-0000-0000-000010240000}"/>
    <cellStyle name="40% - uthevingsfarge 1 3 2 7 2" xfId="10745" xr:uid="{00000000-0005-0000-0000-000011240000}"/>
    <cellStyle name="40% - uthevingsfarge 1 3 2 7 3" xfId="10746" xr:uid="{00000000-0005-0000-0000-000012240000}"/>
    <cellStyle name="40% - uthevingsfarge 1 3 2 8" xfId="10747" xr:uid="{00000000-0005-0000-0000-000013240000}"/>
    <cellStyle name="40% - uthevingsfarge 1 3 2 8 2" xfId="10748" xr:uid="{00000000-0005-0000-0000-000014240000}"/>
    <cellStyle name="40% - uthevingsfarge 1 3 2 9" xfId="10749" xr:uid="{00000000-0005-0000-0000-000015240000}"/>
    <cellStyle name="40% - uthevingsfarge 1 3 2 9 2" xfId="10750" xr:uid="{00000000-0005-0000-0000-000016240000}"/>
    <cellStyle name="40% - uthevingsfarge 1 3 2_Tabell 4.5-4.7" xfId="10623" xr:uid="{00000000-0005-0000-0000-000017240000}"/>
    <cellStyle name="40% - uthevingsfarge 1 3 3" xfId="558" xr:uid="{00000000-0005-0000-0000-000018240000}"/>
    <cellStyle name="40% - uthevingsfarge 1 3 3 10" xfId="10752" xr:uid="{00000000-0005-0000-0000-000019240000}"/>
    <cellStyle name="40% - uthevingsfarge 1 3 3 11" xfId="10753" xr:uid="{00000000-0005-0000-0000-00001A240000}"/>
    <cellStyle name="40% - uthevingsfarge 1 3 3 2" xfId="559" xr:uid="{00000000-0005-0000-0000-00001B240000}"/>
    <cellStyle name="40% - uthevingsfarge 1 3 3 2 10" xfId="10755" xr:uid="{00000000-0005-0000-0000-00001C240000}"/>
    <cellStyle name="40% - uthevingsfarge 1 3 3 2 2" xfId="560" xr:uid="{00000000-0005-0000-0000-00001D240000}"/>
    <cellStyle name="40% - uthevingsfarge 1 3 3 2 2 2" xfId="10757" xr:uid="{00000000-0005-0000-0000-00001E240000}"/>
    <cellStyle name="40% - uthevingsfarge 1 3 3 2 2 2 2" xfId="10758" xr:uid="{00000000-0005-0000-0000-00001F240000}"/>
    <cellStyle name="40% - uthevingsfarge 1 3 3 2 2 2 3" xfId="10759" xr:uid="{00000000-0005-0000-0000-000020240000}"/>
    <cellStyle name="40% - uthevingsfarge 1 3 3 2 2 3" xfId="10760" xr:uid="{00000000-0005-0000-0000-000021240000}"/>
    <cellStyle name="40% - uthevingsfarge 1 3 3 2 2 3 2" xfId="10761" xr:uid="{00000000-0005-0000-0000-000022240000}"/>
    <cellStyle name="40% - uthevingsfarge 1 3 3 2 2 3 3" xfId="10762" xr:uid="{00000000-0005-0000-0000-000023240000}"/>
    <cellStyle name="40% - uthevingsfarge 1 3 3 2 2 4" xfId="10763" xr:uid="{00000000-0005-0000-0000-000024240000}"/>
    <cellStyle name="40% - uthevingsfarge 1 3 3 2 2 5" xfId="10764" xr:uid="{00000000-0005-0000-0000-000025240000}"/>
    <cellStyle name="40% - uthevingsfarge 1 3 3 2 2_Tabell 4.5-4.7" xfId="10756" xr:uid="{00000000-0005-0000-0000-000026240000}"/>
    <cellStyle name="40% - uthevingsfarge 1 3 3 2 3" xfId="10765" xr:uid="{00000000-0005-0000-0000-000027240000}"/>
    <cellStyle name="40% - uthevingsfarge 1 3 3 2 3 2" xfId="10766" xr:uid="{00000000-0005-0000-0000-000028240000}"/>
    <cellStyle name="40% - uthevingsfarge 1 3 3 2 3 2 2" xfId="10767" xr:uid="{00000000-0005-0000-0000-000029240000}"/>
    <cellStyle name="40% - uthevingsfarge 1 3 3 2 3 2 3" xfId="10768" xr:uid="{00000000-0005-0000-0000-00002A240000}"/>
    <cellStyle name="40% - uthevingsfarge 1 3 3 2 3 3" xfId="10769" xr:uid="{00000000-0005-0000-0000-00002B240000}"/>
    <cellStyle name="40% - uthevingsfarge 1 3 3 2 3 3 2" xfId="10770" xr:uid="{00000000-0005-0000-0000-00002C240000}"/>
    <cellStyle name="40% - uthevingsfarge 1 3 3 2 3 3 3" xfId="10771" xr:uid="{00000000-0005-0000-0000-00002D240000}"/>
    <cellStyle name="40% - uthevingsfarge 1 3 3 2 3 4" xfId="10772" xr:uid="{00000000-0005-0000-0000-00002E240000}"/>
    <cellStyle name="40% - uthevingsfarge 1 3 3 2 3 5" xfId="10773" xr:uid="{00000000-0005-0000-0000-00002F240000}"/>
    <cellStyle name="40% - uthevingsfarge 1 3 3 2 4" xfId="10774" xr:uid="{00000000-0005-0000-0000-000030240000}"/>
    <cellStyle name="40% - uthevingsfarge 1 3 3 2 4 2" xfId="10775" xr:uid="{00000000-0005-0000-0000-000031240000}"/>
    <cellStyle name="40% - uthevingsfarge 1 3 3 2 4 3" xfId="10776" xr:uid="{00000000-0005-0000-0000-000032240000}"/>
    <cellStyle name="40% - uthevingsfarge 1 3 3 2 5" xfId="10777" xr:uid="{00000000-0005-0000-0000-000033240000}"/>
    <cellStyle name="40% - uthevingsfarge 1 3 3 2 5 2" xfId="10778" xr:uid="{00000000-0005-0000-0000-000034240000}"/>
    <cellStyle name="40% - uthevingsfarge 1 3 3 2 5 3" xfId="10779" xr:uid="{00000000-0005-0000-0000-000035240000}"/>
    <cellStyle name="40% - uthevingsfarge 1 3 3 2 6" xfId="10780" xr:uid="{00000000-0005-0000-0000-000036240000}"/>
    <cellStyle name="40% - uthevingsfarge 1 3 3 2 6 2" xfId="10781" xr:uid="{00000000-0005-0000-0000-000037240000}"/>
    <cellStyle name="40% - uthevingsfarge 1 3 3 2 7" xfId="10782" xr:uid="{00000000-0005-0000-0000-000038240000}"/>
    <cellStyle name="40% - uthevingsfarge 1 3 3 2 7 2" xfId="10783" xr:uid="{00000000-0005-0000-0000-000039240000}"/>
    <cellStyle name="40% - uthevingsfarge 1 3 3 2 8" xfId="10784" xr:uid="{00000000-0005-0000-0000-00003A240000}"/>
    <cellStyle name="40% - uthevingsfarge 1 3 3 2 9" xfId="10785" xr:uid="{00000000-0005-0000-0000-00003B240000}"/>
    <cellStyle name="40% - uthevingsfarge 1 3 3 2_Tabell 4.5-4.7" xfId="10754" xr:uid="{00000000-0005-0000-0000-00003C240000}"/>
    <cellStyle name="40% - uthevingsfarge 1 3 3 3" xfId="561" xr:uid="{00000000-0005-0000-0000-00003D240000}"/>
    <cellStyle name="40% - uthevingsfarge 1 3 3 3 2" xfId="10787" xr:uid="{00000000-0005-0000-0000-00003E240000}"/>
    <cellStyle name="40% - uthevingsfarge 1 3 3 3 2 2" xfId="10788" xr:uid="{00000000-0005-0000-0000-00003F240000}"/>
    <cellStyle name="40% - uthevingsfarge 1 3 3 3 2 3" xfId="10789" xr:uid="{00000000-0005-0000-0000-000040240000}"/>
    <cellStyle name="40% - uthevingsfarge 1 3 3 3 3" xfId="10790" xr:uid="{00000000-0005-0000-0000-000041240000}"/>
    <cellStyle name="40% - uthevingsfarge 1 3 3 3 3 2" xfId="10791" xr:uid="{00000000-0005-0000-0000-000042240000}"/>
    <cellStyle name="40% - uthevingsfarge 1 3 3 3 3 3" xfId="10792" xr:uid="{00000000-0005-0000-0000-000043240000}"/>
    <cellStyle name="40% - uthevingsfarge 1 3 3 3 4" xfId="10793" xr:uid="{00000000-0005-0000-0000-000044240000}"/>
    <cellStyle name="40% - uthevingsfarge 1 3 3 3 5" xfId="10794" xr:uid="{00000000-0005-0000-0000-000045240000}"/>
    <cellStyle name="40% - uthevingsfarge 1 3 3 3_Tabell 4.5-4.7" xfId="10786" xr:uid="{00000000-0005-0000-0000-000046240000}"/>
    <cellStyle name="40% - uthevingsfarge 1 3 3 4" xfId="10795" xr:uid="{00000000-0005-0000-0000-000047240000}"/>
    <cellStyle name="40% - uthevingsfarge 1 3 3 4 2" xfId="10796" xr:uid="{00000000-0005-0000-0000-000048240000}"/>
    <cellStyle name="40% - uthevingsfarge 1 3 3 4 2 2" xfId="10797" xr:uid="{00000000-0005-0000-0000-000049240000}"/>
    <cellStyle name="40% - uthevingsfarge 1 3 3 4 2 3" xfId="10798" xr:uid="{00000000-0005-0000-0000-00004A240000}"/>
    <cellStyle name="40% - uthevingsfarge 1 3 3 4 3" xfId="10799" xr:uid="{00000000-0005-0000-0000-00004B240000}"/>
    <cellStyle name="40% - uthevingsfarge 1 3 3 4 3 2" xfId="10800" xr:uid="{00000000-0005-0000-0000-00004C240000}"/>
    <cellStyle name="40% - uthevingsfarge 1 3 3 4 3 3" xfId="10801" xr:uid="{00000000-0005-0000-0000-00004D240000}"/>
    <cellStyle name="40% - uthevingsfarge 1 3 3 4 4" xfId="10802" xr:uid="{00000000-0005-0000-0000-00004E240000}"/>
    <cellStyle name="40% - uthevingsfarge 1 3 3 4 5" xfId="10803" xr:uid="{00000000-0005-0000-0000-00004F240000}"/>
    <cellStyle name="40% - uthevingsfarge 1 3 3 5" xfId="10804" xr:uid="{00000000-0005-0000-0000-000050240000}"/>
    <cellStyle name="40% - uthevingsfarge 1 3 3 5 2" xfId="10805" xr:uid="{00000000-0005-0000-0000-000051240000}"/>
    <cellStyle name="40% - uthevingsfarge 1 3 3 5 3" xfId="10806" xr:uid="{00000000-0005-0000-0000-000052240000}"/>
    <cellStyle name="40% - uthevingsfarge 1 3 3 6" xfId="10807" xr:uid="{00000000-0005-0000-0000-000053240000}"/>
    <cellStyle name="40% - uthevingsfarge 1 3 3 6 2" xfId="10808" xr:uid="{00000000-0005-0000-0000-000054240000}"/>
    <cellStyle name="40% - uthevingsfarge 1 3 3 6 3" xfId="10809" xr:uid="{00000000-0005-0000-0000-000055240000}"/>
    <cellStyle name="40% - uthevingsfarge 1 3 3 7" xfId="10810" xr:uid="{00000000-0005-0000-0000-000056240000}"/>
    <cellStyle name="40% - uthevingsfarge 1 3 3 7 2" xfId="10811" xr:uid="{00000000-0005-0000-0000-000057240000}"/>
    <cellStyle name="40% - uthevingsfarge 1 3 3 8" xfId="10812" xr:uid="{00000000-0005-0000-0000-000058240000}"/>
    <cellStyle name="40% - uthevingsfarge 1 3 3 8 2" xfId="10813" xr:uid="{00000000-0005-0000-0000-000059240000}"/>
    <cellStyle name="40% - uthevingsfarge 1 3 3 9" xfId="10814" xr:uid="{00000000-0005-0000-0000-00005A240000}"/>
    <cellStyle name="40% - uthevingsfarge 1 3 3_Tabell 4.5-4.7" xfId="10751" xr:uid="{00000000-0005-0000-0000-00005B240000}"/>
    <cellStyle name="40% - uthevingsfarge 1 3 4" xfId="562" xr:uid="{00000000-0005-0000-0000-00005C240000}"/>
    <cellStyle name="40% - uthevingsfarge 1 3 4 10" xfId="10816" xr:uid="{00000000-0005-0000-0000-00005D240000}"/>
    <cellStyle name="40% - uthevingsfarge 1 3 4 2" xfId="563" xr:uid="{00000000-0005-0000-0000-00005E240000}"/>
    <cellStyle name="40% - uthevingsfarge 1 3 4 2 2" xfId="10818" xr:uid="{00000000-0005-0000-0000-00005F240000}"/>
    <cellStyle name="40% - uthevingsfarge 1 3 4 2 2 2" xfId="10819" xr:uid="{00000000-0005-0000-0000-000060240000}"/>
    <cellStyle name="40% - uthevingsfarge 1 3 4 2 2 3" xfId="10820" xr:uid="{00000000-0005-0000-0000-000061240000}"/>
    <cellStyle name="40% - uthevingsfarge 1 3 4 2 3" xfId="10821" xr:uid="{00000000-0005-0000-0000-000062240000}"/>
    <cellStyle name="40% - uthevingsfarge 1 3 4 2 3 2" xfId="10822" xr:uid="{00000000-0005-0000-0000-000063240000}"/>
    <cellStyle name="40% - uthevingsfarge 1 3 4 2 3 3" xfId="10823" xr:uid="{00000000-0005-0000-0000-000064240000}"/>
    <cellStyle name="40% - uthevingsfarge 1 3 4 2 4" xfId="10824" xr:uid="{00000000-0005-0000-0000-000065240000}"/>
    <cellStyle name="40% - uthevingsfarge 1 3 4 2 5" xfId="10825" xr:uid="{00000000-0005-0000-0000-000066240000}"/>
    <cellStyle name="40% - uthevingsfarge 1 3 4 2_Tabell 4.5-4.7" xfId="10817" xr:uid="{00000000-0005-0000-0000-000067240000}"/>
    <cellStyle name="40% - uthevingsfarge 1 3 4 3" xfId="10826" xr:uid="{00000000-0005-0000-0000-000068240000}"/>
    <cellStyle name="40% - uthevingsfarge 1 3 4 3 2" xfId="10827" xr:uid="{00000000-0005-0000-0000-000069240000}"/>
    <cellStyle name="40% - uthevingsfarge 1 3 4 3 2 2" xfId="10828" xr:uid="{00000000-0005-0000-0000-00006A240000}"/>
    <cellStyle name="40% - uthevingsfarge 1 3 4 3 2 3" xfId="10829" xr:uid="{00000000-0005-0000-0000-00006B240000}"/>
    <cellStyle name="40% - uthevingsfarge 1 3 4 3 3" xfId="10830" xr:uid="{00000000-0005-0000-0000-00006C240000}"/>
    <cellStyle name="40% - uthevingsfarge 1 3 4 3 3 2" xfId="10831" xr:uid="{00000000-0005-0000-0000-00006D240000}"/>
    <cellStyle name="40% - uthevingsfarge 1 3 4 3 3 3" xfId="10832" xr:uid="{00000000-0005-0000-0000-00006E240000}"/>
    <cellStyle name="40% - uthevingsfarge 1 3 4 3 4" xfId="10833" xr:uid="{00000000-0005-0000-0000-00006F240000}"/>
    <cellStyle name="40% - uthevingsfarge 1 3 4 3 5" xfId="10834" xr:uid="{00000000-0005-0000-0000-000070240000}"/>
    <cellStyle name="40% - uthevingsfarge 1 3 4 4" xfId="10835" xr:uid="{00000000-0005-0000-0000-000071240000}"/>
    <cellStyle name="40% - uthevingsfarge 1 3 4 4 2" xfId="10836" xr:uid="{00000000-0005-0000-0000-000072240000}"/>
    <cellStyle name="40% - uthevingsfarge 1 3 4 4 3" xfId="10837" xr:uid="{00000000-0005-0000-0000-000073240000}"/>
    <cellStyle name="40% - uthevingsfarge 1 3 4 5" xfId="10838" xr:uid="{00000000-0005-0000-0000-000074240000}"/>
    <cellStyle name="40% - uthevingsfarge 1 3 4 5 2" xfId="10839" xr:uid="{00000000-0005-0000-0000-000075240000}"/>
    <cellStyle name="40% - uthevingsfarge 1 3 4 5 3" xfId="10840" xr:uid="{00000000-0005-0000-0000-000076240000}"/>
    <cellStyle name="40% - uthevingsfarge 1 3 4 6" xfId="10841" xr:uid="{00000000-0005-0000-0000-000077240000}"/>
    <cellStyle name="40% - uthevingsfarge 1 3 4 6 2" xfId="10842" xr:uid="{00000000-0005-0000-0000-000078240000}"/>
    <cellStyle name="40% - uthevingsfarge 1 3 4 7" xfId="10843" xr:uid="{00000000-0005-0000-0000-000079240000}"/>
    <cellStyle name="40% - uthevingsfarge 1 3 4 7 2" xfId="10844" xr:uid="{00000000-0005-0000-0000-00007A240000}"/>
    <cellStyle name="40% - uthevingsfarge 1 3 4 8" xfId="10845" xr:uid="{00000000-0005-0000-0000-00007B240000}"/>
    <cellStyle name="40% - uthevingsfarge 1 3 4 9" xfId="10846" xr:uid="{00000000-0005-0000-0000-00007C240000}"/>
    <cellStyle name="40% - uthevingsfarge 1 3 4_Tabell 4.5-4.7" xfId="10815" xr:uid="{00000000-0005-0000-0000-00007D240000}"/>
    <cellStyle name="40% - uthevingsfarge 1 3 5" xfId="564" xr:uid="{00000000-0005-0000-0000-00007E240000}"/>
    <cellStyle name="40% - uthevingsfarge 1 3 5 2" xfId="10848" xr:uid="{00000000-0005-0000-0000-00007F240000}"/>
    <cellStyle name="40% - uthevingsfarge 1 3 5 2 2" xfId="10849" xr:uid="{00000000-0005-0000-0000-000080240000}"/>
    <cellStyle name="40% - uthevingsfarge 1 3 5 2 3" xfId="10850" xr:uid="{00000000-0005-0000-0000-000081240000}"/>
    <cellStyle name="40% - uthevingsfarge 1 3 5 3" xfId="10851" xr:uid="{00000000-0005-0000-0000-000082240000}"/>
    <cellStyle name="40% - uthevingsfarge 1 3 5 3 2" xfId="10852" xr:uid="{00000000-0005-0000-0000-000083240000}"/>
    <cellStyle name="40% - uthevingsfarge 1 3 5 3 3" xfId="10853" xr:uid="{00000000-0005-0000-0000-000084240000}"/>
    <cellStyle name="40% - uthevingsfarge 1 3 5 4" xfId="10854" xr:uid="{00000000-0005-0000-0000-000085240000}"/>
    <cellStyle name="40% - uthevingsfarge 1 3 5 5" xfId="10855" xr:uid="{00000000-0005-0000-0000-000086240000}"/>
    <cellStyle name="40% - uthevingsfarge 1 3 5_Tabell 4.5-4.7" xfId="10847" xr:uid="{00000000-0005-0000-0000-000087240000}"/>
    <cellStyle name="40% - uthevingsfarge 1 3 6" xfId="10856" xr:uid="{00000000-0005-0000-0000-000088240000}"/>
    <cellStyle name="40% - uthevingsfarge 1 3 6 2" xfId="10857" xr:uid="{00000000-0005-0000-0000-000089240000}"/>
    <cellStyle name="40% - uthevingsfarge 1 3 6 2 2" xfId="10858" xr:uid="{00000000-0005-0000-0000-00008A240000}"/>
    <cellStyle name="40% - uthevingsfarge 1 3 6 2 3" xfId="10859" xr:uid="{00000000-0005-0000-0000-00008B240000}"/>
    <cellStyle name="40% - uthevingsfarge 1 3 6 3" xfId="10860" xr:uid="{00000000-0005-0000-0000-00008C240000}"/>
    <cellStyle name="40% - uthevingsfarge 1 3 6 3 2" xfId="10861" xr:uid="{00000000-0005-0000-0000-00008D240000}"/>
    <cellStyle name="40% - uthevingsfarge 1 3 6 3 3" xfId="10862" xr:uid="{00000000-0005-0000-0000-00008E240000}"/>
    <cellStyle name="40% - uthevingsfarge 1 3 6 4" xfId="10863" xr:uid="{00000000-0005-0000-0000-00008F240000}"/>
    <cellStyle name="40% - uthevingsfarge 1 3 6 5" xfId="10864" xr:uid="{00000000-0005-0000-0000-000090240000}"/>
    <cellStyle name="40% - uthevingsfarge 1 3 7" xfId="10865" xr:uid="{00000000-0005-0000-0000-000091240000}"/>
    <cellStyle name="40% - uthevingsfarge 1 3 7 2" xfId="10866" xr:uid="{00000000-0005-0000-0000-000092240000}"/>
    <cellStyle name="40% - uthevingsfarge 1 3 7 3" xfId="10867" xr:uid="{00000000-0005-0000-0000-000093240000}"/>
    <cellStyle name="40% - uthevingsfarge 1 3 8" xfId="10868" xr:uid="{00000000-0005-0000-0000-000094240000}"/>
    <cellStyle name="40% - uthevingsfarge 1 3 8 2" xfId="10869" xr:uid="{00000000-0005-0000-0000-000095240000}"/>
    <cellStyle name="40% - uthevingsfarge 1 3 8 3" xfId="10870" xr:uid="{00000000-0005-0000-0000-000096240000}"/>
    <cellStyle name="40% - uthevingsfarge 1 3 9" xfId="10871" xr:uid="{00000000-0005-0000-0000-000097240000}"/>
    <cellStyle name="40% - uthevingsfarge 1 3 9 2" xfId="10872" xr:uid="{00000000-0005-0000-0000-000098240000}"/>
    <cellStyle name="40% - uthevingsfarge 1 3_Tabell 4.5-4.7" xfId="10617" xr:uid="{00000000-0005-0000-0000-000099240000}"/>
    <cellStyle name="40% - uthevingsfarge 1 4" xfId="565" xr:uid="{00000000-0005-0000-0000-00009A240000}"/>
    <cellStyle name="40% - uthevingsfarge 1 4 10" xfId="10874" xr:uid="{00000000-0005-0000-0000-00009B240000}"/>
    <cellStyle name="40% - uthevingsfarge 1 4 10 2" xfId="10875" xr:uid="{00000000-0005-0000-0000-00009C240000}"/>
    <cellStyle name="40% - uthevingsfarge 1 4 11" xfId="10876" xr:uid="{00000000-0005-0000-0000-00009D240000}"/>
    <cellStyle name="40% - uthevingsfarge 1 4 12" xfId="10877" xr:uid="{00000000-0005-0000-0000-00009E240000}"/>
    <cellStyle name="40% - uthevingsfarge 1 4 13" xfId="10878" xr:uid="{00000000-0005-0000-0000-00009F240000}"/>
    <cellStyle name="40% - uthevingsfarge 1 4 2" xfId="566" xr:uid="{00000000-0005-0000-0000-0000A0240000}"/>
    <cellStyle name="40% - uthevingsfarge 1 4 2 10" xfId="10880" xr:uid="{00000000-0005-0000-0000-0000A1240000}"/>
    <cellStyle name="40% - uthevingsfarge 1 4 2 11" xfId="10881" xr:uid="{00000000-0005-0000-0000-0000A2240000}"/>
    <cellStyle name="40% - uthevingsfarge 1 4 2 12" xfId="10882" xr:uid="{00000000-0005-0000-0000-0000A3240000}"/>
    <cellStyle name="40% - uthevingsfarge 1 4 2 2" xfId="567" xr:uid="{00000000-0005-0000-0000-0000A4240000}"/>
    <cellStyle name="40% - uthevingsfarge 1 4 2 2 10" xfId="10884" xr:uid="{00000000-0005-0000-0000-0000A5240000}"/>
    <cellStyle name="40% - uthevingsfarge 1 4 2 2 11" xfId="10885" xr:uid="{00000000-0005-0000-0000-0000A6240000}"/>
    <cellStyle name="40% - uthevingsfarge 1 4 2 2 2" xfId="568" xr:uid="{00000000-0005-0000-0000-0000A7240000}"/>
    <cellStyle name="40% - uthevingsfarge 1 4 2 2 2 10" xfId="10887" xr:uid="{00000000-0005-0000-0000-0000A8240000}"/>
    <cellStyle name="40% - uthevingsfarge 1 4 2 2 2 2" xfId="569" xr:uid="{00000000-0005-0000-0000-0000A9240000}"/>
    <cellStyle name="40% - uthevingsfarge 1 4 2 2 2 2 2" xfId="10889" xr:uid="{00000000-0005-0000-0000-0000AA240000}"/>
    <cellStyle name="40% - uthevingsfarge 1 4 2 2 2 2 2 2" xfId="10890" xr:uid="{00000000-0005-0000-0000-0000AB240000}"/>
    <cellStyle name="40% - uthevingsfarge 1 4 2 2 2 2 2 3" xfId="10891" xr:uid="{00000000-0005-0000-0000-0000AC240000}"/>
    <cellStyle name="40% - uthevingsfarge 1 4 2 2 2 2 3" xfId="10892" xr:uid="{00000000-0005-0000-0000-0000AD240000}"/>
    <cellStyle name="40% - uthevingsfarge 1 4 2 2 2 2 3 2" xfId="10893" xr:uid="{00000000-0005-0000-0000-0000AE240000}"/>
    <cellStyle name="40% - uthevingsfarge 1 4 2 2 2 2 3 3" xfId="10894" xr:uid="{00000000-0005-0000-0000-0000AF240000}"/>
    <cellStyle name="40% - uthevingsfarge 1 4 2 2 2 2 4" xfId="10895" xr:uid="{00000000-0005-0000-0000-0000B0240000}"/>
    <cellStyle name="40% - uthevingsfarge 1 4 2 2 2 2 5" xfId="10896" xr:uid="{00000000-0005-0000-0000-0000B1240000}"/>
    <cellStyle name="40% - uthevingsfarge 1 4 2 2 2 2_Tabell 4.5-4.7" xfId="10888" xr:uid="{00000000-0005-0000-0000-0000B2240000}"/>
    <cellStyle name="40% - uthevingsfarge 1 4 2 2 2 3" xfId="10897" xr:uid="{00000000-0005-0000-0000-0000B3240000}"/>
    <cellStyle name="40% - uthevingsfarge 1 4 2 2 2 3 2" xfId="10898" xr:uid="{00000000-0005-0000-0000-0000B4240000}"/>
    <cellStyle name="40% - uthevingsfarge 1 4 2 2 2 3 2 2" xfId="10899" xr:uid="{00000000-0005-0000-0000-0000B5240000}"/>
    <cellStyle name="40% - uthevingsfarge 1 4 2 2 2 3 2 3" xfId="10900" xr:uid="{00000000-0005-0000-0000-0000B6240000}"/>
    <cellStyle name="40% - uthevingsfarge 1 4 2 2 2 3 3" xfId="10901" xr:uid="{00000000-0005-0000-0000-0000B7240000}"/>
    <cellStyle name="40% - uthevingsfarge 1 4 2 2 2 3 3 2" xfId="10902" xr:uid="{00000000-0005-0000-0000-0000B8240000}"/>
    <cellStyle name="40% - uthevingsfarge 1 4 2 2 2 3 3 3" xfId="10903" xr:uid="{00000000-0005-0000-0000-0000B9240000}"/>
    <cellStyle name="40% - uthevingsfarge 1 4 2 2 2 3 4" xfId="10904" xr:uid="{00000000-0005-0000-0000-0000BA240000}"/>
    <cellStyle name="40% - uthevingsfarge 1 4 2 2 2 3 5" xfId="10905" xr:uid="{00000000-0005-0000-0000-0000BB240000}"/>
    <cellStyle name="40% - uthevingsfarge 1 4 2 2 2 4" xfId="10906" xr:uid="{00000000-0005-0000-0000-0000BC240000}"/>
    <cellStyle name="40% - uthevingsfarge 1 4 2 2 2 4 2" xfId="10907" xr:uid="{00000000-0005-0000-0000-0000BD240000}"/>
    <cellStyle name="40% - uthevingsfarge 1 4 2 2 2 4 3" xfId="10908" xr:uid="{00000000-0005-0000-0000-0000BE240000}"/>
    <cellStyle name="40% - uthevingsfarge 1 4 2 2 2 5" xfId="10909" xr:uid="{00000000-0005-0000-0000-0000BF240000}"/>
    <cellStyle name="40% - uthevingsfarge 1 4 2 2 2 5 2" xfId="10910" xr:uid="{00000000-0005-0000-0000-0000C0240000}"/>
    <cellStyle name="40% - uthevingsfarge 1 4 2 2 2 5 3" xfId="10911" xr:uid="{00000000-0005-0000-0000-0000C1240000}"/>
    <cellStyle name="40% - uthevingsfarge 1 4 2 2 2 6" xfId="10912" xr:uid="{00000000-0005-0000-0000-0000C2240000}"/>
    <cellStyle name="40% - uthevingsfarge 1 4 2 2 2 6 2" xfId="10913" xr:uid="{00000000-0005-0000-0000-0000C3240000}"/>
    <cellStyle name="40% - uthevingsfarge 1 4 2 2 2 7" xfId="10914" xr:uid="{00000000-0005-0000-0000-0000C4240000}"/>
    <cellStyle name="40% - uthevingsfarge 1 4 2 2 2 7 2" xfId="10915" xr:uid="{00000000-0005-0000-0000-0000C5240000}"/>
    <cellStyle name="40% - uthevingsfarge 1 4 2 2 2 8" xfId="10916" xr:uid="{00000000-0005-0000-0000-0000C6240000}"/>
    <cellStyle name="40% - uthevingsfarge 1 4 2 2 2 9" xfId="10917" xr:uid="{00000000-0005-0000-0000-0000C7240000}"/>
    <cellStyle name="40% - uthevingsfarge 1 4 2 2 2_Tabell 4.5-4.7" xfId="10886" xr:uid="{00000000-0005-0000-0000-0000C8240000}"/>
    <cellStyle name="40% - uthevingsfarge 1 4 2 2 3" xfId="570" xr:uid="{00000000-0005-0000-0000-0000C9240000}"/>
    <cellStyle name="40% - uthevingsfarge 1 4 2 2 3 2" xfId="10919" xr:uid="{00000000-0005-0000-0000-0000CA240000}"/>
    <cellStyle name="40% - uthevingsfarge 1 4 2 2 3 2 2" xfId="10920" xr:uid="{00000000-0005-0000-0000-0000CB240000}"/>
    <cellStyle name="40% - uthevingsfarge 1 4 2 2 3 2 3" xfId="10921" xr:uid="{00000000-0005-0000-0000-0000CC240000}"/>
    <cellStyle name="40% - uthevingsfarge 1 4 2 2 3 3" xfId="10922" xr:uid="{00000000-0005-0000-0000-0000CD240000}"/>
    <cellStyle name="40% - uthevingsfarge 1 4 2 2 3 3 2" xfId="10923" xr:uid="{00000000-0005-0000-0000-0000CE240000}"/>
    <cellStyle name="40% - uthevingsfarge 1 4 2 2 3 3 3" xfId="10924" xr:uid="{00000000-0005-0000-0000-0000CF240000}"/>
    <cellStyle name="40% - uthevingsfarge 1 4 2 2 3 4" xfId="10925" xr:uid="{00000000-0005-0000-0000-0000D0240000}"/>
    <cellStyle name="40% - uthevingsfarge 1 4 2 2 3 5" xfId="10926" xr:uid="{00000000-0005-0000-0000-0000D1240000}"/>
    <cellStyle name="40% - uthevingsfarge 1 4 2 2 3_Tabell 4.5-4.7" xfId="10918" xr:uid="{00000000-0005-0000-0000-0000D2240000}"/>
    <cellStyle name="40% - uthevingsfarge 1 4 2 2 4" xfId="10927" xr:uid="{00000000-0005-0000-0000-0000D3240000}"/>
    <cellStyle name="40% - uthevingsfarge 1 4 2 2 4 2" xfId="10928" xr:uid="{00000000-0005-0000-0000-0000D4240000}"/>
    <cellStyle name="40% - uthevingsfarge 1 4 2 2 4 2 2" xfId="10929" xr:uid="{00000000-0005-0000-0000-0000D5240000}"/>
    <cellStyle name="40% - uthevingsfarge 1 4 2 2 4 2 3" xfId="10930" xr:uid="{00000000-0005-0000-0000-0000D6240000}"/>
    <cellStyle name="40% - uthevingsfarge 1 4 2 2 4 3" xfId="10931" xr:uid="{00000000-0005-0000-0000-0000D7240000}"/>
    <cellStyle name="40% - uthevingsfarge 1 4 2 2 4 3 2" xfId="10932" xr:uid="{00000000-0005-0000-0000-0000D8240000}"/>
    <cellStyle name="40% - uthevingsfarge 1 4 2 2 4 3 3" xfId="10933" xr:uid="{00000000-0005-0000-0000-0000D9240000}"/>
    <cellStyle name="40% - uthevingsfarge 1 4 2 2 4 4" xfId="10934" xr:uid="{00000000-0005-0000-0000-0000DA240000}"/>
    <cellStyle name="40% - uthevingsfarge 1 4 2 2 4 5" xfId="10935" xr:uid="{00000000-0005-0000-0000-0000DB240000}"/>
    <cellStyle name="40% - uthevingsfarge 1 4 2 2 5" xfId="10936" xr:uid="{00000000-0005-0000-0000-0000DC240000}"/>
    <cellStyle name="40% - uthevingsfarge 1 4 2 2 5 2" xfId="10937" xr:uid="{00000000-0005-0000-0000-0000DD240000}"/>
    <cellStyle name="40% - uthevingsfarge 1 4 2 2 5 3" xfId="10938" xr:uid="{00000000-0005-0000-0000-0000DE240000}"/>
    <cellStyle name="40% - uthevingsfarge 1 4 2 2 6" xfId="10939" xr:uid="{00000000-0005-0000-0000-0000DF240000}"/>
    <cellStyle name="40% - uthevingsfarge 1 4 2 2 6 2" xfId="10940" xr:uid="{00000000-0005-0000-0000-0000E0240000}"/>
    <cellStyle name="40% - uthevingsfarge 1 4 2 2 6 3" xfId="10941" xr:uid="{00000000-0005-0000-0000-0000E1240000}"/>
    <cellStyle name="40% - uthevingsfarge 1 4 2 2 7" xfId="10942" xr:uid="{00000000-0005-0000-0000-0000E2240000}"/>
    <cellStyle name="40% - uthevingsfarge 1 4 2 2 7 2" xfId="10943" xr:uid="{00000000-0005-0000-0000-0000E3240000}"/>
    <cellStyle name="40% - uthevingsfarge 1 4 2 2 8" xfId="10944" xr:uid="{00000000-0005-0000-0000-0000E4240000}"/>
    <cellStyle name="40% - uthevingsfarge 1 4 2 2 8 2" xfId="10945" xr:uid="{00000000-0005-0000-0000-0000E5240000}"/>
    <cellStyle name="40% - uthevingsfarge 1 4 2 2 9" xfId="10946" xr:uid="{00000000-0005-0000-0000-0000E6240000}"/>
    <cellStyle name="40% - uthevingsfarge 1 4 2 2_Tabell 4.5-4.7" xfId="10883" xr:uid="{00000000-0005-0000-0000-0000E7240000}"/>
    <cellStyle name="40% - uthevingsfarge 1 4 2 3" xfId="571" xr:uid="{00000000-0005-0000-0000-0000E8240000}"/>
    <cellStyle name="40% - uthevingsfarge 1 4 2 3 10" xfId="10948" xr:uid="{00000000-0005-0000-0000-0000E9240000}"/>
    <cellStyle name="40% - uthevingsfarge 1 4 2 3 2" xfId="572" xr:uid="{00000000-0005-0000-0000-0000EA240000}"/>
    <cellStyle name="40% - uthevingsfarge 1 4 2 3 2 2" xfId="10950" xr:uid="{00000000-0005-0000-0000-0000EB240000}"/>
    <cellStyle name="40% - uthevingsfarge 1 4 2 3 2 2 2" xfId="10951" xr:uid="{00000000-0005-0000-0000-0000EC240000}"/>
    <cellStyle name="40% - uthevingsfarge 1 4 2 3 2 2 3" xfId="10952" xr:uid="{00000000-0005-0000-0000-0000ED240000}"/>
    <cellStyle name="40% - uthevingsfarge 1 4 2 3 2 3" xfId="10953" xr:uid="{00000000-0005-0000-0000-0000EE240000}"/>
    <cellStyle name="40% - uthevingsfarge 1 4 2 3 2 3 2" xfId="10954" xr:uid="{00000000-0005-0000-0000-0000EF240000}"/>
    <cellStyle name="40% - uthevingsfarge 1 4 2 3 2 3 3" xfId="10955" xr:uid="{00000000-0005-0000-0000-0000F0240000}"/>
    <cellStyle name="40% - uthevingsfarge 1 4 2 3 2 4" xfId="10956" xr:uid="{00000000-0005-0000-0000-0000F1240000}"/>
    <cellStyle name="40% - uthevingsfarge 1 4 2 3 2 5" xfId="10957" xr:uid="{00000000-0005-0000-0000-0000F2240000}"/>
    <cellStyle name="40% - uthevingsfarge 1 4 2 3 2_Tabell 4.5-4.7" xfId="10949" xr:uid="{00000000-0005-0000-0000-0000F3240000}"/>
    <cellStyle name="40% - uthevingsfarge 1 4 2 3 3" xfId="10958" xr:uid="{00000000-0005-0000-0000-0000F4240000}"/>
    <cellStyle name="40% - uthevingsfarge 1 4 2 3 3 2" xfId="10959" xr:uid="{00000000-0005-0000-0000-0000F5240000}"/>
    <cellStyle name="40% - uthevingsfarge 1 4 2 3 3 2 2" xfId="10960" xr:uid="{00000000-0005-0000-0000-0000F6240000}"/>
    <cellStyle name="40% - uthevingsfarge 1 4 2 3 3 2 3" xfId="10961" xr:uid="{00000000-0005-0000-0000-0000F7240000}"/>
    <cellStyle name="40% - uthevingsfarge 1 4 2 3 3 3" xfId="10962" xr:uid="{00000000-0005-0000-0000-0000F8240000}"/>
    <cellStyle name="40% - uthevingsfarge 1 4 2 3 3 3 2" xfId="10963" xr:uid="{00000000-0005-0000-0000-0000F9240000}"/>
    <cellStyle name="40% - uthevingsfarge 1 4 2 3 3 3 3" xfId="10964" xr:uid="{00000000-0005-0000-0000-0000FA240000}"/>
    <cellStyle name="40% - uthevingsfarge 1 4 2 3 3 4" xfId="10965" xr:uid="{00000000-0005-0000-0000-0000FB240000}"/>
    <cellStyle name="40% - uthevingsfarge 1 4 2 3 3 5" xfId="10966" xr:uid="{00000000-0005-0000-0000-0000FC240000}"/>
    <cellStyle name="40% - uthevingsfarge 1 4 2 3 4" xfId="10967" xr:uid="{00000000-0005-0000-0000-0000FD240000}"/>
    <cellStyle name="40% - uthevingsfarge 1 4 2 3 4 2" xfId="10968" xr:uid="{00000000-0005-0000-0000-0000FE240000}"/>
    <cellStyle name="40% - uthevingsfarge 1 4 2 3 4 3" xfId="10969" xr:uid="{00000000-0005-0000-0000-0000FF240000}"/>
    <cellStyle name="40% - uthevingsfarge 1 4 2 3 5" xfId="10970" xr:uid="{00000000-0005-0000-0000-000000250000}"/>
    <cellStyle name="40% - uthevingsfarge 1 4 2 3 5 2" xfId="10971" xr:uid="{00000000-0005-0000-0000-000001250000}"/>
    <cellStyle name="40% - uthevingsfarge 1 4 2 3 5 3" xfId="10972" xr:uid="{00000000-0005-0000-0000-000002250000}"/>
    <cellStyle name="40% - uthevingsfarge 1 4 2 3 6" xfId="10973" xr:uid="{00000000-0005-0000-0000-000003250000}"/>
    <cellStyle name="40% - uthevingsfarge 1 4 2 3 6 2" xfId="10974" xr:uid="{00000000-0005-0000-0000-000004250000}"/>
    <cellStyle name="40% - uthevingsfarge 1 4 2 3 7" xfId="10975" xr:uid="{00000000-0005-0000-0000-000005250000}"/>
    <cellStyle name="40% - uthevingsfarge 1 4 2 3 7 2" xfId="10976" xr:uid="{00000000-0005-0000-0000-000006250000}"/>
    <cellStyle name="40% - uthevingsfarge 1 4 2 3 8" xfId="10977" xr:uid="{00000000-0005-0000-0000-000007250000}"/>
    <cellStyle name="40% - uthevingsfarge 1 4 2 3 9" xfId="10978" xr:uid="{00000000-0005-0000-0000-000008250000}"/>
    <cellStyle name="40% - uthevingsfarge 1 4 2 3_Tabell 4.5-4.7" xfId="10947" xr:uid="{00000000-0005-0000-0000-000009250000}"/>
    <cellStyle name="40% - uthevingsfarge 1 4 2 4" xfId="573" xr:uid="{00000000-0005-0000-0000-00000A250000}"/>
    <cellStyle name="40% - uthevingsfarge 1 4 2 4 2" xfId="10980" xr:uid="{00000000-0005-0000-0000-00000B250000}"/>
    <cellStyle name="40% - uthevingsfarge 1 4 2 4 2 2" xfId="10981" xr:uid="{00000000-0005-0000-0000-00000C250000}"/>
    <cellStyle name="40% - uthevingsfarge 1 4 2 4 2 3" xfId="10982" xr:uid="{00000000-0005-0000-0000-00000D250000}"/>
    <cellStyle name="40% - uthevingsfarge 1 4 2 4 3" xfId="10983" xr:uid="{00000000-0005-0000-0000-00000E250000}"/>
    <cellStyle name="40% - uthevingsfarge 1 4 2 4 3 2" xfId="10984" xr:uid="{00000000-0005-0000-0000-00000F250000}"/>
    <cellStyle name="40% - uthevingsfarge 1 4 2 4 3 3" xfId="10985" xr:uid="{00000000-0005-0000-0000-000010250000}"/>
    <cellStyle name="40% - uthevingsfarge 1 4 2 4 4" xfId="10986" xr:uid="{00000000-0005-0000-0000-000011250000}"/>
    <cellStyle name="40% - uthevingsfarge 1 4 2 4 5" xfId="10987" xr:uid="{00000000-0005-0000-0000-000012250000}"/>
    <cellStyle name="40% - uthevingsfarge 1 4 2 4_Tabell 4.5-4.7" xfId="10979" xr:uid="{00000000-0005-0000-0000-000013250000}"/>
    <cellStyle name="40% - uthevingsfarge 1 4 2 5" xfId="10988" xr:uid="{00000000-0005-0000-0000-000014250000}"/>
    <cellStyle name="40% - uthevingsfarge 1 4 2 5 2" xfId="10989" xr:uid="{00000000-0005-0000-0000-000015250000}"/>
    <cellStyle name="40% - uthevingsfarge 1 4 2 5 2 2" xfId="10990" xr:uid="{00000000-0005-0000-0000-000016250000}"/>
    <cellStyle name="40% - uthevingsfarge 1 4 2 5 2 3" xfId="10991" xr:uid="{00000000-0005-0000-0000-000017250000}"/>
    <cellStyle name="40% - uthevingsfarge 1 4 2 5 3" xfId="10992" xr:uid="{00000000-0005-0000-0000-000018250000}"/>
    <cellStyle name="40% - uthevingsfarge 1 4 2 5 3 2" xfId="10993" xr:uid="{00000000-0005-0000-0000-000019250000}"/>
    <cellStyle name="40% - uthevingsfarge 1 4 2 5 3 3" xfId="10994" xr:uid="{00000000-0005-0000-0000-00001A250000}"/>
    <cellStyle name="40% - uthevingsfarge 1 4 2 5 4" xfId="10995" xr:uid="{00000000-0005-0000-0000-00001B250000}"/>
    <cellStyle name="40% - uthevingsfarge 1 4 2 5 5" xfId="10996" xr:uid="{00000000-0005-0000-0000-00001C250000}"/>
    <cellStyle name="40% - uthevingsfarge 1 4 2 6" xfId="10997" xr:uid="{00000000-0005-0000-0000-00001D250000}"/>
    <cellStyle name="40% - uthevingsfarge 1 4 2 6 2" xfId="10998" xr:uid="{00000000-0005-0000-0000-00001E250000}"/>
    <cellStyle name="40% - uthevingsfarge 1 4 2 6 3" xfId="10999" xr:uid="{00000000-0005-0000-0000-00001F250000}"/>
    <cellStyle name="40% - uthevingsfarge 1 4 2 7" xfId="11000" xr:uid="{00000000-0005-0000-0000-000020250000}"/>
    <cellStyle name="40% - uthevingsfarge 1 4 2 7 2" xfId="11001" xr:uid="{00000000-0005-0000-0000-000021250000}"/>
    <cellStyle name="40% - uthevingsfarge 1 4 2 7 3" xfId="11002" xr:uid="{00000000-0005-0000-0000-000022250000}"/>
    <cellStyle name="40% - uthevingsfarge 1 4 2 8" xfId="11003" xr:uid="{00000000-0005-0000-0000-000023250000}"/>
    <cellStyle name="40% - uthevingsfarge 1 4 2 8 2" xfId="11004" xr:uid="{00000000-0005-0000-0000-000024250000}"/>
    <cellStyle name="40% - uthevingsfarge 1 4 2 9" xfId="11005" xr:uid="{00000000-0005-0000-0000-000025250000}"/>
    <cellStyle name="40% - uthevingsfarge 1 4 2 9 2" xfId="11006" xr:uid="{00000000-0005-0000-0000-000026250000}"/>
    <cellStyle name="40% - uthevingsfarge 1 4 2_Tabell 4.5-4.7" xfId="10879" xr:uid="{00000000-0005-0000-0000-000027250000}"/>
    <cellStyle name="40% - uthevingsfarge 1 4 3" xfId="574" xr:uid="{00000000-0005-0000-0000-000028250000}"/>
    <cellStyle name="40% - uthevingsfarge 1 4 3 10" xfId="11008" xr:uid="{00000000-0005-0000-0000-000029250000}"/>
    <cellStyle name="40% - uthevingsfarge 1 4 3 11" xfId="11009" xr:uid="{00000000-0005-0000-0000-00002A250000}"/>
    <cellStyle name="40% - uthevingsfarge 1 4 3 2" xfId="575" xr:uid="{00000000-0005-0000-0000-00002B250000}"/>
    <cellStyle name="40% - uthevingsfarge 1 4 3 2 10" xfId="11011" xr:uid="{00000000-0005-0000-0000-00002C250000}"/>
    <cellStyle name="40% - uthevingsfarge 1 4 3 2 2" xfId="576" xr:uid="{00000000-0005-0000-0000-00002D250000}"/>
    <cellStyle name="40% - uthevingsfarge 1 4 3 2 2 2" xfId="11013" xr:uid="{00000000-0005-0000-0000-00002E250000}"/>
    <cellStyle name="40% - uthevingsfarge 1 4 3 2 2 2 2" xfId="11014" xr:uid="{00000000-0005-0000-0000-00002F250000}"/>
    <cellStyle name="40% - uthevingsfarge 1 4 3 2 2 2 3" xfId="11015" xr:uid="{00000000-0005-0000-0000-000030250000}"/>
    <cellStyle name="40% - uthevingsfarge 1 4 3 2 2 3" xfId="11016" xr:uid="{00000000-0005-0000-0000-000031250000}"/>
    <cellStyle name="40% - uthevingsfarge 1 4 3 2 2 3 2" xfId="11017" xr:uid="{00000000-0005-0000-0000-000032250000}"/>
    <cellStyle name="40% - uthevingsfarge 1 4 3 2 2 3 3" xfId="11018" xr:uid="{00000000-0005-0000-0000-000033250000}"/>
    <cellStyle name="40% - uthevingsfarge 1 4 3 2 2 4" xfId="11019" xr:uid="{00000000-0005-0000-0000-000034250000}"/>
    <cellStyle name="40% - uthevingsfarge 1 4 3 2 2 5" xfId="11020" xr:uid="{00000000-0005-0000-0000-000035250000}"/>
    <cellStyle name="40% - uthevingsfarge 1 4 3 2 2_Tabell 4.5-4.7" xfId="11012" xr:uid="{00000000-0005-0000-0000-000036250000}"/>
    <cellStyle name="40% - uthevingsfarge 1 4 3 2 3" xfId="11021" xr:uid="{00000000-0005-0000-0000-000037250000}"/>
    <cellStyle name="40% - uthevingsfarge 1 4 3 2 3 2" xfId="11022" xr:uid="{00000000-0005-0000-0000-000038250000}"/>
    <cellStyle name="40% - uthevingsfarge 1 4 3 2 3 2 2" xfId="11023" xr:uid="{00000000-0005-0000-0000-000039250000}"/>
    <cellStyle name="40% - uthevingsfarge 1 4 3 2 3 2 3" xfId="11024" xr:uid="{00000000-0005-0000-0000-00003A250000}"/>
    <cellStyle name="40% - uthevingsfarge 1 4 3 2 3 3" xfId="11025" xr:uid="{00000000-0005-0000-0000-00003B250000}"/>
    <cellStyle name="40% - uthevingsfarge 1 4 3 2 3 3 2" xfId="11026" xr:uid="{00000000-0005-0000-0000-00003C250000}"/>
    <cellStyle name="40% - uthevingsfarge 1 4 3 2 3 3 3" xfId="11027" xr:uid="{00000000-0005-0000-0000-00003D250000}"/>
    <cellStyle name="40% - uthevingsfarge 1 4 3 2 3 4" xfId="11028" xr:uid="{00000000-0005-0000-0000-00003E250000}"/>
    <cellStyle name="40% - uthevingsfarge 1 4 3 2 3 5" xfId="11029" xr:uid="{00000000-0005-0000-0000-00003F250000}"/>
    <cellStyle name="40% - uthevingsfarge 1 4 3 2 4" xfId="11030" xr:uid="{00000000-0005-0000-0000-000040250000}"/>
    <cellStyle name="40% - uthevingsfarge 1 4 3 2 4 2" xfId="11031" xr:uid="{00000000-0005-0000-0000-000041250000}"/>
    <cellStyle name="40% - uthevingsfarge 1 4 3 2 4 3" xfId="11032" xr:uid="{00000000-0005-0000-0000-000042250000}"/>
    <cellStyle name="40% - uthevingsfarge 1 4 3 2 5" xfId="11033" xr:uid="{00000000-0005-0000-0000-000043250000}"/>
    <cellStyle name="40% - uthevingsfarge 1 4 3 2 5 2" xfId="11034" xr:uid="{00000000-0005-0000-0000-000044250000}"/>
    <cellStyle name="40% - uthevingsfarge 1 4 3 2 5 3" xfId="11035" xr:uid="{00000000-0005-0000-0000-000045250000}"/>
    <cellStyle name="40% - uthevingsfarge 1 4 3 2 6" xfId="11036" xr:uid="{00000000-0005-0000-0000-000046250000}"/>
    <cellStyle name="40% - uthevingsfarge 1 4 3 2 6 2" xfId="11037" xr:uid="{00000000-0005-0000-0000-000047250000}"/>
    <cellStyle name="40% - uthevingsfarge 1 4 3 2 7" xfId="11038" xr:uid="{00000000-0005-0000-0000-000048250000}"/>
    <cellStyle name="40% - uthevingsfarge 1 4 3 2 7 2" xfId="11039" xr:uid="{00000000-0005-0000-0000-000049250000}"/>
    <cellStyle name="40% - uthevingsfarge 1 4 3 2 8" xfId="11040" xr:uid="{00000000-0005-0000-0000-00004A250000}"/>
    <cellStyle name="40% - uthevingsfarge 1 4 3 2 9" xfId="11041" xr:uid="{00000000-0005-0000-0000-00004B250000}"/>
    <cellStyle name="40% - uthevingsfarge 1 4 3 2_Tabell 4.5-4.7" xfId="11010" xr:uid="{00000000-0005-0000-0000-00004C250000}"/>
    <cellStyle name="40% - uthevingsfarge 1 4 3 3" xfId="577" xr:uid="{00000000-0005-0000-0000-00004D250000}"/>
    <cellStyle name="40% - uthevingsfarge 1 4 3 3 2" xfId="11043" xr:uid="{00000000-0005-0000-0000-00004E250000}"/>
    <cellStyle name="40% - uthevingsfarge 1 4 3 3 2 2" xfId="11044" xr:uid="{00000000-0005-0000-0000-00004F250000}"/>
    <cellStyle name="40% - uthevingsfarge 1 4 3 3 2 3" xfId="11045" xr:uid="{00000000-0005-0000-0000-000050250000}"/>
    <cellStyle name="40% - uthevingsfarge 1 4 3 3 3" xfId="11046" xr:uid="{00000000-0005-0000-0000-000051250000}"/>
    <cellStyle name="40% - uthevingsfarge 1 4 3 3 3 2" xfId="11047" xr:uid="{00000000-0005-0000-0000-000052250000}"/>
    <cellStyle name="40% - uthevingsfarge 1 4 3 3 3 3" xfId="11048" xr:uid="{00000000-0005-0000-0000-000053250000}"/>
    <cellStyle name="40% - uthevingsfarge 1 4 3 3 4" xfId="11049" xr:uid="{00000000-0005-0000-0000-000054250000}"/>
    <cellStyle name="40% - uthevingsfarge 1 4 3 3 5" xfId="11050" xr:uid="{00000000-0005-0000-0000-000055250000}"/>
    <cellStyle name="40% - uthevingsfarge 1 4 3 3_Tabell 4.5-4.7" xfId="11042" xr:uid="{00000000-0005-0000-0000-000056250000}"/>
    <cellStyle name="40% - uthevingsfarge 1 4 3 4" xfId="11051" xr:uid="{00000000-0005-0000-0000-000057250000}"/>
    <cellStyle name="40% - uthevingsfarge 1 4 3 4 2" xfId="11052" xr:uid="{00000000-0005-0000-0000-000058250000}"/>
    <cellStyle name="40% - uthevingsfarge 1 4 3 4 2 2" xfId="11053" xr:uid="{00000000-0005-0000-0000-000059250000}"/>
    <cellStyle name="40% - uthevingsfarge 1 4 3 4 2 3" xfId="11054" xr:uid="{00000000-0005-0000-0000-00005A250000}"/>
    <cellStyle name="40% - uthevingsfarge 1 4 3 4 3" xfId="11055" xr:uid="{00000000-0005-0000-0000-00005B250000}"/>
    <cellStyle name="40% - uthevingsfarge 1 4 3 4 3 2" xfId="11056" xr:uid="{00000000-0005-0000-0000-00005C250000}"/>
    <cellStyle name="40% - uthevingsfarge 1 4 3 4 3 3" xfId="11057" xr:uid="{00000000-0005-0000-0000-00005D250000}"/>
    <cellStyle name="40% - uthevingsfarge 1 4 3 4 4" xfId="11058" xr:uid="{00000000-0005-0000-0000-00005E250000}"/>
    <cellStyle name="40% - uthevingsfarge 1 4 3 4 5" xfId="11059" xr:uid="{00000000-0005-0000-0000-00005F250000}"/>
    <cellStyle name="40% - uthevingsfarge 1 4 3 5" xfId="11060" xr:uid="{00000000-0005-0000-0000-000060250000}"/>
    <cellStyle name="40% - uthevingsfarge 1 4 3 5 2" xfId="11061" xr:uid="{00000000-0005-0000-0000-000061250000}"/>
    <cellStyle name="40% - uthevingsfarge 1 4 3 5 3" xfId="11062" xr:uid="{00000000-0005-0000-0000-000062250000}"/>
    <cellStyle name="40% - uthevingsfarge 1 4 3 6" xfId="11063" xr:uid="{00000000-0005-0000-0000-000063250000}"/>
    <cellStyle name="40% - uthevingsfarge 1 4 3 6 2" xfId="11064" xr:uid="{00000000-0005-0000-0000-000064250000}"/>
    <cellStyle name="40% - uthevingsfarge 1 4 3 6 3" xfId="11065" xr:uid="{00000000-0005-0000-0000-000065250000}"/>
    <cellStyle name="40% - uthevingsfarge 1 4 3 7" xfId="11066" xr:uid="{00000000-0005-0000-0000-000066250000}"/>
    <cellStyle name="40% - uthevingsfarge 1 4 3 7 2" xfId="11067" xr:uid="{00000000-0005-0000-0000-000067250000}"/>
    <cellStyle name="40% - uthevingsfarge 1 4 3 8" xfId="11068" xr:uid="{00000000-0005-0000-0000-000068250000}"/>
    <cellStyle name="40% - uthevingsfarge 1 4 3 8 2" xfId="11069" xr:uid="{00000000-0005-0000-0000-000069250000}"/>
    <cellStyle name="40% - uthevingsfarge 1 4 3 9" xfId="11070" xr:uid="{00000000-0005-0000-0000-00006A250000}"/>
    <cellStyle name="40% - uthevingsfarge 1 4 3_Tabell 4.5-4.7" xfId="11007" xr:uid="{00000000-0005-0000-0000-00006B250000}"/>
    <cellStyle name="40% - uthevingsfarge 1 4 4" xfId="578" xr:uid="{00000000-0005-0000-0000-00006C250000}"/>
    <cellStyle name="40% - uthevingsfarge 1 4 4 10" xfId="11072" xr:uid="{00000000-0005-0000-0000-00006D250000}"/>
    <cellStyle name="40% - uthevingsfarge 1 4 4 2" xfId="579" xr:uid="{00000000-0005-0000-0000-00006E250000}"/>
    <cellStyle name="40% - uthevingsfarge 1 4 4 2 2" xfId="11074" xr:uid="{00000000-0005-0000-0000-00006F250000}"/>
    <cellStyle name="40% - uthevingsfarge 1 4 4 2 2 2" xfId="11075" xr:uid="{00000000-0005-0000-0000-000070250000}"/>
    <cellStyle name="40% - uthevingsfarge 1 4 4 2 2 3" xfId="11076" xr:uid="{00000000-0005-0000-0000-000071250000}"/>
    <cellStyle name="40% - uthevingsfarge 1 4 4 2 3" xfId="11077" xr:uid="{00000000-0005-0000-0000-000072250000}"/>
    <cellStyle name="40% - uthevingsfarge 1 4 4 2 3 2" xfId="11078" xr:uid="{00000000-0005-0000-0000-000073250000}"/>
    <cellStyle name="40% - uthevingsfarge 1 4 4 2 3 3" xfId="11079" xr:uid="{00000000-0005-0000-0000-000074250000}"/>
    <cellStyle name="40% - uthevingsfarge 1 4 4 2 4" xfId="11080" xr:uid="{00000000-0005-0000-0000-000075250000}"/>
    <cellStyle name="40% - uthevingsfarge 1 4 4 2 5" xfId="11081" xr:uid="{00000000-0005-0000-0000-000076250000}"/>
    <cellStyle name="40% - uthevingsfarge 1 4 4 2_Tabell 4.5-4.7" xfId="11073" xr:uid="{00000000-0005-0000-0000-000077250000}"/>
    <cellStyle name="40% - uthevingsfarge 1 4 4 3" xfId="11082" xr:uid="{00000000-0005-0000-0000-000078250000}"/>
    <cellStyle name="40% - uthevingsfarge 1 4 4 3 2" xfId="11083" xr:uid="{00000000-0005-0000-0000-000079250000}"/>
    <cellStyle name="40% - uthevingsfarge 1 4 4 3 2 2" xfId="11084" xr:uid="{00000000-0005-0000-0000-00007A250000}"/>
    <cellStyle name="40% - uthevingsfarge 1 4 4 3 2 3" xfId="11085" xr:uid="{00000000-0005-0000-0000-00007B250000}"/>
    <cellStyle name="40% - uthevingsfarge 1 4 4 3 3" xfId="11086" xr:uid="{00000000-0005-0000-0000-00007C250000}"/>
    <cellStyle name="40% - uthevingsfarge 1 4 4 3 3 2" xfId="11087" xr:uid="{00000000-0005-0000-0000-00007D250000}"/>
    <cellStyle name="40% - uthevingsfarge 1 4 4 3 3 3" xfId="11088" xr:uid="{00000000-0005-0000-0000-00007E250000}"/>
    <cellStyle name="40% - uthevingsfarge 1 4 4 3 4" xfId="11089" xr:uid="{00000000-0005-0000-0000-00007F250000}"/>
    <cellStyle name="40% - uthevingsfarge 1 4 4 3 5" xfId="11090" xr:uid="{00000000-0005-0000-0000-000080250000}"/>
    <cellStyle name="40% - uthevingsfarge 1 4 4 4" xfId="11091" xr:uid="{00000000-0005-0000-0000-000081250000}"/>
    <cellStyle name="40% - uthevingsfarge 1 4 4 4 2" xfId="11092" xr:uid="{00000000-0005-0000-0000-000082250000}"/>
    <cellStyle name="40% - uthevingsfarge 1 4 4 4 3" xfId="11093" xr:uid="{00000000-0005-0000-0000-000083250000}"/>
    <cellStyle name="40% - uthevingsfarge 1 4 4 5" xfId="11094" xr:uid="{00000000-0005-0000-0000-000084250000}"/>
    <cellStyle name="40% - uthevingsfarge 1 4 4 5 2" xfId="11095" xr:uid="{00000000-0005-0000-0000-000085250000}"/>
    <cellStyle name="40% - uthevingsfarge 1 4 4 5 3" xfId="11096" xr:uid="{00000000-0005-0000-0000-000086250000}"/>
    <cellStyle name="40% - uthevingsfarge 1 4 4 6" xfId="11097" xr:uid="{00000000-0005-0000-0000-000087250000}"/>
    <cellStyle name="40% - uthevingsfarge 1 4 4 6 2" xfId="11098" xr:uid="{00000000-0005-0000-0000-000088250000}"/>
    <cellStyle name="40% - uthevingsfarge 1 4 4 7" xfId="11099" xr:uid="{00000000-0005-0000-0000-000089250000}"/>
    <cellStyle name="40% - uthevingsfarge 1 4 4 7 2" xfId="11100" xr:uid="{00000000-0005-0000-0000-00008A250000}"/>
    <cellStyle name="40% - uthevingsfarge 1 4 4 8" xfId="11101" xr:uid="{00000000-0005-0000-0000-00008B250000}"/>
    <cellStyle name="40% - uthevingsfarge 1 4 4 9" xfId="11102" xr:uid="{00000000-0005-0000-0000-00008C250000}"/>
    <cellStyle name="40% - uthevingsfarge 1 4 4_Tabell 4.5-4.7" xfId="11071" xr:uid="{00000000-0005-0000-0000-00008D250000}"/>
    <cellStyle name="40% - uthevingsfarge 1 4 5" xfId="580" xr:uid="{00000000-0005-0000-0000-00008E250000}"/>
    <cellStyle name="40% - uthevingsfarge 1 4 5 2" xfId="11104" xr:uid="{00000000-0005-0000-0000-00008F250000}"/>
    <cellStyle name="40% - uthevingsfarge 1 4 5 2 2" xfId="11105" xr:uid="{00000000-0005-0000-0000-000090250000}"/>
    <cellStyle name="40% - uthevingsfarge 1 4 5 2 3" xfId="11106" xr:uid="{00000000-0005-0000-0000-000091250000}"/>
    <cellStyle name="40% - uthevingsfarge 1 4 5 3" xfId="11107" xr:uid="{00000000-0005-0000-0000-000092250000}"/>
    <cellStyle name="40% - uthevingsfarge 1 4 5 3 2" xfId="11108" xr:uid="{00000000-0005-0000-0000-000093250000}"/>
    <cellStyle name="40% - uthevingsfarge 1 4 5 3 3" xfId="11109" xr:uid="{00000000-0005-0000-0000-000094250000}"/>
    <cellStyle name="40% - uthevingsfarge 1 4 5 4" xfId="11110" xr:uid="{00000000-0005-0000-0000-000095250000}"/>
    <cellStyle name="40% - uthevingsfarge 1 4 5 5" xfId="11111" xr:uid="{00000000-0005-0000-0000-000096250000}"/>
    <cellStyle name="40% - uthevingsfarge 1 4 5_Tabell 4.5-4.7" xfId="11103" xr:uid="{00000000-0005-0000-0000-000097250000}"/>
    <cellStyle name="40% - uthevingsfarge 1 4 6" xfId="11112" xr:uid="{00000000-0005-0000-0000-000098250000}"/>
    <cellStyle name="40% - uthevingsfarge 1 4 6 2" xfId="11113" xr:uid="{00000000-0005-0000-0000-000099250000}"/>
    <cellStyle name="40% - uthevingsfarge 1 4 6 2 2" xfId="11114" xr:uid="{00000000-0005-0000-0000-00009A250000}"/>
    <cellStyle name="40% - uthevingsfarge 1 4 6 2 3" xfId="11115" xr:uid="{00000000-0005-0000-0000-00009B250000}"/>
    <cellStyle name="40% - uthevingsfarge 1 4 6 3" xfId="11116" xr:uid="{00000000-0005-0000-0000-00009C250000}"/>
    <cellStyle name="40% - uthevingsfarge 1 4 6 3 2" xfId="11117" xr:uid="{00000000-0005-0000-0000-00009D250000}"/>
    <cellStyle name="40% - uthevingsfarge 1 4 6 3 3" xfId="11118" xr:uid="{00000000-0005-0000-0000-00009E250000}"/>
    <cellStyle name="40% - uthevingsfarge 1 4 6 4" xfId="11119" xr:uid="{00000000-0005-0000-0000-00009F250000}"/>
    <cellStyle name="40% - uthevingsfarge 1 4 6 5" xfId="11120" xr:uid="{00000000-0005-0000-0000-0000A0250000}"/>
    <cellStyle name="40% - uthevingsfarge 1 4 7" xfId="11121" xr:uid="{00000000-0005-0000-0000-0000A1250000}"/>
    <cellStyle name="40% - uthevingsfarge 1 4 7 2" xfId="11122" xr:uid="{00000000-0005-0000-0000-0000A2250000}"/>
    <cellStyle name="40% - uthevingsfarge 1 4 7 3" xfId="11123" xr:uid="{00000000-0005-0000-0000-0000A3250000}"/>
    <cellStyle name="40% - uthevingsfarge 1 4 8" xfId="11124" xr:uid="{00000000-0005-0000-0000-0000A4250000}"/>
    <cellStyle name="40% - uthevingsfarge 1 4 8 2" xfId="11125" xr:uid="{00000000-0005-0000-0000-0000A5250000}"/>
    <cellStyle name="40% - uthevingsfarge 1 4 8 3" xfId="11126" xr:uid="{00000000-0005-0000-0000-0000A6250000}"/>
    <cellStyle name="40% - uthevingsfarge 1 4 9" xfId="11127" xr:uid="{00000000-0005-0000-0000-0000A7250000}"/>
    <cellStyle name="40% - uthevingsfarge 1 4 9 2" xfId="11128" xr:uid="{00000000-0005-0000-0000-0000A8250000}"/>
    <cellStyle name="40% - uthevingsfarge 1 4_Tabell 4.5-4.7" xfId="10873" xr:uid="{00000000-0005-0000-0000-0000A9250000}"/>
    <cellStyle name="40% - uthevingsfarge 1 5" xfId="581" xr:uid="{00000000-0005-0000-0000-0000AA250000}"/>
    <cellStyle name="40% - uthevingsfarge 1 5 10" xfId="11130" xr:uid="{00000000-0005-0000-0000-0000AB250000}"/>
    <cellStyle name="40% - uthevingsfarge 1 5 10 2" xfId="11131" xr:uid="{00000000-0005-0000-0000-0000AC250000}"/>
    <cellStyle name="40% - uthevingsfarge 1 5 11" xfId="11132" xr:uid="{00000000-0005-0000-0000-0000AD250000}"/>
    <cellStyle name="40% - uthevingsfarge 1 5 12" xfId="11133" xr:uid="{00000000-0005-0000-0000-0000AE250000}"/>
    <cellStyle name="40% - uthevingsfarge 1 5 13" xfId="11134" xr:uid="{00000000-0005-0000-0000-0000AF250000}"/>
    <cellStyle name="40% - uthevingsfarge 1 5 2" xfId="582" xr:uid="{00000000-0005-0000-0000-0000B0250000}"/>
    <cellStyle name="40% - uthevingsfarge 1 5 2 10" xfId="11136" xr:uid="{00000000-0005-0000-0000-0000B1250000}"/>
    <cellStyle name="40% - uthevingsfarge 1 5 2 11" xfId="11137" xr:uid="{00000000-0005-0000-0000-0000B2250000}"/>
    <cellStyle name="40% - uthevingsfarge 1 5 2 12" xfId="11138" xr:uid="{00000000-0005-0000-0000-0000B3250000}"/>
    <cellStyle name="40% - uthevingsfarge 1 5 2 2" xfId="583" xr:uid="{00000000-0005-0000-0000-0000B4250000}"/>
    <cellStyle name="40% - uthevingsfarge 1 5 2 2 10" xfId="11140" xr:uid="{00000000-0005-0000-0000-0000B5250000}"/>
    <cellStyle name="40% - uthevingsfarge 1 5 2 2 11" xfId="11141" xr:uid="{00000000-0005-0000-0000-0000B6250000}"/>
    <cellStyle name="40% - uthevingsfarge 1 5 2 2 2" xfId="584" xr:uid="{00000000-0005-0000-0000-0000B7250000}"/>
    <cellStyle name="40% - uthevingsfarge 1 5 2 2 2 10" xfId="11143" xr:uid="{00000000-0005-0000-0000-0000B8250000}"/>
    <cellStyle name="40% - uthevingsfarge 1 5 2 2 2 2" xfId="585" xr:uid="{00000000-0005-0000-0000-0000B9250000}"/>
    <cellStyle name="40% - uthevingsfarge 1 5 2 2 2 2 2" xfId="11145" xr:uid="{00000000-0005-0000-0000-0000BA250000}"/>
    <cellStyle name="40% - uthevingsfarge 1 5 2 2 2 2 2 2" xfId="11146" xr:uid="{00000000-0005-0000-0000-0000BB250000}"/>
    <cellStyle name="40% - uthevingsfarge 1 5 2 2 2 2 2 3" xfId="11147" xr:uid="{00000000-0005-0000-0000-0000BC250000}"/>
    <cellStyle name="40% - uthevingsfarge 1 5 2 2 2 2 3" xfId="11148" xr:uid="{00000000-0005-0000-0000-0000BD250000}"/>
    <cellStyle name="40% - uthevingsfarge 1 5 2 2 2 2 3 2" xfId="11149" xr:uid="{00000000-0005-0000-0000-0000BE250000}"/>
    <cellStyle name="40% - uthevingsfarge 1 5 2 2 2 2 3 3" xfId="11150" xr:uid="{00000000-0005-0000-0000-0000BF250000}"/>
    <cellStyle name="40% - uthevingsfarge 1 5 2 2 2 2 4" xfId="11151" xr:uid="{00000000-0005-0000-0000-0000C0250000}"/>
    <cellStyle name="40% - uthevingsfarge 1 5 2 2 2 2 5" xfId="11152" xr:uid="{00000000-0005-0000-0000-0000C1250000}"/>
    <cellStyle name="40% - uthevingsfarge 1 5 2 2 2 2_Tabell 4.5-4.7" xfId="11144" xr:uid="{00000000-0005-0000-0000-0000C2250000}"/>
    <cellStyle name="40% - uthevingsfarge 1 5 2 2 2 3" xfId="11153" xr:uid="{00000000-0005-0000-0000-0000C3250000}"/>
    <cellStyle name="40% - uthevingsfarge 1 5 2 2 2 3 2" xfId="11154" xr:uid="{00000000-0005-0000-0000-0000C4250000}"/>
    <cellStyle name="40% - uthevingsfarge 1 5 2 2 2 3 2 2" xfId="11155" xr:uid="{00000000-0005-0000-0000-0000C5250000}"/>
    <cellStyle name="40% - uthevingsfarge 1 5 2 2 2 3 2 3" xfId="11156" xr:uid="{00000000-0005-0000-0000-0000C6250000}"/>
    <cellStyle name="40% - uthevingsfarge 1 5 2 2 2 3 3" xfId="11157" xr:uid="{00000000-0005-0000-0000-0000C7250000}"/>
    <cellStyle name="40% - uthevingsfarge 1 5 2 2 2 3 3 2" xfId="11158" xr:uid="{00000000-0005-0000-0000-0000C8250000}"/>
    <cellStyle name="40% - uthevingsfarge 1 5 2 2 2 3 3 3" xfId="11159" xr:uid="{00000000-0005-0000-0000-0000C9250000}"/>
    <cellStyle name="40% - uthevingsfarge 1 5 2 2 2 3 4" xfId="11160" xr:uid="{00000000-0005-0000-0000-0000CA250000}"/>
    <cellStyle name="40% - uthevingsfarge 1 5 2 2 2 3 5" xfId="11161" xr:uid="{00000000-0005-0000-0000-0000CB250000}"/>
    <cellStyle name="40% - uthevingsfarge 1 5 2 2 2 4" xfId="11162" xr:uid="{00000000-0005-0000-0000-0000CC250000}"/>
    <cellStyle name="40% - uthevingsfarge 1 5 2 2 2 4 2" xfId="11163" xr:uid="{00000000-0005-0000-0000-0000CD250000}"/>
    <cellStyle name="40% - uthevingsfarge 1 5 2 2 2 4 3" xfId="11164" xr:uid="{00000000-0005-0000-0000-0000CE250000}"/>
    <cellStyle name="40% - uthevingsfarge 1 5 2 2 2 5" xfId="11165" xr:uid="{00000000-0005-0000-0000-0000CF250000}"/>
    <cellStyle name="40% - uthevingsfarge 1 5 2 2 2 5 2" xfId="11166" xr:uid="{00000000-0005-0000-0000-0000D0250000}"/>
    <cellStyle name="40% - uthevingsfarge 1 5 2 2 2 5 3" xfId="11167" xr:uid="{00000000-0005-0000-0000-0000D1250000}"/>
    <cellStyle name="40% - uthevingsfarge 1 5 2 2 2 6" xfId="11168" xr:uid="{00000000-0005-0000-0000-0000D2250000}"/>
    <cellStyle name="40% - uthevingsfarge 1 5 2 2 2 6 2" xfId="11169" xr:uid="{00000000-0005-0000-0000-0000D3250000}"/>
    <cellStyle name="40% - uthevingsfarge 1 5 2 2 2 7" xfId="11170" xr:uid="{00000000-0005-0000-0000-0000D4250000}"/>
    <cellStyle name="40% - uthevingsfarge 1 5 2 2 2 7 2" xfId="11171" xr:uid="{00000000-0005-0000-0000-0000D5250000}"/>
    <cellStyle name="40% - uthevingsfarge 1 5 2 2 2 8" xfId="11172" xr:uid="{00000000-0005-0000-0000-0000D6250000}"/>
    <cellStyle name="40% - uthevingsfarge 1 5 2 2 2 9" xfId="11173" xr:uid="{00000000-0005-0000-0000-0000D7250000}"/>
    <cellStyle name="40% - uthevingsfarge 1 5 2 2 2_Tabell 4.5-4.7" xfId="11142" xr:uid="{00000000-0005-0000-0000-0000D8250000}"/>
    <cellStyle name="40% - uthevingsfarge 1 5 2 2 3" xfId="586" xr:uid="{00000000-0005-0000-0000-0000D9250000}"/>
    <cellStyle name="40% - uthevingsfarge 1 5 2 2 3 2" xfId="11175" xr:uid="{00000000-0005-0000-0000-0000DA250000}"/>
    <cellStyle name="40% - uthevingsfarge 1 5 2 2 3 2 2" xfId="11176" xr:uid="{00000000-0005-0000-0000-0000DB250000}"/>
    <cellStyle name="40% - uthevingsfarge 1 5 2 2 3 2 3" xfId="11177" xr:uid="{00000000-0005-0000-0000-0000DC250000}"/>
    <cellStyle name="40% - uthevingsfarge 1 5 2 2 3 3" xfId="11178" xr:uid="{00000000-0005-0000-0000-0000DD250000}"/>
    <cellStyle name="40% - uthevingsfarge 1 5 2 2 3 3 2" xfId="11179" xr:uid="{00000000-0005-0000-0000-0000DE250000}"/>
    <cellStyle name="40% - uthevingsfarge 1 5 2 2 3 3 3" xfId="11180" xr:uid="{00000000-0005-0000-0000-0000DF250000}"/>
    <cellStyle name="40% - uthevingsfarge 1 5 2 2 3 4" xfId="11181" xr:uid="{00000000-0005-0000-0000-0000E0250000}"/>
    <cellStyle name="40% - uthevingsfarge 1 5 2 2 3 5" xfId="11182" xr:uid="{00000000-0005-0000-0000-0000E1250000}"/>
    <cellStyle name="40% - uthevingsfarge 1 5 2 2 3_Tabell 4.5-4.7" xfId="11174" xr:uid="{00000000-0005-0000-0000-0000E2250000}"/>
    <cellStyle name="40% - uthevingsfarge 1 5 2 2 4" xfId="11183" xr:uid="{00000000-0005-0000-0000-0000E3250000}"/>
    <cellStyle name="40% - uthevingsfarge 1 5 2 2 4 2" xfId="11184" xr:uid="{00000000-0005-0000-0000-0000E4250000}"/>
    <cellStyle name="40% - uthevingsfarge 1 5 2 2 4 2 2" xfId="11185" xr:uid="{00000000-0005-0000-0000-0000E5250000}"/>
    <cellStyle name="40% - uthevingsfarge 1 5 2 2 4 2 3" xfId="11186" xr:uid="{00000000-0005-0000-0000-0000E6250000}"/>
    <cellStyle name="40% - uthevingsfarge 1 5 2 2 4 3" xfId="11187" xr:uid="{00000000-0005-0000-0000-0000E7250000}"/>
    <cellStyle name="40% - uthevingsfarge 1 5 2 2 4 3 2" xfId="11188" xr:uid="{00000000-0005-0000-0000-0000E8250000}"/>
    <cellStyle name="40% - uthevingsfarge 1 5 2 2 4 3 3" xfId="11189" xr:uid="{00000000-0005-0000-0000-0000E9250000}"/>
    <cellStyle name="40% - uthevingsfarge 1 5 2 2 4 4" xfId="11190" xr:uid="{00000000-0005-0000-0000-0000EA250000}"/>
    <cellStyle name="40% - uthevingsfarge 1 5 2 2 4 5" xfId="11191" xr:uid="{00000000-0005-0000-0000-0000EB250000}"/>
    <cellStyle name="40% - uthevingsfarge 1 5 2 2 5" xfId="11192" xr:uid="{00000000-0005-0000-0000-0000EC250000}"/>
    <cellStyle name="40% - uthevingsfarge 1 5 2 2 5 2" xfId="11193" xr:uid="{00000000-0005-0000-0000-0000ED250000}"/>
    <cellStyle name="40% - uthevingsfarge 1 5 2 2 5 3" xfId="11194" xr:uid="{00000000-0005-0000-0000-0000EE250000}"/>
    <cellStyle name="40% - uthevingsfarge 1 5 2 2 6" xfId="11195" xr:uid="{00000000-0005-0000-0000-0000EF250000}"/>
    <cellStyle name="40% - uthevingsfarge 1 5 2 2 6 2" xfId="11196" xr:uid="{00000000-0005-0000-0000-0000F0250000}"/>
    <cellStyle name="40% - uthevingsfarge 1 5 2 2 6 3" xfId="11197" xr:uid="{00000000-0005-0000-0000-0000F1250000}"/>
    <cellStyle name="40% - uthevingsfarge 1 5 2 2 7" xfId="11198" xr:uid="{00000000-0005-0000-0000-0000F2250000}"/>
    <cellStyle name="40% - uthevingsfarge 1 5 2 2 7 2" xfId="11199" xr:uid="{00000000-0005-0000-0000-0000F3250000}"/>
    <cellStyle name="40% - uthevingsfarge 1 5 2 2 8" xfId="11200" xr:uid="{00000000-0005-0000-0000-0000F4250000}"/>
    <cellStyle name="40% - uthevingsfarge 1 5 2 2 8 2" xfId="11201" xr:uid="{00000000-0005-0000-0000-0000F5250000}"/>
    <cellStyle name="40% - uthevingsfarge 1 5 2 2 9" xfId="11202" xr:uid="{00000000-0005-0000-0000-0000F6250000}"/>
    <cellStyle name="40% - uthevingsfarge 1 5 2 2_Tabell 4.5-4.7" xfId="11139" xr:uid="{00000000-0005-0000-0000-0000F7250000}"/>
    <cellStyle name="40% - uthevingsfarge 1 5 2 3" xfId="587" xr:uid="{00000000-0005-0000-0000-0000F8250000}"/>
    <cellStyle name="40% - uthevingsfarge 1 5 2 3 10" xfId="11204" xr:uid="{00000000-0005-0000-0000-0000F9250000}"/>
    <cellStyle name="40% - uthevingsfarge 1 5 2 3 2" xfId="588" xr:uid="{00000000-0005-0000-0000-0000FA250000}"/>
    <cellStyle name="40% - uthevingsfarge 1 5 2 3 2 2" xfId="11206" xr:uid="{00000000-0005-0000-0000-0000FB250000}"/>
    <cellStyle name="40% - uthevingsfarge 1 5 2 3 2 2 2" xfId="11207" xr:uid="{00000000-0005-0000-0000-0000FC250000}"/>
    <cellStyle name="40% - uthevingsfarge 1 5 2 3 2 2 3" xfId="11208" xr:uid="{00000000-0005-0000-0000-0000FD250000}"/>
    <cellStyle name="40% - uthevingsfarge 1 5 2 3 2 3" xfId="11209" xr:uid="{00000000-0005-0000-0000-0000FE250000}"/>
    <cellStyle name="40% - uthevingsfarge 1 5 2 3 2 3 2" xfId="11210" xr:uid="{00000000-0005-0000-0000-0000FF250000}"/>
    <cellStyle name="40% - uthevingsfarge 1 5 2 3 2 3 3" xfId="11211" xr:uid="{00000000-0005-0000-0000-000000260000}"/>
    <cellStyle name="40% - uthevingsfarge 1 5 2 3 2 4" xfId="11212" xr:uid="{00000000-0005-0000-0000-000001260000}"/>
    <cellStyle name="40% - uthevingsfarge 1 5 2 3 2 5" xfId="11213" xr:uid="{00000000-0005-0000-0000-000002260000}"/>
    <cellStyle name="40% - uthevingsfarge 1 5 2 3 2_Tabell 4.5-4.7" xfId="11205" xr:uid="{00000000-0005-0000-0000-000003260000}"/>
    <cellStyle name="40% - uthevingsfarge 1 5 2 3 3" xfId="11214" xr:uid="{00000000-0005-0000-0000-000004260000}"/>
    <cellStyle name="40% - uthevingsfarge 1 5 2 3 3 2" xfId="11215" xr:uid="{00000000-0005-0000-0000-000005260000}"/>
    <cellStyle name="40% - uthevingsfarge 1 5 2 3 3 2 2" xfId="11216" xr:uid="{00000000-0005-0000-0000-000006260000}"/>
    <cellStyle name="40% - uthevingsfarge 1 5 2 3 3 2 3" xfId="11217" xr:uid="{00000000-0005-0000-0000-000007260000}"/>
    <cellStyle name="40% - uthevingsfarge 1 5 2 3 3 3" xfId="11218" xr:uid="{00000000-0005-0000-0000-000008260000}"/>
    <cellStyle name="40% - uthevingsfarge 1 5 2 3 3 3 2" xfId="11219" xr:uid="{00000000-0005-0000-0000-000009260000}"/>
    <cellStyle name="40% - uthevingsfarge 1 5 2 3 3 3 3" xfId="11220" xr:uid="{00000000-0005-0000-0000-00000A260000}"/>
    <cellStyle name="40% - uthevingsfarge 1 5 2 3 3 4" xfId="11221" xr:uid="{00000000-0005-0000-0000-00000B260000}"/>
    <cellStyle name="40% - uthevingsfarge 1 5 2 3 3 5" xfId="11222" xr:uid="{00000000-0005-0000-0000-00000C260000}"/>
    <cellStyle name="40% - uthevingsfarge 1 5 2 3 4" xfId="11223" xr:uid="{00000000-0005-0000-0000-00000D260000}"/>
    <cellStyle name="40% - uthevingsfarge 1 5 2 3 4 2" xfId="11224" xr:uid="{00000000-0005-0000-0000-00000E260000}"/>
    <cellStyle name="40% - uthevingsfarge 1 5 2 3 4 3" xfId="11225" xr:uid="{00000000-0005-0000-0000-00000F260000}"/>
    <cellStyle name="40% - uthevingsfarge 1 5 2 3 5" xfId="11226" xr:uid="{00000000-0005-0000-0000-000010260000}"/>
    <cellStyle name="40% - uthevingsfarge 1 5 2 3 5 2" xfId="11227" xr:uid="{00000000-0005-0000-0000-000011260000}"/>
    <cellStyle name="40% - uthevingsfarge 1 5 2 3 5 3" xfId="11228" xr:uid="{00000000-0005-0000-0000-000012260000}"/>
    <cellStyle name="40% - uthevingsfarge 1 5 2 3 6" xfId="11229" xr:uid="{00000000-0005-0000-0000-000013260000}"/>
    <cellStyle name="40% - uthevingsfarge 1 5 2 3 6 2" xfId="11230" xr:uid="{00000000-0005-0000-0000-000014260000}"/>
    <cellStyle name="40% - uthevingsfarge 1 5 2 3 7" xfId="11231" xr:uid="{00000000-0005-0000-0000-000015260000}"/>
    <cellStyle name="40% - uthevingsfarge 1 5 2 3 7 2" xfId="11232" xr:uid="{00000000-0005-0000-0000-000016260000}"/>
    <cellStyle name="40% - uthevingsfarge 1 5 2 3 8" xfId="11233" xr:uid="{00000000-0005-0000-0000-000017260000}"/>
    <cellStyle name="40% - uthevingsfarge 1 5 2 3 9" xfId="11234" xr:uid="{00000000-0005-0000-0000-000018260000}"/>
    <cellStyle name="40% - uthevingsfarge 1 5 2 3_Tabell 4.5-4.7" xfId="11203" xr:uid="{00000000-0005-0000-0000-000019260000}"/>
    <cellStyle name="40% - uthevingsfarge 1 5 2 4" xfId="589" xr:uid="{00000000-0005-0000-0000-00001A260000}"/>
    <cellStyle name="40% - uthevingsfarge 1 5 2 4 2" xfId="11236" xr:uid="{00000000-0005-0000-0000-00001B260000}"/>
    <cellStyle name="40% - uthevingsfarge 1 5 2 4 2 2" xfId="11237" xr:uid="{00000000-0005-0000-0000-00001C260000}"/>
    <cellStyle name="40% - uthevingsfarge 1 5 2 4 2 3" xfId="11238" xr:uid="{00000000-0005-0000-0000-00001D260000}"/>
    <cellStyle name="40% - uthevingsfarge 1 5 2 4 3" xfId="11239" xr:uid="{00000000-0005-0000-0000-00001E260000}"/>
    <cellStyle name="40% - uthevingsfarge 1 5 2 4 3 2" xfId="11240" xr:uid="{00000000-0005-0000-0000-00001F260000}"/>
    <cellStyle name="40% - uthevingsfarge 1 5 2 4 3 3" xfId="11241" xr:uid="{00000000-0005-0000-0000-000020260000}"/>
    <cellStyle name="40% - uthevingsfarge 1 5 2 4 4" xfId="11242" xr:uid="{00000000-0005-0000-0000-000021260000}"/>
    <cellStyle name="40% - uthevingsfarge 1 5 2 4 5" xfId="11243" xr:uid="{00000000-0005-0000-0000-000022260000}"/>
    <cellStyle name="40% - uthevingsfarge 1 5 2 4_Tabell 4.5-4.7" xfId="11235" xr:uid="{00000000-0005-0000-0000-000023260000}"/>
    <cellStyle name="40% - uthevingsfarge 1 5 2 5" xfId="11244" xr:uid="{00000000-0005-0000-0000-000024260000}"/>
    <cellStyle name="40% - uthevingsfarge 1 5 2 5 2" xfId="11245" xr:uid="{00000000-0005-0000-0000-000025260000}"/>
    <cellStyle name="40% - uthevingsfarge 1 5 2 5 2 2" xfId="11246" xr:uid="{00000000-0005-0000-0000-000026260000}"/>
    <cellStyle name="40% - uthevingsfarge 1 5 2 5 2 3" xfId="11247" xr:uid="{00000000-0005-0000-0000-000027260000}"/>
    <cellStyle name="40% - uthevingsfarge 1 5 2 5 3" xfId="11248" xr:uid="{00000000-0005-0000-0000-000028260000}"/>
    <cellStyle name="40% - uthevingsfarge 1 5 2 5 3 2" xfId="11249" xr:uid="{00000000-0005-0000-0000-000029260000}"/>
    <cellStyle name="40% - uthevingsfarge 1 5 2 5 3 3" xfId="11250" xr:uid="{00000000-0005-0000-0000-00002A260000}"/>
    <cellStyle name="40% - uthevingsfarge 1 5 2 5 4" xfId="11251" xr:uid="{00000000-0005-0000-0000-00002B260000}"/>
    <cellStyle name="40% - uthevingsfarge 1 5 2 5 5" xfId="11252" xr:uid="{00000000-0005-0000-0000-00002C260000}"/>
    <cellStyle name="40% - uthevingsfarge 1 5 2 6" xfId="11253" xr:uid="{00000000-0005-0000-0000-00002D260000}"/>
    <cellStyle name="40% - uthevingsfarge 1 5 2 6 2" xfId="11254" xr:uid="{00000000-0005-0000-0000-00002E260000}"/>
    <cellStyle name="40% - uthevingsfarge 1 5 2 6 3" xfId="11255" xr:uid="{00000000-0005-0000-0000-00002F260000}"/>
    <cellStyle name="40% - uthevingsfarge 1 5 2 7" xfId="11256" xr:uid="{00000000-0005-0000-0000-000030260000}"/>
    <cellStyle name="40% - uthevingsfarge 1 5 2 7 2" xfId="11257" xr:uid="{00000000-0005-0000-0000-000031260000}"/>
    <cellStyle name="40% - uthevingsfarge 1 5 2 7 3" xfId="11258" xr:uid="{00000000-0005-0000-0000-000032260000}"/>
    <cellStyle name="40% - uthevingsfarge 1 5 2 8" xfId="11259" xr:uid="{00000000-0005-0000-0000-000033260000}"/>
    <cellStyle name="40% - uthevingsfarge 1 5 2 8 2" xfId="11260" xr:uid="{00000000-0005-0000-0000-000034260000}"/>
    <cellStyle name="40% - uthevingsfarge 1 5 2 9" xfId="11261" xr:uid="{00000000-0005-0000-0000-000035260000}"/>
    <cellStyle name="40% - uthevingsfarge 1 5 2 9 2" xfId="11262" xr:uid="{00000000-0005-0000-0000-000036260000}"/>
    <cellStyle name="40% - uthevingsfarge 1 5 2_Tabell 4.5-4.7" xfId="11135" xr:uid="{00000000-0005-0000-0000-000037260000}"/>
    <cellStyle name="40% - uthevingsfarge 1 5 3" xfId="590" xr:uid="{00000000-0005-0000-0000-000038260000}"/>
    <cellStyle name="40% - uthevingsfarge 1 5 3 10" xfId="11264" xr:uid="{00000000-0005-0000-0000-000039260000}"/>
    <cellStyle name="40% - uthevingsfarge 1 5 3 11" xfId="11265" xr:uid="{00000000-0005-0000-0000-00003A260000}"/>
    <cellStyle name="40% - uthevingsfarge 1 5 3 2" xfId="591" xr:uid="{00000000-0005-0000-0000-00003B260000}"/>
    <cellStyle name="40% - uthevingsfarge 1 5 3 2 10" xfId="11267" xr:uid="{00000000-0005-0000-0000-00003C260000}"/>
    <cellStyle name="40% - uthevingsfarge 1 5 3 2 2" xfId="592" xr:uid="{00000000-0005-0000-0000-00003D260000}"/>
    <cellStyle name="40% - uthevingsfarge 1 5 3 2 2 2" xfId="11269" xr:uid="{00000000-0005-0000-0000-00003E260000}"/>
    <cellStyle name="40% - uthevingsfarge 1 5 3 2 2 2 2" xfId="11270" xr:uid="{00000000-0005-0000-0000-00003F260000}"/>
    <cellStyle name="40% - uthevingsfarge 1 5 3 2 2 2 3" xfId="11271" xr:uid="{00000000-0005-0000-0000-000040260000}"/>
    <cellStyle name="40% - uthevingsfarge 1 5 3 2 2 3" xfId="11272" xr:uid="{00000000-0005-0000-0000-000041260000}"/>
    <cellStyle name="40% - uthevingsfarge 1 5 3 2 2 3 2" xfId="11273" xr:uid="{00000000-0005-0000-0000-000042260000}"/>
    <cellStyle name="40% - uthevingsfarge 1 5 3 2 2 3 3" xfId="11274" xr:uid="{00000000-0005-0000-0000-000043260000}"/>
    <cellStyle name="40% - uthevingsfarge 1 5 3 2 2 4" xfId="11275" xr:uid="{00000000-0005-0000-0000-000044260000}"/>
    <cellStyle name="40% - uthevingsfarge 1 5 3 2 2 5" xfId="11276" xr:uid="{00000000-0005-0000-0000-000045260000}"/>
    <cellStyle name="40% - uthevingsfarge 1 5 3 2 2_Tabell 4.5-4.7" xfId="11268" xr:uid="{00000000-0005-0000-0000-000046260000}"/>
    <cellStyle name="40% - uthevingsfarge 1 5 3 2 3" xfId="11277" xr:uid="{00000000-0005-0000-0000-000047260000}"/>
    <cellStyle name="40% - uthevingsfarge 1 5 3 2 3 2" xfId="11278" xr:uid="{00000000-0005-0000-0000-000048260000}"/>
    <cellStyle name="40% - uthevingsfarge 1 5 3 2 3 2 2" xfId="11279" xr:uid="{00000000-0005-0000-0000-000049260000}"/>
    <cellStyle name="40% - uthevingsfarge 1 5 3 2 3 2 3" xfId="11280" xr:uid="{00000000-0005-0000-0000-00004A260000}"/>
    <cellStyle name="40% - uthevingsfarge 1 5 3 2 3 3" xfId="11281" xr:uid="{00000000-0005-0000-0000-00004B260000}"/>
    <cellStyle name="40% - uthevingsfarge 1 5 3 2 3 3 2" xfId="11282" xr:uid="{00000000-0005-0000-0000-00004C260000}"/>
    <cellStyle name="40% - uthevingsfarge 1 5 3 2 3 3 3" xfId="11283" xr:uid="{00000000-0005-0000-0000-00004D260000}"/>
    <cellStyle name="40% - uthevingsfarge 1 5 3 2 3 4" xfId="11284" xr:uid="{00000000-0005-0000-0000-00004E260000}"/>
    <cellStyle name="40% - uthevingsfarge 1 5 3 2 3 5" xfId="11285" xr:uid="{00000000-0005-0000-0000-00004F260000}"/>
    <cellStyle name="40% - uthevingsfarge 1 5 3 2 4" xfId="11286" xr:uid="{00000000-0005-0000-0000-000050260000}"/>
    <cellStyle name="40% - uthevingsfarge 1 5 3 2 4 2" xfId="11287" xr:uid="{00000000-0005-0000-0000-000051260000}"/>
    <cellStyle name="40% - uthevingsfarge 1 5 3 2 4 3" xfId="11288" xr:uid="{00000000-0005-0000-0000-000052260000}"/>
    <cellStyle name="40% - uthevingsfarge 1 5 3 2 5" xfId="11289" xr:uid="{00000000-0005-0000-0000-000053260000}"/>
    <cellStyle name="40% - uthevingsfarge 1 5 3 2 5 2" xfId="11290" xr:uid="{00000000-0005-0000-0000-000054260000}"/>
    <cellStyle name="40% - uthevingsfarge 1 5 3 2 5 3" xfId="11291" xr:uid="{00000000-0005-0000-0000-000055260000}"/>
    <cellStyle name="40% - uthevingsfarge 1 5 3 2 6" xfId="11292" xr:uid="{00000000-0005-0000-0000-000056260000}"/>
    <cellStyle name="40% - uthevingsfarge 1 5 3 2 6 2" xfId="11293" xr:uid="{00000000-0005-0000-0000-000057260000}"/>
    <cellStyle name="40% - uthevingsfarge 1 5 3 2 7" xfId="11294" xr:uid="{00000000-0005-0000-0000-000058260000}"/>
    <cellStyle name="40% - uthevingsfarge 1 5 3 2 7 2" xfId="11295" xr:uid="{00000000-0005-0000-0000-000059260000}"/>
    <cellStyle name="40% - uthevingsfarge 1 5 3 2 8" xfId="11296" xr:uid="{00000000-0005-0000-0000-00005A260000}"/>
    <cellStyle name="40% - uthevingsfarge 1 5 3 2 9" xfId="11297" xr:uid="{00000000-0005-0000-0000-00005B260000}"/>
    <cellStyle name="40% - uthevingsfarge 1 5 3 2_Tabell 4.5-4.7" xfId="11266" xr:uid="{00000000-0005-0000-0000-00005C260000}"/>
    <cellStyle name="40% - uthevingsfarge 1 5 3 3" xfId="593" xr:uid="{00000000-0005-0000-0000-00005D260000}"/>
    <cellStyle name="40% - uthevingsfarge 1 5 3 3 2" xfId="11299" xr:uid="{00000000-0005-0000-0000-00005E260000}"/>
    <cellStyle name="40% - uthevingsfarge 1 5 3 3 2 2" xfId="11300" xr:uid="{00000000-0005-0000-0000-00005F260000}"/>
    <cellStyle name="40% - uthevingsfarge 1 5 3 3 2 3" xfId="11301" xr:uid="{00000000-0005-0000-0000-000060260000}"/>
    <cellStyle name="40% - uthevingsfarge 1 5 3 3 3" xfId="11302" xr:uid="{00000000-0005-0000-0000-000061260000}"/>
    <cellStyle name="40% - uthevingsfarge 1 5 3 3 3 2" xfId="11303" xr:uid="{00000000-0005-0000-0000-000062260000}"/>
    <cellStyle name="40% - uthevingsfarge 1 5 3 3 3 3" xfId="11304" xr:uid="{00000000-0005-0000-0000-000063260000}"/>
    <cellStyle name="40% - uthevingsfarge 1 5 3 3 4" xfId="11305" xr:uid="{00000000-0005-0000-0000-000064260000}"/>
    <cellStyle name="40% - uthevingsfarge 1 5 3 3 5" xfId="11306" xr:uid="{00000000-0005-0000-0000-000065260000}"/>
    <cellStyle name="40% - uthevingsfarge 1 5 3 3_Tabell 4.5-4.7" xfId="11298" xr:uid="{00000000-0005-0000-0000-000066260000}"/>
    <cellStyle name="40% - uthevingsfarge 1 5 3 4" xfId="11307" xr:uid="{00000000-0005-0000-0000-000067260000}"/>
    <cellStyle name="40% - uthevingsfarge 1 5 3 4 2" xfId="11308" xr:uid="{00000000-0005-0000-0000-000068260000}"/>
    <cellStyle name="40% - uthevingsfarge 1 5 3 4 2 2" xfId="11309" xr:uid="{00000000-0005-0000-0000-000069260000}"/>
    <cellStyle name="40% - uthevingsfarge 1 5 3 4 2 3" xfId="11310" xr:uid="{00000000-0005-0000-0000-00006A260000}"/>
    <cellStyle name="40% - uthevingsfarge 1 5 3 4 3" xfId="11311" xr:uid="{00000000-0005-0000-0000-00006B260000}"/>
    <cellStyle name="40% - uthevingsfarge 1 5 3 4 3 2" xfId="11312" xr:uid="{00000000-0005-0000-0000-00006C260000}"/>
    <cellStyle name="40% - uthevingsfarge 1 5 3 4 3 3" xfId="11313" xr:uid="{00000000-0005-0000-0000-00006D260000}"/>
    <cellStyle name="40% - uthevingsfarge 1 5 3 4 4" xfId="11314" xr:uid="{00000000-0005-0000-0000-00006E260000}"/>
    <cellStyle name="40% - uthevingsfarge 1 5 3 4 5" xfId="11315" xr:uid="{00000000-0005-0000-0000-00006F260000}"/>
    <cellStyle name="40% - uthevingsfarge 1 5 3 5" xfId="11316" xr:uid="{00000000-0005-0000-0000-000070260000}"/>
    <cellStyle name="40% - uthevingsfarge 1 5 3 5 2" xfId="11317" xr:uid="{00000000-0005-0000-0000-000071260000}"/>
    <cellStyle name="40% - uthevingsfarge 1 5 3 5 3" xfId="11318" xr:uid="{00000000-0005-0000-0000-000072260000}"/>
    <cellStyle name="40% - uthevingsfarge 1 5 3 6" xfId="11319" xr:uid="{00000000-0005-0000-0000-000073260000}"/>
    <cellStyle name="40% - uthevingsfarge 1 5 3 6 2" xfId="11320" xr:uid="{00000000-0005-0000-0000-000074260000}"/>
    <cellStyle name="40% - uthevingsfarge 1 5 3 6 3" xfId="11321" xr:uid="{00000000-0005-0000-0000-000075260000}"/>
    <cellStyle name="40% - uthevingsfarge 1 5 3 7" xfId="11322" xr:uid="{00000000-0005-0000-0000-000076260000}"/>
    <cellStyle name="40% - uthevingsfarge 1 5 3 7 2" xfId="11323" xr:uid="{00000000-0005-0000-0000-000077260000}"/>
    <cellStyle name="40% - uthevingsfarge 1 5 3 8" xfId="11324" xr:uid="{00000000-0005-0000-0000-000078260000}"/>
    <cellStyle name="40% - uthevingsfarge 1 5 3 8 2" xfId="11325" xr:uid="{00000000-0005-0000-0000-000079260000}"/>
    <cellStyle name="40% - uthevingsfarge 1 5 3 9" xfId="11326" xr:uid="{00000000-0005-0000-0000-00007A260000}"/>
    <cellStyle name="40% - uthevingsfarge 1 5 3_Tabell 4.5-4.7" xfId="11263" xr:uid="{00000000-0005-0000-0000-00007B260000}"/>
    <cellStyle name="40% - uthevingsfarge 1 5 4" xfId="594" xr:uid="{00000000-0005-0000-0000-00007C260000}"/>
    <cellStyle name="40% - uthevingsfarge 1 5 4 10" xfId="11328" xr:uid="{00000000-0005-0000-0000-00007D260000}"/>
    <cellStyle name="40% - uthevingsfarge 1 5 4 2" xfId="595" xr:uid="{00000000-0005-0000-0000-00007E260000}"/>
    <cellStyle name="40% - uthevingsfarge 1 5 4 2 2" xfId="11330" xr:uid="{00000000-0005-0000-0000-00007F260000}"/>
    <cellStyle name="40% - uthevingsfarge 1 5 4 2 2 2" xfId="11331" xr:uid="{00000000-0005-0000-0000-000080260000}"/>
    <cellStyle name="40% - uthevingsfarge 1 5 4 2 2 3" xfId="11332" xr:uid="{00000000-0005-0000-0000-000081260000}"/>
    <cellStyle name="40% - uthevingsfarge 1 5 4 2 3" xfId="11333" xr:uid="{00000000-0005-0000-0000-000082260000}"/>
    <cellStyle name="40% - uthevingsfarge 1 5 4 2 3 2" xfId="11334" xr:uid="{00000000-0005-0000-0000-000083260000}"/>
    <cellStyle name="40% - uthevingsfarge 1 5 4 2 3 3" xfId="11335" xr:uid="{00000000-0005-0000-0000-000084260000}"/>
    <cellStyle name="40% - uthevingsfarge 1 5 4 2 4" xfId="11336" xr:uid="{00000000-0005-0000-0000-000085260000}"/>
    <cellStyle name="40% - uthevingsfarge 1 5 4 2 5" xfId="11337" xr:uid="{00000000-0005-0000-0000-000086260000}"/>
    <cellStyle name="40% - uthevingsfarge 1 5 4 2_Tabell 4.5-4.7" xfId="11329" xr:uid="{00000000-0005-0000-0000-000087260000}"/>
    <cellStyle name="40% - uthevingsfarge 1 5 4 3" xfId="11338" xr:uid="{00000000-0005-0000-0000-000088260000}"/>
    <cellStyle name="40% - uthevingsfarge 1 5 4 3 2" xfId="11339" xr:uid="{00000000-0005-0000-0000-000089260000}"/>
    <cellStyle name="40% - uthevingsfarge 1 5 4 3 2 2" xfId="11340" xr:uid="{00000000-0005-0000-0000-00008A260000}"/>
    <cellStyle name="40% - uthevingsfarge 1 5 4 3 2 3" xfId="11341" xr:uid="{00000000-0005-0000-0000-00008B260000}"/>
    <cellStyle name="40% - uthevingsfarge 1 5 4 3 3" xfId="11342" xr:uid="{00000000-0005-0000-0000-00008C260000}"/>
    <cellStyle name="40% - uthevingsfarge 1 5 4 3 3 2" xfId="11343" xr:uid="{00000000-0005-0000-0000-00008D260000}"/>
    <cellStyle name="40% - uthevingsfarge 1 5 4 3 3 3" xfId="11344" xr:uid="{00000000-0005-0000-0000-00008E260000}"/>
    <cellStyle name="40% - uthevingsfarge 1 5 4 3 4" xfId="11345" xr:uid="{00000000-0005-0000-0000-00008F260000}"/>
    <cellStyle name="40% - uthevingsfarge 1 5 4 3 5" xfId="11346" xr:uid="{00000000-0005-0000-0000-000090260000}"/>
    <cellStyle name="40% - uthevingsfarge 1 5 4 4" xfId="11347" xr:uid="{00000000-0005-0000-0000-000091260000}"/>
    <cellStyle name="40% - uthevingsfarge 1 5 4 4 2" xfId="11348" xr:uid="{00000000-0005-0000-0000-000092260000}"/>
    <cellStyle name="40% - uthevingsfarge 1 5 4 4 3" xfId="11349" xr:uid="{00000000-0005-0000-0000-000093260000}"/>
    <cellStyle name="40% - uthevingsfarge 1 5 4 5" xfId="11350" xr:uid="{00000000-0005-0000-0000-000094260000}"/>
    <cellStyle name="40% - uthevingsfarge 1 5 4 5 2" xfId="11351" xr:uid="{00000000-0005-0000-0000-000095260000}"/>
    <cellStyle name="40% - uthevingsfarge 1 5 4 5 3" xfId="11352" xr:uid="{00000000-0005-0000-0000-000096260000}"/>
    <cellStyle name="40% - uthevingsfarge 1 5 4 6" xfId="11353" xr:uid="{00000000-0005-0000-0000-000097260000}"/>
    <cellStyle name="40% - uthevingsfarge 1 5 4 6 2" xfId="11354" xr:uid="{00000000-0005-0000-0000-000098260000}"/>
    <cellStyle name="40% - uthevingsfarge 1 5 4 7" xfId="11355" xr:uid="{00000000-0005-0000-0000-000099260000}"/>
    <cellStyle name="40% - uthevingsfarge 1 5 4 7 2" xfId="11356" xr:uid="{00000000-0005-0000-0000-00009A260000}"/>
    <cellStyle name="40% - uthevingsfarge 1 5 4 8" xfId="11357" xr:uid="{00000000-0005-0000-0000-00009B260000}"/>
    <cellStyle name="40% - uthevingsfarge 1 5 4 9" xfId="11358" xr:uid="{00000000-0005-0000-0000-00009C260000}"/>
    <cellStyle name="40% - uthevingsfarge 1 5 4_Tabell 4.5-4.7" xfId="11327" xr:uid="{00000000-0005-0000-0000-00009D260000}"/>
    <cellStyle name="40% - uthevingsfarge 1 5 5" xfId="596" xr:uid="{00000000-0005-0000-0000-00009E260000}"/>
    <cellStyle name="40% - uthevingsfarge 1 5 5 2" xfId="11360" xr:uid="{00000000-0005-0000-0000-00009F260000}"/>
    <cellStyle name="40% - uthevingsfarge 1 5 5 2 2" xfId="11361" xr:uid="{00000000-0005-0000-0000-0000A0260000}"/>
    <cellStyle name="40% - uthevingsfarge 1 5 5 2 3" xfId="11362" xr:uid="{00000000-0005-0000-0000-0000A1260000}"/>
    <cellStyle name="40% - uthevingsfarge 1 5 5 3" xfId="11363" xr:uid="{00000000-0005-0000-0000-0000A2260000}"/>
    <cellStyle name="40% - uthevingsfarge 1 5 5 3 2" xfId="11364" xr:uid="{00000000-0005-0000-0000-0000A3260000}"/>
    <cellStyle name="40% - uthevingsfarge 1 5 5 3 3" xfId="11365" xr:uid="{00000000-0005-0000-0000-0000A4260000}"/>
    <cellStyle name="40% - uthevingsfarge 1 5 5 4" xfId="11366" xr:uid="{00000000-0005-0000-0000-0000A5260000}"/>
    <cellStyle name="40% - uthevingsfarge 1 5 5 5" xfId="11367" xr:uid="{00000000-0005-0000-0000-0000A6260000}"/>
    <cellStyle name="40% - uthevingsfarge 1 5 5_Tabell 4.5-4.7" xfId="11359" xr:uid="{00000000-0005-0000-0000-0000A7260000}"/>
    <cellStyle name="40% - uthevingsfarge 1 5 6" xfId="11368" xr:uid="{00000000-0005-0000-0000-0000A8260000}"/>
    <cellStyle name="40% - uthevingsfarge 1 5 6 2" xfId="11369" xr:uid="{00000000-0005-0000-0000-0000A9260000}"/>
    <cellStyle name="40% - uthevingsfarge 1 5 6 2 2" xfId="11370" xr:uid="{00000000-0005-0000-0000-0000AA260000}"/>
    <cellStyle name="40% - uthevingsfarge 1 5 6 2 3" xfId="11371" xr:uid="{00000000-0005-0000-0000-0000AB260000}"/>
    <cellStyle name="40% - uthevingsfarge 1 5 6 3" xfId="11372" xr:uid="{00000000-0005-0000-0000-0000AC260000}"/>
    <cellStyle name="40% - uthevingsfarge 1 5 6 3 2" xfId="11373" xr:uid="{00000000-0005-0000-0000-0000AD260000}"/>
    <cellStyle name="40% - uthevingsfarge 1 5 6 3 3" xfId="11374" xr:uid="{00000000-0005-0000-0000-0000AE260000}"/>
    <cellStyle name="40% - uthevingsfarge 1 5 6 4" xfId="11375" xr:uid="{00000000-0005-0000-0000-0000AF260000}"/>
    <cellStyle name="40% - uthevingsfarge 1 5 6 5" xfId="11376" xr:uid="{00000000-0005-0000-0000-0000B0260000}"/>
    <cellStyle name="40% - uthevingsfarge 1 5 7" xfId="11377" xr:uid="{00000000-0005-0000-0000-0000B1260000}"/>
    <cellStyle name="40% - uthevingsfarge 1 5 7 2" xfId="11378" xr:uid="{00000000-0005-0000-0000-0000B2260000}"/>
    <cellStyle name="40% - uthevingsfarge 1 5 7 3" xfId="11379" xr:uid="{00000000-0005-0000-0000-0000B3260000}"/>
    <cellStyle name="40% - uthevingsfarge 1 5 8" xfId="11380" xr:uid="{00000000-0005-0000-0000-0000B4260000}"/>
    <cellStyle name="40% - uthevingsfarge 1 5 8 2" xfId="11381" xr:uid="{00000000-0005-0000-0000-0000B5260000}"/>
    <cellStyle name="40% - uthevingsfarge 1 5 8 3" xfId="11382" xr:uid="{00000000-0005-0000-0000-0000B6260000}"/>
    <cellStyle name="40% - uthevingsfarge 1 5 9" xfId="11383" xr:uid="{00000000-0005-0000-0000-0000B7260000}"/>
    <cellStyle name="40% - uthevingsfarge 1 5 9 2" xfId="11384" xr:uid="{00000000-0005-0000-0000-0000B8260000}"/>
    <cellStyle name="40% - uthevingsfarge 1 5_Tabell 4.5-4.7" xfId="11129" xr:uid="{00000000-0005-0000-0000-0000B9260000}"/>
    <cellStyle name="40% - uthevingsfarge 1 6" xfId="597" xr:uid="{00000000-0005-0000-0000-0000BA260000}"/>
    <cellStyle name="40% - uthevingsfarge 1 6 10" xfId="11386" xr:uid="{00000000-0005-0000-0000-0000BB260000}"/>
    <cellStyle name="40% - uthevingsfarge 1 6 11" xfId="11387" xr:uid="{00000000-0005-0000-0000-0000BC260000}"/>
    <cellStyle name="40% - uthevingsfarge 1 6 12" xfId="11388" xr:uid="{00000000-0005-0000-0000-0000BD260000}"/>
    <cellStyle name="40% - uthevingsfarge 1 6 2" xfId="598" xr:uid="{00000000-0005-0000-0000-0000BE260000}"/>
    <cellStyle name="40% - uthevingsfarge 1 6 2 10" xfId="11390" xr:uid="{00000000-0005-0000-0000-0000BF260000}"/>
    <cellStyle name="40% - uthevingsfarge 1 6 2 11" xfId="11391" xr:uid="{00000000-0005-0000-0000-0000C0260000}"/>
    <cellStyle name="40% - uthevingsfarge 1 6 2 2" xfId="599" xr:uid="{00000000-0005-0000-0000-0000C1260000}"/>
    <cellStyle name="40% - uthevingsfarge 1 6 2 2 10" xfId="11393" xr:uid="{00000000-0005-0000-0000-0000C2260000}"/>
    <cellStyle name="40% - uthevingsfarge 1 6 2 2 2" xfId="600" xr:uid="{00000000-0005-0000-0000-0000C3260000}"/>
    <cellStyle name="40% - uthevingsfarge 1 6 2 2 2 2" xfId="11395" xr:uid="{00000000-0005-0000-0000-0000C4260000}"/>
    <cellStyle name="40% - uthevingsfarge 1 6 2 2 2 2 2" xfId="11396" xr:uid="{00000000-0005-0000-0000-0000C5260000}"/>
    <cellStyle name="40% - uthevingsfarge 1 6 2 2 2 2 3" xfId="11397" xr:uid="{00000000-0005-0000-0000-0000C6260000}"/>
    <cellStyle name="40% - uthevingsfarge 1 6 2 2 2 3" xfId="11398" xr:uid="{00000000-0005-0000-0000-0000C7260000}"/>
    <cellStyle name="40% - uthevingsfarge 1 6 2 2 2 3 2" xfId="11399" xr:uid="{00000000-0005-0000-0000-0000C8260000}"/>
    <cellStyle name="40% - uthevingsfarge 1 6 2 2 2 3 3" xfId="11400" xr:uid="{00000000-0005-0000-0000-0000C9260000}"/>
    <cellStyle name="40% - uthevingsfarge 1 6 2 2 2 4" xfId="11401" xr:uid="{00000000-0005-0000-0000-0000CA260000}"/>
    <cellStyle name="40% - uthevingsfarge 1 6 2 2 2 5" xfId="11402" xr:uid="{00000000-0005-0000-0000-0000CB260000}"/>
    <cellStyle name="40% - uthevingsfarge 1 6 2 2 2_Tabell 4.5-4.7" xfId="11394" xr:uid="{00000000-0005-0000-0000-0000CC260000}"/>
    <cellStyle name="40% - uthevingsfarge 1 6 2 2 3" xfId="11403" xr:uid="{00000000-0005-0000-0000-0000CD260000}"/>
    <cellStyle name="40% - uthevingsfarge 1 6 2 2 3 2" xfId="11404" xr:uid="{00000000-0005-0000-0000-0000CE260000}"/>
    <cellStyle name="40% - uthevingsfarge 1 6 2 2 3 2 2" xfId="11405" xr:uid="{00000000-0005-0000-0000-0000CF260000}"/>
    <cellStyle name="40% - uthevingsfarge 1 6 2 2 3 2 3" xfId="11406" xr:uid="{00000000-0005-0000-0000-0000D0260000}"/>
    <cellStyle name="40% - uthevingsfarge 1 6 2 2 3 3" xfId="11407" xr:uid="{00000000-0005-0000-0000-0000D1260000}"/>
    <cellStyle name="40% - uthevingsfarge 1 6 2 2 3 3 2" xfId="11408" xr:uid="{00000000-0005-0000-0000-0000D2260000}"/>
    <cellStyle name="40% - uthevingsfarge 1 6 2 2 3 3 3" xfId="11409" xr:uid="{00000000-0005-0000-0000-0000D3260000}"/>
    <cellStyle name="40% - uthevingsfarge 1 6 2 2 3 4" xfId="11410" xr:uid="{00000000-0005-0000-0000-0000D4260000}"/>
    <cellStyle name="40% - uthevingsfarge 1 6 2 2 3 5" xfId="11411" xr:uid="{00000000-0005-0000-0000-0000D5260000}"/>
    <cellStyle name="40% - uthevingsfarge 1 6 2 2 4" xfId="11412" xr:uid="{00000000-0005-0000-0000-0000D6260000}"/>
    <cellStyle name="40% - uthevingsfarge 1 6 2 2 4 2" xfId="11413" xr:uid="{00000000-0005-0000-0000-0000D7260000}"/>
    <cellStyle name="40% - uthevingsfarge 1 6 2 2 4 3" xfId="11414" xr:uid="{00000000-0005-0000-0000-0000D8260000}"/>
    <cellStyle name="40% - uthevingsfarge 1 6 2 2 5" xfId="11415" xr:uid="{00000000-0005-0000-0000-0000D9260000}"/>
    <cellStyle name="40% - uthevingsfarge 1 6 2 2 5 2" xfId="11416" xr:uid="{00000000-0005-0000-0000-0000DA260000}"/>
    <cellStyle name="40% - uthevingsfarge 1 6 2 2 5 3" xfId="11417" xr:uid="{00000000-0005-0000-0000-0000DB260000}"/>
    <cellStyle name="40% - uthevingsfarge 1 6 2 2 6" xfId="11418" xr:uid="{00000000-0005-0000-0000-0000DC260000}"/>
    <cellStyle name="40% - uthevingsfarge 1 6 2 2 6 2" xfId="11419" xr:uid="{00000000-0005-0000-0000-0000DD260000}"/>
    <cellStyle name="40% - uthevingsfarge 1 6 2 2 7" xfId="11420" xr:uid="{00000000-0005-0000-0000-0000DE260000}"/>
    <cellStyle name="40% - uthevingsfarge 1 6 2 2 7 2" xfId="11421" xr:uid="{00000000-0005-0000-0000-0000DF260000}"/>
    <cellStyle name="40% - uthevingsfarge 1 6 2 2 8" xfId="11422" xr:uid="{00000000-0005-0000-0000-0000E0260000}"/>
    <cellStyle name="40% - uthevingsfarge 1 6 2 2 9" xfId="11423" xr:uid="{00000000-0005-0000-0000-0000E1260000}"/>
    <cellStyle name="40% - uthevingsfarge 1 6 2 2_Tabell 4.5-4.7" xfId="11392" xr:uid="{00000000-0005-0000-0000-0000E2260000}"/>
    <cellStyle name="40% - uthevingsfarge 1 6 2 3" xfId="601" xr:uid="{00000000-0005-0000-0000-0000E3260000}"/>
    <cellStyle name="40% - uthevingsfarge 1 6 2 3 2" xfId="11425" xr:uid="{00000000-0005-0000-0000-0000E4260000}"/>
    <cellStyle name="40% - uthevingsfarge 1 6 2 3 2 2" xfId="11426" xr:uid="{00000000-0005-0000-0000-0000E5260000}"/>
    <cellStyle name="40% - uthevingsfarge 1 6 2 3 2 3" xfId="11427" xr:uid="{00000000-0005-0000-0000-0000E6260000}"/>
    <cellStyle name="40% - uthevingsfarge 1 6 2 3 3" xfId="11428" xr:uid="{00000000-0005-0000-0000-0000E7260000}"/>
    <cellStyle name="40% - uthevingsfarge 1 6 2 3 3 2" xfId="11429" xr:uid="{00000000-0005-0000-0000-0000E8260000}"/>
    <cellStyle name="40% - uthevingsfarge 1 6 2 3 3 3" xfId="11430" xr:uid="{00000000-0005-0000-0000-0000E9260000}"/>
    <cellStyle name="40% - uthevingsfarge 1 6 2 3 4" xfId="11431" xr:uid="{00000000-0005-0000-0000-0000EA260000}"/>
    <cellStyle name="40% - uthevingsfarge 1 6 2 3 5" xfId="11432" xr:uid="{00000000-0005-0000-0000-0000EB260000}"/>
    <cellStyle name="40% - uthevingsfarge 1 6 2 3_Tabell 4.5-4.7" xfId="11424" xr:uid="{00000000-0005-0000-0000-0000EC260000}"/>
    <cellStyle name="40% - uthevingsfarge 1 6 2 4" xfId="11433" xr:uid="{00000000-0005-0000-0000-0000ED260000}"/>
    <cellStyle name="40% - uthevingsfarge 1 6 2 4 2" xfId="11434" xr:uid="{00000000-0005-0000-0000-0000EE260000}"/>
    <cellStyle name="40% - uthevingsfarge 1 6 2 4 2 2" xfId="11435" xr:uid="{00000000-0005-0000-0000-0000EF260000}"/>
    <cellStyle name="40% - uthevingsfarge 1 6 2 4 2 3" xfId="11436" xr:uid="{00000000-0005-0000-0000-0000F0260000}"/>
    <cellStyle name="40% - uthevingsfarge 1 6 2 4 3" xfId="11437" xr:uid="{00000000-0005-0000-0000-0000F1260000}"/>
    <cellStyle name="40% - uthevingsfarge 1 6 2 4 3 2" xfId="11438" xr:uid="{00000000-0005-0000-0000-0000F2260000}"/>
    <cellStyle name="40% - uthevingsfarge 1 6 2 4 3 3" xfId="11439" xr:uid="{00000000-0005-0000-0000-0000F3260000}"/>
    <cellStyle name="40% - uthevingsfarge 1 6 2 4 4" xfId="11440" xr:uid="{00000000-0005-0000-0000-0000F4260000}"/>
    <cellStyle name="40% - uthevingsfarge 1 6 2 4 5" xfId="11441" xr:uid="{00000000-0005-0000-0000-0000F5260000}"/>
    <cellStyle name="40% - uthevingsfarge 1 6 2 5" xfId="11442" xr:uid="{00000000-0005-0000-0000-0000F6260000}"/>
    <cellStyle name="40% - uthevingsfarge 1 6 2 5 2" xfId="11443" xr:uid="{00000000-0005-0000-0000-0000F7260000}"/>
    <cellStyle name="40% - uthevingsfarge 1 6 2 5 3" xfId="11444" xr:uid="{00000000-0005-0000-0000-0000F8260000}"/>
    <cellStyle name="40% - uthevingsfarge 1 6 2 6" xfId="11445" xr:uid="{00000000-0005-0000-0000-0000F9260000}"/>
    <cellStyle name="40% - uthevingsfarge 1 6 2 6 2" xfId="11446" xr:uid="{00000000-0005-0000-0000-0000FA260000}"/>
    <cellStyle name="40% - uthevingsfarge 1 6 2 6 3" xfId="11447" xr:uid="{00000000-0005-0000-0000-0000FB260000}"/>
    <cellStyle name="40% - uthevingsfarge 1 6 2 7" xfId="11448" xr:uid="{00000000-0005-0000-0000-0000FC260000}"/>
    <cellStyle name="40% - uthevingsfarge 1 6 2 7 2" xfId="11449" xr:uid="{00000000-0005-0000-0000-0000FD260000}"/>
    <cellStyle name="40% - uthevingsfarge 1 6 2 8" xfId="11450" xr:uid="{00000000-0005-0000-0000-0000FE260000}"/>
    <cellStyle name="40% - uthevingsfarge 1 6 2 8 2" xfId="11451" xr:uid="{00000000-0005-0000-0000-0000FF260000}"/>
    <cellStyle name="40% - uthevingsfarge 1 6 2 9" xfId="11452" xr:uid="{00000000-0005-0000-0000-000000270000}"/>
    <cellStyle name="40% - uthevingsfarge 1 6 2_Tabell 4.5-4.7" xfId="11389" xr:uid="{00000000-0005-0000-0000-000001270000}"/>
    <cellStyle name="40% - uthevingsfarge 1 6 3" xfId="602" xr:uid="{00000000-0005-0000-0000-000002270000}"/>
    <cellStyle name="40% - uthevingsfarge 1 6 3 10" xfId="11454" xr:uid="{00000000-0005-0000-0000-000003270000}"/>
    <cellStyle name="40% - uthevingsfarge 1 6 3 2" xfId="603" xr:uid="{00000000-0005-0000-0000-000004270000}"/>
    <cellStyle name="40% - uthevingsfarge 1 6 3 2 2" xfId="11456" xr:uid="{00000000-0005-0000-0000-000005270000}"/>
    <cellStyle name="40% - uthevingsfarge 1 6 3 2 2 2" xfId="11457" xr:uid="{00000000-0005-0000-0000-000006270000}"/>
    <cellStyle name="40% - uthevingsfarge 1 6 3 2 2 3" xfId="11458" xr:uid="{00000000-0005-0000-0000-000007270000}"/>
    <cellStyle name="40% - uthevingsfarge 1 6 3 2 3" xfId="11459" xr:uid="{00000000-0005-0000-0000-000008270000}"/>
    <cellStyle name="40% - uthevingsfarge 1 6 3 2 3 2" xfId="11460" xr:uid="{00000000-0005-0000-0000-000009270000}"/>
    <cellStyle name="40% - uthevingsfarge 1 6 3 2 3 3" xfId="11461" xr:uid="{00000000-0005-0000-0000-00000A270000}"/>
    <cellStyle name="40% - uthevingsfarge 1 6 3 2 4" xfId="11462" xr:uid="{00000000-0005-0000-0000-00000B270000}"/>
    <cellStyle name="40% - uthevingsfarge 1 6 3 2 5" xfId="11463" xr:uid="{00000000-0005-0000-0000-00000C270000}"/>
    <cellStyle name="40% - uthevingsfarge 1 6 3 2_Tabell 4.5-4.7" xfId="11455" xr:uid="{00000000-0005-0000-0000-00000D270000}"/>
    <cellStyle name="40% - uthevingsfarge 1 6 3 3" xfId="11464" xr:uid="{00000000-0005-0000-0000-00000E270000}"/>
    <cellStyle name="40% - uthevingsfarge 1 6 3 3 2" xfId="11465" xr:uid="{00000000-0005-0000-0000-00000F270000}"/>
    <cellStyle name="40% - uthevingsfarge 1 6 3 3 2 2" xfId="11466" xr:uid="{00000000-0005-0000-0000-000010270000}"/>
    <cellStyle name="40% - uthevingsfarge 1 6 3 3 2 3" xfId="11467" xr:uid="{00000000-0005-0000-0000-000011270000}"/>
    <cellStyle name="40% - uthevingsfarge 1 6 3 3 3" xfId="11468" xr:uid="{00000000-0005-0000-0000-000012270000}"/>
    <cellStyle name="40% - uthevingsfarge 1 6 3 3 3 2" xfId="11469" xr:uid="{00000000-0005-0000-0000-000013270000}"/>
    <cellStyle name="40% - uthevingsfarge 1 6 3 3 3 3" xfId="11470" xr:uid="{00000000-0005-0000-0000-000014270000}"/>
    <cellStyle name="40% - uthevingsfarge 1 6 3 3 4" xfId="11471" xr:uid="{00000000-0005-0000-0000-000015270000}"/>
    <cellStyle name="40% - uthevingsfarge 1 6 3 3 5" xfId="11472" xr:uid="{00000000-0005-0000-0000-000016270000}"/>
    <cellStyle name="40% - uthevingsfarge 1 6 3 4" xfId="11473" xr:uid="{00000000-0005-0000-0000-000017270000}"/>
    <cellStyle name="40% - uthevingsfarge 1 6 3 4 2" xfId="11474" xr:uid="{00000000-0005-0000-0000-000018270000}"/>
    <cellStyle name="40% - uthevingsfarge 1 6 3 4 3" xfId="11475" xr:uid="{00000000-0005-0000-0000-000019270000}"/>
    <cellStyle name="40% - uthevingsfarge 1 6 3 5" xfId="11476" xr:uid="{00000000-0005-0000-0000-00001A270000}"/>
    <cellStyle name="40% - uthevingsfarge 1 6 3 5 2" xfId="11477" xr:uid="{00000000-0005-0000-0000-00001B270000}"/>
    <cellStyle name="40% - uthevingsfarge 1 6 3 5 3" xfId="11478" xr:uid="{00000000-0005-0000-0000-00001C270000}"/>
    <cellStyle name="40% - uthevingsfarge 1 6 3 6" xfId="11479" xr:uid="{00000000-0005-0000-0000-00001D270000}"/>
    <cellStyle name="40% - uthevingsfarge 1 6 3 6 2" xfId="11480" xr:uid="{00000000-0005-0000-0000-00001E270000}"/>
    <cellStyle name="40% - uthevingsfarge 1 6 3 7" xfId="11481" xr:uid="{00000000-0005-0000-0000-00001F270000}"/>
    <cellStyle name="40% - uthevingsfarge 1 6 3 7 2" xfId="11482" xr:uid="{00000000-0005-0000-0000-000020270000}"/>
    <cellStyle name="40% - uthevingsfarge 1 6 3 8" xfId="11483" xr:uid="{00000000-0005-0000-0000-000021270000}"/>
    <cellStyle name="40% - uthevingsfarge 1 6 3 9" xfId="11484" xr:uid="{00000000-0005-0000-0000-000022270000}"/>
    <cellStyle name="40% - uthevingsfarge 1 6 3_Tabell 4.5-4.7" xfId="11453" xr:uid="{00000000-0005-0000-0000-000023270000}"/>
    <cellStyle name="40% - uthevingsfarge 1 6 4" xfId="604" xr:uid="{00000000-0005-0000-0000-000024270000}"/>
    <cellStyle name="40% - uthevingsfarge 1 6 4 2" xfId="11486" xr:uid="{00000000-0005-0000-0000-000025270000}"/>
    <cellStyle name="40% - uthevingsfarge 1 6 4 2 2" xfId="11487" xr:uid="{00000000-0005-0000-0000-000026270000}"/>
    <cellStyle name="40% - uthevingsfarge 1 6 4 2 3" xfId="11488" xr:uid="{00000000-0005-0000-0000-000027270000}"/>
    <cellStyle name="40% - uthevingsfarge 1 6 4 3" xfId="11489" xr:uid="{00000000-0005-0000-0000-000028270000}"/>
    <cellStyle name="40% - uthevingsfarge 1 6 4 3 2" xfId="11490" xr:uid="{00000000-0005-0000-0000-000029270000}"/>
    <cellStyle name="40% - uthevingsfarge 1 6 4 3 3" xfId="11491" xr:uid="{00000000-0005-0000-0000-00002A270000}"/>
    <cellStyle name="40% - uthevingsfarge 1 6 4 4" xfId="11492" xr:uid="{00000000-0005-0000-0000-00002B270000}"/>
    <cellStyle name="40% - uthevingsfarge 1 6 4 5" xfId="11493" xr:uid="{00000000-0005-0000-0000-00002C270000}"/>
    <cellStyle name="40% - uthevingsfarge 1 6 4_Tabell 4.5-4.7" xfId="11485" xr:uid="{00000000-0005-0000-0000-00002D270000}"/>
    <cellStyle name="40% - uthevingsfarge 1 6 5" xfId="11494" xr:uid="{00000000-0005-0000-0000-00002E270000}"/>
    <cellStyle name="40% - uthevingsfarge 1 6 5 2" xfId="11495" xr:uid="{00000000-0005-0000-0000-00002F270000}"/>
    <cellStyle name="40% - uthevingsfarge 1 6 5 2 2" xfId="11496" xr:uid="{00000000-0005-0000-0000-000030270000}"/>
    <cellStyle name="40% - uthevingsfarge 1 6 5 2 3" xfId="11497" xr:uid="{00000000-0005-0000-0000-000031270000}"/>
    <cellStyle name="40% - uthevingsfarge 1 6 5 3" xfId="11498" xr:uid="{00000000-0005-0000-0000-000032270000}"/>
    <cellStyle name="40% - uthevingsfarge 1 6 5 3 2" xfId="11499" xr:uid="{00000000-0005-0000-0000-000033270000}"/>
    <cellStyle name="40% - uthevingsfarge 1 6 5 3 3" xfId="11500" xr:uid="{00000000-0005-0000-0000-000034270000}"/>
    <cellStyle name="40% - uthevingsfarge 1 6 5 4" xfId="11501" xr:uid="{00000000-0005-0000-0000-000035270000}"/>
    <cellStyle name="40% - uthevingsfarge 1 6 5 5" xfId="11502" xr:uid="{00000000-0005-0000-0000-000036270000}"/>
    <cellStyle name="40% - uthevingsfarge 1 6 6" xfId="11503" xr:uid="{00000000-0005-0000-0000-000037270000}"/>
    <cellStyle name="40% - uthevingsfarge 1 6 6 2" xfId="11504" xr:uid="{00000000-0005-0000-0000-000038270000}"/>
    <cellStyle name="40% - uthevingsfarge 1 6 6 3" xfId="11505" xr:uid="{00000000-0005-0000-0000-000039270000}"/>
    <cellStyle name="40% - uthevingsfarge 1 6 7" xfId="11506" xr:uid="{00000000-0005-0000-0000-00003A270000}"/>
    <cellStyle name="40% - uthevingsfarge 1 6 7 2" xfId="11507" xr:uid="{00000000-0005-0000-0000-00003B270000}"/>
    <cellStyle name="40% - uthevingsfarge 1 6 7 3" xfId="11508" xr:uid="{00000000-0005-0000-0000-00003C270000}"/>
    <cellStyle name="40% - uthevingsfarge 1 6 8" xfId="11509" xr:uid="{00000000-0005-0000-0000-00003D270000}"/>
    <cellStyle name="40% - uthevingsfarge 1 6 8 2" xfId="11510" xr:uid="{00000000-0005-0000-0000-00003E270000}"/>
    <cellStyle name="40% - uthevingsfarge 1 6 9" xfId="11511" xr:uid="{00000000-0005-0000-0000-00003F270000}"/>
    <cellStyle name="40% - uthevingsfarge 1 6 9 2" xfId="11512" xr:uid="{00000000-0005-0000-0000-000040270000}"/>
    <cellStyle name="40% - uthevingsfarge 1 6_Tabell 4.5-4.7" xfId="11385" xr:uid="{00000000-0005-0000-0000-000041270000}"/>
    <cellStyle name="40% - uthevingsfarge 1 7" xfId="605" xr:uid="{00000000-0005-0000-0000-000042270000}"/>
    <cellStyle name="40% - uthevingsfarge 1 7 10" xfId="11514" xr:uid="{00000000-0005-0000-0000-000043270000}"/>
    <cellStyle name="40% - uthevingsfarge 1 7 11" xfId="11515" xr:uid="{00000000-0005-0000-0000-000044270000}"/>
    <cellStyle name="40% - uthevingsfarge 1 7 2" xfId="606" xr:uid="{00000000-0005-0000-0000-000045270000}"/>
    <cellStyle name="40% - uthevingsfarge 1 7 2 10" xfId="11517" xr:uid="{00000000-0005-0000-0000-000046270000}"/>
    <cellStyle name="40% - uthevingsfarge 1 7 2 2" xfId="607" xr:uid="{00000000-0005-0000-0000-000047270000}"/>
    <cellStyle name="40% - uthevingsfarge 1 7 2 2 2" xfId="11519" xr:uid="{00000000-0005-0000-0000-000048270000}"/>
    <cellStyle name="40% - uthevingsfarge 1 7 2 2 2 2" xfId="11520" xr:uid="{00000000-0005-0000-0000-000049270000}"/>
    <cellStyle name="40% - uthevingsfarge 1 7 2 2 2 3" xfId="11521" xr:uid="{00000000-0005-0000-0000-00004A270000}"/>
    <cellStyle name="40% - uthevingsfarge 1 7 2 2 3" xfId="11522" xr:uid="{00000000-0005-0000-0000-00004B270000}"/>
    <cellStyle name="40% - uthevingsfarge 1 7 2 2 3 2" xfId="11523" xr:uid="{00000000-0005-0000-0000-00004C270000}"/>
    <cellStyle name="40% - uthevingsfarge 1 7 2 2 3 3" xfId="11524" xr:uid="{00000000-0005-0000-0000-00004D270000}"/>
    <cellStyle name="40% - uthevingsfarge 1 7 2 2 4" xfId="11525" xr:uid="{00000000-0005-0000-0000-00004E270000}"/>
    <cellStyle name="40% - uthevingsfarge 1 7 2 2 5" xfId="11526" xr:uid="{00000000-0005-0000-0000-00004F270000}"/>
    <cellStyle name="40% - uthevingsfarge 1 7 2 2_Tabell 4.5-4.7" xfId="11518" xr:uid="{00000000-0005-0000-0000-000050270000}"/>
    <cellStyle name="40% - uthevingsfarge 1 7 2 3" xfId="11527" xr:uid="{00000000-0005-0000-0000-000051270000}"/>
    <cellStyle name="40% - uthevingsfarge 1 7 2 3 2" xfId="11528" xr:uid="{00000000-0005-0000-0000-000052270000}"/>
    <cellStyle name="40% - uthevingsfarge 1 7 2 3 2 2" xfId="11529" xr:uid="{00000000-0005-0000-0000-000053270000}"/>
    <cellStyle name="40% - uthevingsfarge 1 7 2 3 2 3" xfId="11530" xr:uid="{00000000-0005-0000-0000-000054270000}"/>
    <cellStyle name="40% - uthevingsfarge 1 7 2 3 3" xfId="11531" xr:uid="{00000000-0005-0000-0000-000055270000}"/>
    <cellStyle name="40% - uthevingsfarge 1 7 2 3 3 2" xfId="11532" xr:uid="{00000000-0005-0000-0000-000056270000}"/>
    <cellStyle name="40% - uthevingsfarge 1 7 2 3 3 3" xfId="11533" xr:uid="{00000000-0005-0000-0000-000057270000}"/>
    <cellStyle name="40% - uthevingsfarge 1 7 2 3 4" xfId="11534" xr:uid="{00000000-0005-0000-0000-000058270000}"/>
    <cellStyle name="40% - uthevingsfarge 1 7 2 3 5" xfId="11535" xr:uid="{00000000-0005-0000-0000-000059270000}"/>
    <cellStyle name="40% - uthevingsfarge 1 7 2 4" xfId="11536" xr:uid="{00000000-0005-0000-0000-00005A270000}"/>
    <cellStyle name="40% - uthevingsfarge 1 7 2 4 2" xfId="11537" xr:uid="{00000000-0005-0000-0000-00005B270000}"/>
    <cellStyle name="40% - uthevingsfarge 1 7 2 4 3" xfId="11538" xr:uid="{00000000-0005-0000-0000-00005C270000}"/>
    <cellStyle name="40% - uthevingsfarge 1 7 2 5" xfId="11539" xr:uid="{00000000-0005-0000-0000-00005D270000}"/>
    <cellStyle name="40% - uthevingsfarge 1 7 2 5 2" xfId="11540" xr:uid="{00000000-0005-0000-0000-00005E270000}"/>
    <cellStyle name="40% - uthevingsfarge 1 7 2 5 3" xfId="11541" xr:uid="{00000000-0005-0000-0000-00005F270000}"/>
    <cellStyle name="40% - uthevingsfarge 1 7 2 6" xfId="11542" xr:uid="{00000000-0005-0000-0000-000060270000}"/>
    <cellStyle name="40% - uthevingsfarge 1 7 2 6 2" xfId="11543" xr:uid="{00000000-0005-0000-0000-000061270000}"/>
    <cellStyle name="40% - uthevingsfarge 1 7 2 7" xfId="11544" xr:uid="{00000000-0005-0000-0000-000062270000}"/>
    <cellStyle name="40% - uthevingsfarge 1 7 2 7 2" xfId="11545" xr:uid="{00000000-0005-0000-0000-000063270000}"/>
    <cellStyle name="40% - uthevingsfarge 1 7 2 8" xfId="11546" xr:uid="{00000000-0005-0000-0000-000064270000}"/>
    <cellStyle name="40% - uthevingsfarge 1 7 2 9" xfId="11547" xr:uid="{00000000-0005-0000-0000-000065270000}"/>
    <cellStyle name="40% - uthevingsfarge 1 7 2_Tabell 4.5-4.7" xfId="11516" xr:uid="{00000000-0005-0000-0000-000066270000}"/>
    <cellStyle name="40% - uthevingsfarge 1 7 3" xfId="608" xr:uid="{00000000-0005-0000-0000-000067270000}"/>
    <cellStyle name="40% - uthevingsfarge 1 7 3 2" xfId="11549" xr:uid="{00000000-0005-0000-0000-000068270000}"/>
    <cellStyle name="40% - uthevingsfarge 1 7 3 2 2" xfId="11550" xr:uid="{00000000-0005-0000-0000-000069270000}"/>
    <cellStyle name="40% - uthevingsfarge 1 7 3 2 3" xfId="11551" xr:uid="{00000000-0005-0000-0000-00006A270000}"/>
    <cellStyle name="40% - uthevingsfarge 1 7 3 3" xfId="11552" xr:uid="{00000000-0005-0000-0000-00006B270000}"/>
    <cellStyle name="40% - uthevingsfarge 1 7 3 3 2" xfId="11553" xr:uid="{00000000-0005-0000-0000-00006C270000}"/>
    <cellStyle name="40% - uthevingsfarge 1 7 3 3 3" xfId="11554" xr:uid="{00000000-0005-0000-0000-00006D270000}"/>
    <cellStyle name="40% - uthevingsfarge 1 7 3 4" xfId="11555" xr:uid="{00000000-0005-0000-0000-00006E270000}"/>
    <cellStyle name="40% - uthevingsfarge 1 7 3 5" xfId="11556" xr:uid="{00000000-0005-0000-0000-00006F270000}"/>
    <cellStyle name="40% - uthevingsfarge 1 7 3_Tabell 4.5-4.7" xfId="11548" xr:uid="{00000000-0005-0000-0000-000070270000}"/>
    <cellStyle name="40% - uthevingsfarge 1 7 4" xfId="11557" xr:uid="{00000000-0005-0000-0000-000071270000}"/>
    <cellStyle name="40% - uthevingsfarge 1 7 4 2" xfId="11558" xr:uid="{00000000-0005-0000-0000-000072270000}"/>
    <cellStyle name="40% - uthevingsfarge 1 7 4 2 2" xfId="11559" xr:uid="{00000000-0005-0000-0000-000073270000}"/>
    <cellStyle name="40% - uthevingsfarge 1 7 4 2 3" xfId="11560" xr:uid="{00000000-0005-0000-0000-000074270000}"/>
    <cellStyle name="40% - uthevingsfarge 1 7 4 3" xfId="11561" xr:uid="{00000000-0005-0000-0000-000075270000}"/>
    <cellStyle name="40% - uthevingsfarge 1 7 4 3 2" xfId="11562" xr:uid="{00000000-0005-0000-0000-000076270000}"/>
    <cellStyle name="40% - uthevingsfarge 1 7 4 3 3" xfId="11563" xr:uid="{00000000-0005-0000-0000-000077270000}"/>
    <cellStyle name="40% - uthevingsfarge 1 7 4 4" xfId="11564" xr:uid="{00000000-0005-0000-0000-000078270000}"/>
    <cellStyle name="40% - uthevingsfarge 1 7 4 5" xfId="11565" xr:uid="{00000000-0005-0000-0000-000079270000}"/>
    <cellStyle name="40% - uthevingsfarge 1 7 5" xfId="11566" xr:uid="{00000000-0005-0000-0000-00007A270000}"/>
    <cellStyle name="40% - uthevingsfarge 1 7 5 2" xfId="11567" xr:uid="{00000000-0005-0000-0000-00007B270000}"/>
    <cellStyle name="40% - uthevingsfarge 1 7 5 3" xfId="11568" xr:uid="{00000000-0005-0000-0000-00007C270000}"/>
    <cellStyle name="40% - uthevingsfarge 1 7 6" xfId="11569" xr:uid="{00000000-0005-0000-0000-00007D270000}"/>
    <cellStyle name="40% - uthevingsfarge 1 7 6 2" xfId="11570" xr:uid="{00000000-0005-0000-0000-00007E270000}"/>
    <cellStyle name="40% - uthevingsfarge 1 7 6 3" xfId="11571" xr:uid="{00000000-0005-0000-0000-00007F270000}"/>
    <cellStyle name="40% - uthevingsfarge 1 7 7" xfId="11572" xr:uid="{00000000-0005-0000-0000-000080270000}"/>
    <cellStyle name="40% - uthevingsfarge 1 7 7 2" xfId="11573" xr:uid="{00000000-0005-0000-0000-000081270000}"/>
    <cellStyle name="40% - uthevingsfarge 1 7 8" xfId="11574" xr:uid="{00000000-0005-0000-0000-000082270000}"/>
    <cellStyle name="40% - uthevingsfarge 1 7 8 2" xfId="11575" xr:uid="{00000000-0005-0000-0000-000083270000}"/>
    <cellStyle name="40% - uthevingsfarge 1 7 9" xfId="11576" xr:uid="{00000000-0005-0000-0000-000084270000}"/>
    <cellStyle name="40% - uthevingsfarge 1 7_Tabell 4.5-4.7" xfId="11513" xr:uid="{00000000-0005-0000-0000-000085270000}"/>
    <cellStyle name="40% - uthevingsfarge 1 8" xfId="609" xr:uid="{00000000-0005-0000-0000-000086270000}"/>
    <cellStyle name="40% - uthevingsfarge 1 8 10" xfId="11578" xr:uid="{00000000-0005-0000-0000-000087270000}"/>
    <cellStyle name="40% - uthevingsfarge 1 8 11" xfId="11579" xr:uid="{00000000-0005-0000-0000-000088270000}"/>
    <cellStyle name="40% - uthevingsfarge 1 8 2" xfId="610" xr:uid="{00000000-0005-0000-0000-000089270000}"/>
    <cellStyle name="40% - uthevingsfarge 1 8 2 10" xfId="11581" xr:uid="{00000000-0005-0000-0000-00008A270000}"/>
    <cellStyle name="40% - uthevingsfarge 1 8 2 2" xfId="611" xr:uid="{00000000-0005-0000-0000-00008B270000}"/>
    <cellStyle name="40% - uthevingsfarge 1 8 2 2 2" xfId="11583" xr:uid="{00000000-0005-0000-0000-00008C270000}"/>
    <cellStyle name="40% - uthevingsfarge 1 8 2 2 2 2" xfId="11584" xr:uid="{00000000-0005-0000-0000-00008D270000}"/>
    <cellStyle name="40% - uthevingsfarge 1 8 2 2 2 3" xfId="11585" xr:uid="{00000000-0005-0000-0000-00008E270000}"/>
    <cellStyle name="40% - uthevingsfarge 1 8 2 2 3" xfId="11586" xr:uid="{00000000-0005-0000-0000-00008F270000}"/>
    <cellStyle name="40% - uthevingsfarge 1 8 2 2 3 2" xfId="11587" xr:uid="{00000000-0005-0000-0000-000090270000}"/>
    <cellStyle name="40% - uthevingsfarge 1 8 2 2 3 3" xfId="11588" xr:uid="{00000000-0005-0000-0000-000091270000}"/>
    <cellStyle name="40% - uthevingsfarge 1 8 2 2 4" xfId="11589" xr:uid="{00000000-0005-0000-0000-000092270000}"/>
    <cellStyle name="40% - uthevingsfarge 1 8 2 2 5" xfId="11590" xr:uid="{00000000-0005-0000-0000-000093270000}"/>
    <cellStyle name="40% - uthevingsfarge 1 8 2 2_Tabell 4.5-4.7" xfId="11582" xr:uid="{00000000-0005-0000-0000-000094270000}"/>
    <cellStyle name="40% - uthevingsfarge 1 8 2 3" xfId="11591" xr:uid="{00000000-0005-0000-0000-000095270000}"/>
    <cellStyle name="40% - uthevingsfarge 1 8 2 3 2" xfId="11592" xr:uid="{00000000-0005-0000-0000-000096270000}"/>
    <cellStyle name="40% - uthevingsfarge 1 8 2 3 2 2" xfId="11593" xr:uid="{00000000-0005-0000-0000-000097270000}"/>
    <cellStyle name="40% - uthevingsfarge 1 8 2 3 2 3" xfId="11594" xr:uid="{00000000-0005-0000-0000-000098270000}"/>
    <cellStyle name="40% - uthevingsfarge 1 8 2 3 3" xfId="11595" xr:uid="{00000000-0005-0000-0000-000099270000}"/>
    <cellStyle name="40% - uthevingsfarge 1 8 2 3 3 2" xfId="11596" xr:uid="{00000000-0005-0000-0000-00009A270000}"/>
    <cellStyle name="40% - uthevingsfarge 1 8 2 3 3 3" xfId="11597" xr:uid="{00000000-0005-0000-0000-00009B270000}"/>
    <cellStyle name="40% - uthevingsfarge 1 8 2 3 4" xfId="11598" xr:uid="{00000000-0005-0000-0000-00009C270000}"/>
    <cellStyle name="40% - uthevingsfarge 1 8 2 3 5" xfId="11599" xr:uid="{00000000-0005-0000-0000-00009D270000}"/>
    <cellStyle name="40% - uthevingsfarge 1 8 2 4" xfId="11600" xr:uid="{00000000-0005-0000-0000-00009E270000}"/>
    <cellStyle name="40% - uthevingsfarge 1 8 2 4 2" xfId="11601" xr:uid="{00000000-0005-0000-0000-00009F270000}"/>
    <cellStyle name="40% - uthevingsfarge 1 8 2 4 3" xfId="11602" xr:uid="{00000000-0005-0000-0000-0000A0270000}"/>
    <cellStyle name="40% - uthevingsfarge 1 8 2 5" xfId="11603" xr:uid="{00000000-0005-0000-0000-0000A1270000}"/>
    <cellStyle name="40% - uthevingsfarge 1 8 2 5 2" xfId="11604" xr:uid="{00000000-0005-0000-0000-0000A2270000}"/>
    <cellStyle name="40% - uthevingsfarge 1 8 2 5 3" xfId="11605" xr:uid="{00000000-0005-0000-0000-0000A3270000}"/>
    <cellStyle name="40% - uthevingsfarge 1 8 2 6" xfId="11606" xr:uid="{00000000-0005-0000-0000-0000A4270000}"/>
    <cellStyle name="40% - uthevingsfarge 1 8 2 6 2" xfId="11607" xr:uid="{00000000-0005-0000-0000-0000A5270000}"/>
    <cellStyle name="40% - uthevingsfarge 1 8 2 7" xfId="11608" xr:uid="{00000000-0005-0000-0000-0000A6270000}"/>
    <cellStyle name="40% - uthevingsfarge 1 8 2 7 2" xfId="11609" xr:uid="{00000000-0005-0000-0000-0000A7270000}"/>
    <cellStyle name="40% - uthevingsfarge 1 8 2 8" xfId="11610" xr:uid="{00000000-0005-0000-0000-0000A8270000}"/>
    <cellStyle name="40% - uthevingsfarge 1 8 2 9" xfId="11611" xr:uid="{00000000-0005-0000-0000-0000A9270000}"/>
    <cellStyle name="40% - uthevingsfarge 1 8 2_Tabell 4.5-4.7" xfId="11580" xr:uid="{00000000-0005-0000-0000-0000AA270000}"/>
    <cellStyle name="40% - uthevingsfarge 1 8 3" xfId="612" xr:uid="{00000000-0005-0000-0000-0000AB270000}"/>
    <cellStyle name="40% - uthevingsfarge 1 8 3 2" xfId="11613" xr:uid="{00000000-0005-0000-0000-0000AC270000}"/>
    <cellStyle name="40% - uthevingsfarge 1 8 3 2 2" xfId="11614" xr:uid="{00000000-0005-0000-0000-0000AD270000}"/>
    <cellStyle name="40% - uthevingsfarge 1 8 3 2 3" xfId="11615" xr:uid="{00000000-0005-0000-0000-0000AE270000}"/>
    <cellStyle name="40% - uthevingsfarge 1 8 3 3" xfId="11616" xr:uid="{00000000-0005-0000-0000-0000AF270000}"/>
    <cellStyle name="40% - uthevingsfarge 1 8 3 3 2" xfId="11617" xr:uid="{00000000-0005-0000-0000-0000B0270000}"/>
    <cellStyle name="40% - uthevingsfarge 1 8 3 3 3" xfId="11618" xr:uid="{00000000-0005-0000-0000-0000B1270000}"/>
    <cellStyle name="40% - uthevingsfarge 1 8 3 4" xfId="11619" xr:uid="{00000000-0005-0000-0000-0000B2270000}"/>
    <cellStyle name="40% - uthevingsfarge 1 8 3 5" xfId="11620" xr:uid="{00000000-0005-0000-0000-0000B3270000}"/>
    <cellStyle name="40% - uthevingsfarge 1 8 3_Tabell 4.5-4.7" xfId="11612" xr:uid="{00000000-0005-0000-0000-0000B4270000}"/>
    <cellStyle name="40% - uthevingsfarge 1 8 4" xfId="11621" xr:uid="{00000000-0005-0000-0000-0000B5270000}"/>
    <cellStyle name="40% - uthevingsfarge 1 8 4 2" xfId="11622" xr:uid="{00000000-0005-0000-0000-0000B6270000}"/>
    <cellStyle name="40% - uthevingsfarge 1 8 4 2 2" xfId="11623" xr:uid="{00000000-0005-0000-0000-0000B7270000}"/>
    <cellStyle name="40% - uthevingsfarge 1 8 4 2 3" xfId="11624" xr:uid="{00000000-0005-0000-0000-0000B8270000}"/>
    <cellStyle name="40% - uthevingsfarge 1 8 4 3" xfId="11625" xr:uid="{00000000-0005-0000-0000-0000B9270000}"/>
    <cellStyle name="40% - uthevingsfarge 1 8 4 3 2" xfId="11626" xr:uid="{00000000-0005-0000-0000-0000BA270000}"/>
    <cellStyle name="40% - uthevingsfarge 1 8 4 3 3" xfId="11627" xr:uid="{00000000-0005-0000-0000-0000BB270000}"/>
    <cellStyle name="40% - uthevingsfarge 1 8 4 4" xfId="11628" xr:uid="{00000000-0005-0000-0000-0000BC270000}"/>
    <cellStyle name="40% - uthevingsfarge 1 8 4 5" xfId="11629" xr:uid="{00000000-0005-0000-0000-0000BD270000}"/>
    <cellStyle name="40% - uthevingsfarge 1 8 5" xfId="11630" xr:uid="{00000000-0005-0000-0000-0000BE270000}"/>
    <cellStyle name="40% - uthevingsfarge 1 8 5 2" xfId="11631" xr:uid="{00000000-0005-0000-0000-0000BF270000}"/>
    <cellStyle name="40% - uthevingsfarge 1 8 5 3" xfId="11632" xr:uid="{00000000-0005-0000-0000-0000C0270000}"/>
    <cellStyle name="40% - uthevingsfarge 1 8 6" xfId="11633" xr:uid="{00000000-0005-0000-0000-0000C1270000}"/>
    <cellStyle name="40% - uthevingsfarge 1 8 6 2" xfId="11634" xr:uid="{00000000-0005-0000-0000-0000C2270000}"/>
    <cellStyle name="40% - uthevingsfarge 1 8 6 3" xfId="11635" xr:uid="{00000000-0005-0000-0000-0000C3270000}"/>
    <cellStyle name="40% - uthevingsfarge 1 8 7" xfId="11636" xr:uid="{00000000-0005-0000-0000-0000C4270000}"/>
    <cellStyle name="40% - uthevingsfarge 1 8 7 2" xfId="11637" xr:uid="{00000000-0005-0000-0000-0000C5270000}"/>
    <cellStyle name="40% - uthevingsfarge 1 8 8" xfId="11638" xr:uid="{00000000-0005-0000-0000-0000C6270000}"/>
    <cellStyle name="40% - uthevingsfarge 1 8 8 2" xfId="11639" xr:uid="{00000000-0005-0000-0000-0000C7270000}"/>
    <cellStyle name="40% - uthevingsfarge 1 8 9" xfId="11640" xr:uid="{00000000-0005-0000-0000-0000C8270000}"/>
    <cellStyle name="40% - uthevingsfarge 1 8_Tabell 4.5-4.7" xfId="11577" xr:uid="{00000000-0005-0000-0000-0000C9270000}"/>
    <cellStyle name="40% - uthevingsfarge 1 9" xfId="613" xr:uid="{00000000-0005-0000-0000-0000CA270000}"/>
    <cellStyle name="40% - uthevingsfarge 1 9 10" xfId="11642" xr:uid="{00000000-0005-0000-0000-0000CB270000}"/>
    <cellStyle name="40% - uthevingsfarge 1 9 2" xfId="614" xr:uid="{00000000-0005-0000-0000-0000CC270000}"/>
    <cellStyle name="40% - uthevingsfarge 1 9 2 2" xfId="11644" xr:uid="{00000000-0005-0000-0000-0000CD270000}"/>
    <cellStyle name="40% - uthevingsfarge 1 9 2 2 2" xfId="11645" xr:uid="{00000000-0005-0000-0000-0000CE270000}"/>
    <cellStyle name="40% - uthevingsfarge 1 9 2 2 3" xfId="11646" xr:uid="{00000000-0005-0000-0000-0000CF270000}"/>
    <cellStyle name="40% - uthevingsfarge 1 9 2 3" xfId="11647" xr:uid="{00000000-0005-0000-0000-0000D0270000}"/>
    <cellStyle name="40% - uthevingsfarge 1 9 2 3 2" xfId="11648" xr:uid="{00000000-0005-0000-0000-0000D1270000}"/>
    <cellStyle name="40% - uthevingsfarge 1 9 2 3 3" xfId="11649" xr:uid="{00000000-0005-0000-0000-0000D2270000}"/>
    <cellStyle name="40% - uthevingsfarge 1 9 2 4" xfId="11650" xr:uid="{00000000-0005-0000-0000-0000D3270000}"/>
    <cellStyle name="40% - uthevingsfarge 1 9 2 5" xfId="11651" xr:uid="{00000000-0005-0000-0000-0000D4270000}"/>
    <cellStyle name="40% - uthevingsfarge 1 9 2_Tabell 4.5-4.7" xfId="11643" xr:uid="{00000000-0005-0000-0000-0000D5270000}"/>
    <cellStyle name="40% - uthevingsfarge 1 9 3" xfId="11652" xr:uid="{00000000-0005-0000-0000-0000D6270000}"/>
    <cellStyle name="40% - uthevingsfarge 1 9 3 2" xfId="11653" xr:uid="{00000000-0005-0000-0000-0000D7270000}"/>
    <cellStyle name="40% - uthevingsfarge 1 9 3 2 2" xfId="11654" xr:uid="{00000000-0005-0000-0000-0000D8270000}"/>
    <cellStyle name="40% - uthevingsfarge 1 9 3 2 3" xfId="11655" xr:uid="{00000000-0005-0000-0000-0000D9270000}"/>
    <cellStyle name="40% - uthevingsfarge 1 9 3 3" xfId="11656" xr:uid="{00000000-0005-0000-0000-0000DA270000}"/>
    <cellStyle name="40% - uthevingsfarge 1 9 3 3 2" xfId="11657" xr:uid="{00000000-0005-0000-0000-0000DB270000}"/>
    <cellStyle name="40% - uthevingsfarge 1 9 3 3 3" xfId="11658" xr:uid="{00000000-0005-0000-0000-0000DC270000}"/>
    <cellStyle name="40% - uthevingsfarge 1 9 3 4" xfId="11659" xr:uid="{00000000-0005-0000-0000-0000DD270000}"/>
    <cellStyle name="40% - uthevingsfarge 1 9 3 5" xfId="11660" xr:uid="{00000000-0005-0000-0000-0000DE270000}"/>
    <cellStyle name="40% - uthevingsfarge 1 9 4" xfId="11661" xr:uid="{00000000-0005-0000-0000-0000DF270000}"/>
    <cellStyle name="40% - uthevingsfarge 1 9 4 2" xfId="11662" xr:uid="{00000000-0005-0000-0000-0000E0270000}"/>
    <cellStyle name="40% - uthevingsfarge 1 9 4 3" xfId="11663" xr:uid="{00000000-0005-0000-0000-0000E1270000}"/>
    <cellStyle name="40% - uthevingsfarge 1 9 5" xfId="11664" xr:uid="{00000000-0005-0000-0000-0000E2270000}"/>
    <cellStyle name="40% - uthevingsfarge 1 9 5 2" xfId="11665" xr:uid="{00000000-0005-0000-0000-0000E3270000}"/>
    <cellStyle name="40% - uthevingsfarge 1 9 5 3" xfId="11666" xr:uid="{00000000-0005-0000-0000-0000E4270000}"/>
    <cellStyle name="40% - uthevingsfarge 1 9 6" xfId="11667" xr:uid="{00000000-0005-0000-0000-0000E5270000}"/>
    <cellStyle name="40% - uthevingsfarge 1 9 6 2" xfId="11668" xr:uid="{00000000-0005-0000-0000-0000E6270000}"/>
    <cellStyle name="40% - uthevingsfarge 1 9 7" xfId="11669" xr:uid="{00000000-0005-0000-0000-0000E7270000}"/>
    <cellStyle name="40% - uthevingsfarge 1 9 7 2" xfId="11670" xr:uid="{00000000-0005-0000-0000-0000E8270000}"/>
    <cellStyle name="40% - uthevingsfarge 1 9 8" xfId="11671" xr:uid="{00000000-0005-0000-0000-0000E9270000}"/>
    <cellStyle name="40% - uthevingsfarge 1 9 9" xfId="11672" xr:uid="{00000000-0005-0000-0000-0000EA270000}"/>
    <cellStyle name="40% - uthevingsfarge 1 9_Tabell 4.5-4.7" xfId="11641" xr:uid="{00000000-0005-0000-0000-0000EB270000}"/>
    <cellStyle name="40% - uthevingsfarge 2 10" xfId="615" xr:uid="{00000000-0005-0000-0000-0000EC270000}"/>
    <cellStyle name="40% - uthevingsfarge 2 10 2" xfId="11674" xr:uid="{00000000-0005-0000-0000-0000ED270000}"/>
    <cellStyle name="40% - uthevingsfarge 2 10 2 2" xfId="11675" xr:uid="{00000000-0005-0000-0000-0000EE270000}"/>
    <cellStyle name="40% - uthevingsfarge 2 10 2 3" xfId="11676" xr:uid="{00000000-0005-0000-0000-0000EF270000}"/>
    <cellStyle name="40% - uthevingsfarge 2 10 3" xfId="11677" xr:uid="{00000000-0005-0000-0000-0000F0270000}"/>
    <cellStyle name="40% - uthevingsfarge 2 10 3 2" xfId="11678" xr:uid="{00000000-0005-0000-0000-0000F1270000}"/>
    <cellStyle name="40% - uthevingsfarge 2 10 3 3" xfId="11679" xr:uid="{00000000-0005-0000-0000-0000F2270000}"/>
    <cellStyle name="40% - uthevingsfarge 2 10 4" xfId="11680" xr:uid="{00000000-0005-0000-0000-0000F3270000}"/>
    <cellStyle name="40% - uthevingsfarge 2 10 5" xfId="11681" xr:uid="{00000000-0005-0000-0000-0000F4270000}"/>
    <cellStyle name="40% - uthevingsfarge 2 10_Tabell 4.5-4.7" xfId="11673" xr:uid="{00000000-0005-0000-0000-0000F5270000}"/>
    <cellStyle name="40% - uthevingsfarge 2 11" xfId="11682" xr:uid="{00000000-0005-0000-0000-0000F6270000}"/>
    <cellStyle name="40% - uthevingsfarge 2 11 2" xfId="11683" xr:uid="{00000000-0005-0000-0000-0000F7270000}"/>
    <cellStyle name="40% - uthevingsfarge 2 11 2 2" xfId="11684" xr:uid="{00000000-0005-0000-0000-0000F8270000}"/>
    <cellStyle name="40% - uthevingsfarge 2 11 2 3" xfId="11685" xr:uid="{00000000-0005-0000-0000-0000F9270000}"/>
    <cellStyle name="40% - uthevingsfarge 2 11 3" xfId="11686" xr:uid="{00000000-0005-0000-0000-0000FA270000}"/>
    <cellStyle name="40% - uthevingsfarge 2 11 3 2" xfId="11687" xr:uid="{00000000-0005-0000-0000-0000FB270000}"/>
    <cellStyle name="40% - uthevingsfarge 2 11 3 3" xfId="11688" xr:uid="{00000000-0005-0000-0000-0000FC270000}"/>
    <cellStyle name="40% - uthevingsfarge 2 11 4" xfId="11689" xr:uid="{00000000-0005-0000-0000-0000FD270000}"/>
    <cellStyle name="40% - uthevingsfarge 2 11 5" xfId="11690" xr:uid="{00000000-0005-0000-0000-0000FE270000}"/>
    <cellStyle name="40% - uthevingsfarge 2 12" xfId="11691" xr:uid="{00000000-0005-0000-0000-0000FF270000}"/>
    <cellStyle name="40% - uthevingsfarge 2 12 2" xfId="11692" xr:uid="{00000000-0005-0000-0000-000000280000}"/>
    <cellStyle name="40% - uthevingsfarge 2 12 3" xfId="11693" xr:uid="{00000000-0005-0000-0000-000001280000}"/>
    <cellStyle name="40% - uthevingsfarge 2 13" xfId="11694" xr:uid="{00000000-0005-0000-0000-000002280000}"/>
    <cellStyle name="40% - uthevingsfarge 2 13 2" xfId="11695" xr:uid="{00000000-0005-0000-0000-000003280000}"/>
    <cellStyle name="40% - uthevingsfarge 2 13 3" xfId="11696" xr:uid="{00000000-0005-0000-0000-000004280000}"/>
    <cellStyle name="40% - uthevingsfarge 2 14" xfId="11697" xr:uid="{00000000-0005-0000-0000-000005280000}"/>
    <cellStyle name="40% - uthevingsfarge 2 14 2" xfId="11698" xr:uid="{00000000-0005-0000-0000-000006280000}"/>
    <cellStyle name="40% - uthevingsfarge 2 15" xfId="11699" xr:uid="{00000000-0005-0000-0000-000007280000}"/>
    <cellStyle name="40% - uthevingsfarge 2 15 2" xfId="11700" xr:uid="{00000000-0005-0000-0000-000008280000}"/>
    <cellStyle name="40% - uthevingsfarge 2 16" xfId="11701" xr:uid="{00000000-0005-0000-0000-000009280000}"/>
    <cellStyle name="40% - uthevingsfarge 2 17" xfId="11702" xr:uid="{00000000-0005-0000-0000-00000A280000}"/>
    <cellStyle name="40% - uthevingsfarge 2 18" xfId="11703" xr:uid="{00000000-0005-0000-0000-00000B280000}"/>
    <cellStyle name="40% - uthevingsfarge 2 2" xfId="616" xr:uid="{00000000-0005-0000-0000-00000C280000}"/>
    <cellStyle name="40% - uthevingsfarge 2 2 10" xfId="11705" xr:uid="{00000000-0005-0000-0000-00000D280000}"/>
    <cellStyle name="40% - uthevingsfarge 2 2 10 2" xfId="11706" xr:uid="{00000000-0005-0000-0000-00000E280000}"/>
    <cellStyle name="40% - uthevingsfarge 2 2 11" xfId="11707" xr:uid="{00000000-0005-0000-0000-00000F280000}"/>
    <cellStyle name="40% - uthevingsfarge 2 2 11 2" xfId="11708" xr:uid="{00000000-0005-0000-0000-000010280000}"/>
    <cellStyle name="40% - uthevingsfarge 2 2 12" xfId="11709" xr:uid="{00000000-0005-0000-0000-000011280000}"/>
    <cellStyle name="40% - uthevingsfarge 2 2 13" xfId="11710" xr:uid="{00000000-0005-0000-0000-000012280000}"/>
    <cellStyle name="40% - uthevingsfarge 2 2 14" xfId="11711" xr:uid="{00000000-0005-0000-0000-000013280000}"/>
    <cellStyle name="40% - uthevingsfarge 2 2 2" xfId="617" xr:uid="{00000000-0005-0000-0000-000014280000}"/>
    <cellStyle name="40% - uthevingsfarge 2 2 2 10" xfId="11713" xr:uid="{00000000-0005-0000-0000-000015280000}"/>
    <cellStyle name="40% - uthevingsfarge 2 2 2 11" xfId="11714" xr:uid="{00000000-0005-0000-0000-000016280000}"/>
    <cellStyle name="40% - uthevingsfarge 2 2 2 12" xfId="11715" xr:uid="{00000000-0005-0000-0000-000017280000}"/>
    <cellStyle name="40% - uthevingsfarge 2 2 2 2" xfId="618" xr:uid="{00000000-0005-0000-0000-000018280000}"/>
    <cellStyle name="40% - uthevingsfarge 2 2 2 2 10" xfId="11717" xr:uid="{00000000-0005-0000-0000-000019280000}"/>
    <cellStyle name="40% - uthevingsfarge 2 2 2 2 11" xfId="11718" xr:uid="{00000000-0005-0000-0000-00001A280000}"/>
    <cellStyle name="40% - uthevingsfarge 2 2 2 2 2" xfId="619" xr:uid="{00000000-0005-0000-0000-00001B280000}"/>
    <cellStyle name="40% - uthevingsfarge 2 2 2 2 2 10" xfId="11720" xr:uid="{00000000-0005-0000-0000-00001C280000}"/>
    <cellStyle name="40% - uthevingsfarge 2 2 2 2 2 2" xfId="620" xr:uid="{00000000-0005-0000-0000-00001D280000}"/>
    <cellStyle name="40% - uthevingsfarge 2 2 2 2 2 2 2" xfId="11722" xr:uid="{00000000-0005-0000-0000-00001E280000}"/>
    <cellStyle name="40% - uthevingsfarge 2 2 2 2 2 2 2 2" xfId="11723" xr:uid="{00000000-0005-0000-0000-00001F280000}"/>
    <cellStyle name="40% - uthevingsfarge 2 2 2 2 2 2 2 3" xfId="11724" xr:uid="{00000000-0005-0000-0000-000020280000}"/>
    <cellStyle name="40% - uthevingsfarge 2 2 2 2 2 2 3" xfId="11725" xr:uid="{00000000-0005-0000-0000-000021280000}"/>
    <cellStyle name="40% - uthevingsfarge 2 2 2 2 2 2 3 2" xfId="11726" xr:uid="{00000000-0005-0000-0000-000022280000}"/>
    <cellStyle name="40% - uthevingsfarge 2 2 2 2 2 2 3 3" xfId="11727" xr:uid="{00000000-0005-0000-0000-000023280000}"/>
    <cellStyle name="40% - uthevingsfarge 2 2 2 2 2 2 4" xfId="11728" xr:uid="{00000000-0005-0000-0000-000024280000}"/>
    <cellStyle name="40% - uthevingsfarge 2 2 2 2 2 2 5" xfId="11729" xr:uid="{00000000-0005-0000-0000-000025280000}"/>
    <cellStyle name="40% - uthevingsfarge 2 2 2 2 2 2_Tabell 4.5-4.7" xfId="11721" xr:uid="{00000000-0005-0000-0000-000026280000}"/>
    <cellStyle name="40% - uthevingsfarge 2 2 2 2 2 3" xfId="11730" xr:uid="{00000000-0005-0000-0000-000027280000}"/>
    <cellStyle name="40% - uthevingsfarge 2 2 2 2 2 3 2" xfId="11731" xr:uid="{00000000-0005-0000-0000-000028280000}"/>
    <cellStyle name="40% - uthevingsfarge 2 2 2 2 2 3 2 2" xfId="11732" xr:uid="{00000000-0005-0000-0000-000029280000}"/>
    <cellStyle name="40% - uthevingsfarge 2 2 2 2 2 3 2 3" xfId="11733" xr:uid="{00000000-0005-0000-0000-00002A280000}"/>
    <cellStyle name="40% - uthevingsfarge 2 2 2 2 2 3 3" xfId="11734" xr:uid="{00000000-0005-0000-0000-00002B280000}"/>
    <cellStyle name="40% - uthevingsfarge 2 2 2 2 2 3 3 2" xfId="11735" xr:uid="{00000000-0005-0000-0000-00002C280000}"/>
    <cellStyle name="40% - uthevingsfarge 2 2 2 2 2 3 3 3" xfId="11736" xr:uid="{00000000-0005-0000-0000-00002D280000}"/>
    <cellStyle name="40% - uthevingsfarge 2 2 2 2 2 3 4" xfId="11737" xr:uid="{00000000-0005-0000-0000-00002E280000}"/>
    <cellStyle name="40% - uthevingsfarge 2 2 2 2 2 3 5" xfId="11738" xr:uid="{00000000-0005-0000-0000-00002F280000}"/>
    <cellStyle name="40% - uthevingsfarge 2 2 2 2 2 4" xfId="11739" xr:uid="{00000000-0005-0000-0000-000030280000}"/>
    <cellStyle name="40% - uthevingsfarge 2 2 2 2 2 4 2" xfId="11740" xr:uid="{00000000-0005-0000-0000-000031280000}"/>
    <cellStyle name="40% - uthevingsfarge 2 2 2 2 2 4 3" xfId="11741" xr:uid="{00000000-0005-0000-0000-000032280000}"/>
    <cellStyle name="40% - uthevingsfarge 2 2 2 2 2 5" xfId="11742" xr:uid="{00000000-0005-0000-0000-000033280000}"/>
    <cellStyle name="40% - uthevingsfarge 2 2 2 2 2 5 2" xfId="11743" xr:uid="{00000000-0005-0000-0000-000034280000}"/>
    <cellStyle name="40% - uthevingsfarge 2 2 2 2 2 5 3" xfId="11744" xr:uid="{00000000-0005-0000-0000-000035280000}"/>
    <cellStyle name="40% - uthevingsfarge 2 2 2 2 2 6" xfId="11745" xr:uid="{00000000-0005-0000-0000-000036280000}"/>
    <cellStyle name="40% - uthevingsfarge 2 2 2 2 2 6 2" xfId="11746" xr:uid="{00000000-0005-0000-0000-000037280000}"/>
    <cellStyle name="40% - uthevingsfarge 2 2 2 2 2 7" xfId="11747" xr:uid="{00000000-0005-0000-0000-000038280000}"/>
    <cellStyle name="40% - uthevingsfarge 2 2 2 2 2 7 2" xfId="11748" xr:uid="{00000000-0005-0000-0000-000039280000}"/>
    <cellStyle name="40% - uthevingsfarge 2 2 2 2 2 8" xfId="11749" xr:uid="{00000000-0005-0000-0000-00003A280000}"/>
    <cellStyle name="40% - uthevingsfarge 2 2 2 2 2 9" xfId="11750" xr:uid="{00000000-0005-0000-0000-00003B280000}"/>
    <cellStyle name="40% - uthevingsfarge 2 2 2 2 2_Tabell 4.5-4.7" xfId="11719" xr:uid="{00000000-0005-0000-0000-00003C280000}"/>
    <cellStyle name="40% - uthevingsfarge 2 2 2 2 3" xfId="621" xr:uid="{00000000-0005-0000-0000-00003D280000}"/>
    <cellStyle name="40% - uthevingsfarge 2 2 2 2 3 2" xfId="11752" xr:uid="{00000000-0005-0000-0000-00003E280000}"/>
    <cellStyle name="40% - uthevingsfarge 2 2 2 2 3 2 2" xfId="11753" xr:uid="{00000000-0005-0000-0000-00003F280000}"/>
    <cellStyle name="40% - uthevingsfarge 2 2 2 2 3 2 3" xfId="11754" xr:uid="{00000000-0005-0000-0000-000040280000}"/>
    <cellStyle name="40% - uthevingsfarge 2 2 2 2 3 3" xfId="11755" xr:uid="{00000000-0005-0000-0000-000041280000}"/>
    <cellStyle name="40% - uthevingsfarge 2 2 2 2 3 3 2" xfId="11756" xr:uid="{00000000-0005-0000-0000-000042280000}"/>
    <cellStyle name="40% - uthevingsfarge 2 2 2 2 3 3 3" xfId="11757" xr:uid="{00000000-0005-0000-0000-000043280000}"/>
    <cellStyle name="40% - uthevingsfarge 2 2 2 2 3 4" xfId="11758" xr:uid="{00000000-0005-0000-0000-000044280000}"/>
    <cellStyle name="40% - uthevingsfarge 2 2 2 2 3 5" xfId="11759" xr:uid="{00000000-0005-0000-0000-000045280000}"/>
    <cellStyle name="40% - uthevingsfarge 2 2 2 2 3_Tabell 4.5-4.7" xfId="11751" xr:uid="{00000000-0005-0000-0000-000046280000}"/>
    <cellStyle name="40% - uthevingsfarge 2 2 2 2 4" xfId="11760" xr:uid="{00000000-0005-0000-0000-000047280000}"/>
    <cellStyle name="40% - uthevingsfarge 2 2 2 2 4 2" xfId="11761" xr:uid="{00000000-0005-0000-0000-000048280000}"/>
    <cellStyle name="40% - uthevingsfarge 2 2 2 2 4 2 2" xfId="11762" xr:uid="{00000000-0005-0000-0000-000049280000}"/>
    <cellStyle name="40% - uthevingsfarge 2 2 2 2 4 2 3" xfId="11763" xr:uid="{00000000-0005-0000-0000-00004A280000}"/>
    <cellStyle name="40% - uthevingsfarge 2 2 2 2 4 3" xfId="11764" xr:uid="{00000000-0005-0000-0000-00004B280000}"/>
    <cellStyle name="40% - uthevingsfarge 2 2 2 2 4 3 2" xfId="11765" xr:uid="{00000000-0005-0000-0000-00004C280000}"/>
    <cellStyle name="40% - uthevingsfarge 2 2 2 2 4 3 3" xfId="11766" xr:uid="{00000000-0005-0000-0000-00004D280000}"/>
    <cellStyle name="40% - uthevingsfarge 2 2 2 2 4 4" xfId="11767" xr:uid="{00000000-0005-0000-0000-00004E280000}"/>
    <cellStyle name="40% - uthevingsfarge 2 2 2 2 4 5" xfId="11768" xr:uid="{00000000-0005-0000-0000-00004F280000}"/>
    <cellStyle name="40% - uthevingsfarge 2 2 2 2 5" xfId="11769" xr:uid="{00000000-0005-0000-0000-000050280000}"/>
    <cellStyle name="40% - uthevingsfarge 2 2 2 2 5 2" xfId="11770" xr:uid="{00000000-0005-0000-0000-000051280000}"/>
    <cellStyle name="40% - uthevingsfarge 2 2 2 2 5 3" xfId="11771" xr:uid="{00000000-0005-0000-0000-000052280000}"/>
    <cellStyle name="40% - uthevingsfarge 2 2 2 2 6" xfId="11772" xr:uid="{00000000-0005-0000-0000-000053280000}"/>
    <cellStyle name="40% - uthevingsfarge 2 2 2 2 6 2" xfId="11773" xr:uid="{00000000-0005-0000-0000-000054280000}"/>
    <cellStyle name="40% - uthevingsfarge 2 2 2 2 6 3" xfId="11774" xr:uid="{00000000-0005-0000-0000-000055280000}"/>
    <cellStyle name="40% - uthevingsfarge 2 2 2 2 7" xfId="11775" xr:uid="{00000000-0005-0000-0000-000056280000}"/>
    <cellStyle name="40% - uthevingsfarge 2 2 2 2 7 2" xfId="11776" xr:uid="{00000000-0005-0000-0000-000057280000}"/>
    <cellStyle name="40% - uthevingsfarge 2 2 2 2 8" xfId="11777" xr:uid="{00000000-0005-0000-0000-000058280000}"/>
    <cellStyle name="40% - uthevingsfarge 2 2 2 2 8 2" xfId="11778" xr:uid="{00000000-0005-0000-0000-000059280000}"/>
    <cellStyle name="40% - uthevingsfarge 2 2 2 2 9" xfId="11779" xr:uid="{00000000-0005-0000-0000-00005A280000}"/>
    <cellStyle name="40% - uthevingsfarge 2 2 2 2_Tabell 4.5-4.7" xfId="11716" xr:uid="{00000000-0005-0000-0000-00005B280000}"/>
    <cellStyle name="40% - uthevingsfarge 2 2 2 3" xfId="622" xr:uid="{00000000-0005-0000-0000-00005C280000}"/>
    <cellStyle name="40% - uthevingsfarge 2 2 2 3 10" xfId="11781" xr:uid="{00000000-0005-0000-0000-00005D280000}"/>
    <cellStyle name="40% - uthevingsfarge 2 2 2 3 2" xfId="623" xr:uid="{00000000-0005-0000-0000-00005E280000}"/>
    <cellStyle name="40% - uthevingsfarge 2 2 2 3 2 2" xfId="11783" xr:uid="{00000000-0005-0000-0000-00005F280000}"/>
    <cellStyle name="40% - uthevingsfarge 2 2 2 3 2 2 2" xfId="11784" xr:uid="{00000000-0005-0000-0000-000060280000}"/>
    <cellStyle name="40% - uthevingsfarge 2 2 2 3 2 2 3" xfId="11785" xr:uid="{00000000-0005-0000-0000-000061280000}"/>
    <cellStyle name="40% - uthevingsfarge 2 2 2 3 2 3" xfId="11786" xr:uid="{00000000-0005-0000-0000-000062280000}"/>
    <cellStyle name="40% - uthevingsfarge 2 2 2 3 2 3 2" xfId="11787" xr:uid="{00000000-0005-0000-0000-000063280000}"/>
    <cellStyle name="40% - uthevingsfarge 2 2 2 3 2 3 3" xfId="11788" xr:uid="{00000000-0005-0000-0000-000064280000}"/>
    <cellStyle name="40% - uthevingsfarge 2 2 2 3 2 4" xfId="11789" xr:uid="{00000000-0005-0000-0000-000065280000}"/>
    <cellStyle name="40% - uthevingsfarge 2 2 2 3 2 5" xfId="11790" xr:uid="{00000000-0005-0000-0000-000066280000}"/>
    <cellStyle name="40% - uthevingsfarge 2 2 2 3 2_Tabell 4.5-4.7" xfId="11782" xr:uid="{00000000-0005-0000-0000-000067280000}"/>
    <cellStyle name="40% - uthevingsfarge 2 2 2 3 3" xfId="11791" xr:uid="{00000000-0005-0000-0000-000068280000}"/>
    <cellStyle name="40% - uthevingsfarge 2 2 2 3 3 2" xfId="11792" xr:uid="{00000000-0005-0000-0000-000069280000}"/>
    <cellStyle name="40% - uthevingsfarge 2 2 2 3 3 2 2" xfId="11793" xr:uid="{00000000-0005-0000-0000-00006A280000}"/>
    <cellStyle name="40% - uthevingsfarge 2 2 2 3 3 2 3" xfId="11794" xr:uid="{00000000-0005-0000-0000-00006B280000}"/>
    <cellStyle name="40% - uthevingsfarge 2 2 2 3 3 3" xfId="11795" xr:uid="{00000000-0005-0000-0000-00006C280000}"/>
    <cellStyle name="40% - uthevingsfarge 2 2 2 3 3 3 2" xfId="11796" xr:uid="{00000000-0005-0000-0000-00006D280000}"/>
    <cellStyle name="40% - uthevingsfarge 2 2 2 3 3 3 3" xfId="11797" xr:uid="{00000000-0005-0000-0000-00006E280000}"/>
    <cellStyle name="40% - uthevingsfarge 2 2 2 3 3 4" xfId="11798" xr:uid="{00000000-0005-0000-0000-00006F280000}"/>
    <cellStyle name="40% - uthevingsfarge 2 2 2 3 3 5" xfId="11799" xr:uid="{00000000-0005-0000-0000-000070280000}"/>
    <cellStyle name="40% - uthevingsfarge 2 2 2 3 4" xfId="11800" xr:uid="{00000000-0005-0000-0000-000071280000}"/>
    <cellStyle name="40% - uthevingsfarge 2 2 2 3 4 2" xfId="11801" xr:uid="{00000000-0005-0000-0000-000072280000}"/>
    <cellStyle name="40% - uthevingsfarge 2 2 2 3 4 3" xfId="11802" xr:uid="{00000000-0005-0000-0000-000073280000}"/>
    <cellStyle name="40% - uthevingsfarge 2 2 2 3 5" xfId="11803" xr:uid="{00000000-0005-0000-0000-000074280000}"/>
    <cellStyle name="40% - uthevingsfarge 2 2 2 3 5 2" xfId="11804" xr:uid="{00000000-0005-0000-0000-000075280000}"/>
    <cellStyle name="40% - uthevingsfarge 2 2 2 3 5 3" xfId="11805" xr:uid="{00000000-0005-0000-0000-000076280000}"/>
    <cellStyle name="40% - uthevingsfarge 2 2 2 3 6" xfId="11806" xr:uid="{00000000-0005-0000-0000-000077280000}"/>
    <cellStyle name="40% - uthevingsfarge 2 2 2 3 6 2" xfId="11807" xr:uid="{00000000-0005-0000-0000-000078280000}"/>
    <cellStyle name="40% - uthevingsfarge 2 2 2 3 7" xfId="11808" xr:uid="{00000000-0005-0000-0000-000079280000}"/>
    <cellStyle name="40% - uthevingsfarge 2 2 2 3 7 2" xfId="11809" xr:uid="{00000000-0005-0000-0000-00007A280000}"/>
    <cellStyle name="40% - uthevingsfarge 2 2 2 3 8" xfId="11810" xr:uid="{00000000-0005-0000-0000-00007B280000}"/>
    <cellStyle name="40% - uthevingsfarge 2 2 2 3 9" xfId="11811" xr:uid="{00000000-0005-0000-0000-00007C280000}"/>
    <cellStyle name="40% - uthevingsfarge 2 2 2 3_Tabell 4.5-4.7" xfId="11780" xr:uid="{00000000-0005-0000-0000-00007D280000}"/>
    <cellStyle name="40% - uthevingsfarge 2 2 2 4" xfId="624" xr:uid="{00000000-0005-0000-0000-00007E280000}"/>
    <cellStyle name="40% - uthevingsfarge 2 2 2 4 2" xfId="11813" xr:uid="{00000000-0005-0000-0000-00007F280000}"/>
    <cellStyle name="40% - uthevingsfarge 2 2 2 4 2 2" xfId="11814" xr:uid="{00000000-0005-0000-0000-000080280000}"/>
    <cellStyle name="40% - uthevingsfarge 2 2 2 4 2 3" xfId="11815" xr:uid="{00000000-0005-0000-0000-000081280000}"/>
    <cellStyle name="40% - uthevingsfarge 2 2 2 4 3" xfId="11816" xr:uid="{00000000-0005-0000-0000-000082280000}"/>
    <cellStyle name="40% - uthevingsfarge 2 2 2 4 3 2" xfId="11817" xr:uid="{00000000-0005-0000-0000-000083280000}"/>
    <cellStyle name="40% - uthevingsfarge 2 2 2 4 3 3" xfId="11818" xr:uid="{00000000-0005-0000-0000-000084280000}"/>
    <cellStyle name="40% - uthevingsfarge 2 2 2 4 4" xfId="11819" xr:uid="{00000000-0005-0000-0000-000085280000}"/>
    <cellStyle name="40% - uthevingsfarge 2 2 2 4 5" xfId="11820" xr:uid="{00000000-0005-0000-0000-000086280000}"/>
    <cellStyle name="40% - uthevingsfarge 2 2 2 4_Tabell 4.5-4.7" xfId="11812" xr:uid="{00000000-0005-0000-0000-000087280000}"/>
    <cellStyle name="40% - uthevingsfarge 2 2 2 5" xfId="11821" xr:uid="{00000000-0005-0000-0000-000088280000}"/>
    <cellStyle name="40% - uthevingsfarge 2 2 2 5 2" xfId="11822" xr:uid="{00000000-0005-0000-0000-000089280000}"/>
    <cellStyle name="40% - uthevingsfarge 2 2 2 5 2 2" xfId="11823" xr:uid="{00000000-0005-0000-0000-00008A280000}"/>
    <cellStyle name="40% - uthevingsfarge 2 2 2 5 2 3" xfId="11824" xr:uid="{00000000-0005-0000-0000-00008B280000}"/>
    <cellStyle name="40% - uthevingsfarge 2 2 2 5 3" xfId="11825" xr:uid="{00000000-0005-0000-0000-00008C280000}"/>
    <cellStyle name="40% - uthevingsfarge 2 2 2 5 3 2" xfId="11826" xr:uid="{00000000-0005-0000-0000-00008D280000}"/>
    <cellStyle name="40% - uthevingsfarge 2 2 2 5 3 3" xfId="11827" xr:uid="{00000000-0005-0000-0000-00008E280000}"/>
    <cellStyle name="40% - uthevingsfarge 2 2 2 5 4" xfId="11828" xr:uid="{00000000-0005-0000-0000-00008F280000}"/>
    <cellStyle name="40% - uthevingsfarge 2 2 2 5 5" xfId="11829" xr:uid="{00000000-0005-0000-0000-000090280000}"/>
    <cellStyle name="40% - uthevingsfarge 2 2 2 6" xfId="11830" xr:uid="{00000000-0005-0000-0000-000091280000}"/>
    <cellStyle name="40% - uthevingsfarge 2 2 2 6 2" xfId="11831" xr:uid="{00000000-0005-0000-0000-000092280000}"/>
    <cellStyle name="40% - uthevingsfarge 2 2 2 6 3" xfId="11832" xr:uid="{00000000-0005-0000-0000-000093280000}"/>
    <cellStyle name="40% - uthevingsfarge 2 2 2 7" xfId="11833" xr:uid="{00000000-0005-0000-0000-000094280000}"/>
    <cellStyle name="40% - uthevingsfarge 2 2 2 7 2" xfId="11834" xr:uid="{00000000-0005-0000-0000-000095280000}"/>
    <cellStyle name="40% - uthevingsfarge 2 2 2 7 3" xfId="11835" xr:uid="{00000000-0005-0000-0000-000096280000}"/>
    <cellStyle name="40% - uthevingsfarge 2 2 2 8" xfId="11836" xr:uid="{00000000-0005-0000-0000-000097280000}"/>
    <cellStyle name="40% - uthevingsfarge 2 2 2 8 2" xfId="11837" xr:uid="{00000000-0005-0000-0000-000098280000}"/>
    <cellStyle name="40% - uthevingsfarge 2 2 2 9" xfId="11838" xr:uid="{00000000-0005-0000-0000-000099280000}"/>
    <cellStyle name="40% - uthevingsfarge 2 2 2 9 2" xfId="11839" xr:uid="{00000000-0005-0000-0000-00009A280000}"/>
    <cellStyle name="40% - uthevingsfarge 2 2 2_Tabell 4.5-4.7" xfId="11712" xr:uid="{00000000-0005-0000-0000-00009B280000}"/>
    <cellStyle name="40% - uthevingsfarge 2 2 3" xfId="625" xr:uid="{00000000-0005-0000-0000-00009C280000}"/>
    <cellStyle name="40% - uthevingsfarge 2 2 3 10" xfId="11841" xr:uid="{00000000-0005-0000-0000-00009D280000}"/>
    <cellStyle name="40% - uthevingsfarge 2 2 3 11" xfId="11842" xr:uid="{00000000-0005-0000-0000-00009E280000}"/>
    <cellStyle name="40% - uthevingsfarge 2 2 3 2" xfId="626" xr:uid="{00000000-0005-0000-0000-00009F280000}"/>
    <cellStyle name="40% - uthevingsfarge 2 2 3 2 10" xfId="11844" xr:uid="{00000000-0005-0000-0000-0000A0280000}"/>
    <cellStyle name="40% - uthevingsfarge 2 2 3 2 2" xfId="627" xr:uid="{00000000-0005-0000-0000-0000A1280000}"/>
    <cellStyle name="40% - uthevingsfarge 2 2 3 2 2 2" xfId="11846" xr:uid="{00000000-0005-0000-0000-0000A2280000}"/>
    <cellStyle name="40% - uthevingsfarge 2 2 3 2 2 2 2" xfId="11847" xr:uid="{00000000-0005-0000-0000-0000A3280000}"/>
    <cellStyle name="40% - uthevingsfarge 2 2 3 2 2 2 3" xfId="11848" xr:uid="{00000000-0005-0000-0000-0000A4280000}"/>
    <cellStyle name="40% - uthevingsfarge 2 2 3 2 2 3" xfId="11849" xr:uid="{00000000-0005-0000-0000-0000A5280000}"/>
    <cellStyle name="40% - uthevingsfarge 2 2 3 2 2 3 2" xfId="11850" xr:uid="{00000000-0005-0000-0000-0000A6280000}"/>
    <cellStyle name="40% - uthevingsfarge 2 2 3 2 2 3 3" xfId="11851" xr:uid="{00000000-0005-0000-0000-0000A7280000}"/>
    <cellStyle name="40% - uthevingsfarge 2 2 3 2 2 4" xfId="11852" xr:uid="{00000000-0005-0000-0000-0000A8280000}"/>
    <cellStyle name="40% - uthevingsfarge 2 2 3 2 2 5" xfId="11853" xr:uid="{00000000-0005-0000-0000-0000A9280000}"/>
    <cellStyle name="40% - uthevingsfarge 2 2 3 2 2_Tabell 4.5-4.7" xfId="11845" xr:uid="{00000000-0005-0000-0000-0000AA280000}"/>
    <cellStyle name="40% - uthevingsfarge 2 2 3 2 3" xfId="11854" xr:uid="{00000000-0005-0000-0000-0000AB280000}"/>
    <cellStyle name="40% - uthevingsfarge 2 2 3 2 3 2" xfId="11855" xr:uid="{00000000-0005-0000-0000-0000AC280000}"/>
    <cellStyle name="40% - uthevingsfarge 2 2 3 2 3 2 2" xfId="11856" xr:uid="{00000000-0005-0000-0000-0000AD280000}"/>
    <cellStyle name="40% - uthevingsfarge 2 2 3 2 3 2 3" xfId="11857" xr:uid="{00000000-0005-0000-0000-0000AE280000}"/>
    <cellStyle name="40% - uthevingsfarge 2 2 3 2 3 3" xfId="11858" xr:uid="{00000000-0005-0000-0000-0000AF280000}"/>
    <cellStyle name="40% - uthevingsfarge 2 2 3 2 3 3 2" xfId="11859" xr:uid="{00000000-0005-0000-0000-0000B0280000}"/>
    <cellStyle name="40% - uthevingsfarge 2 2 3 2 3 3 3" xfId="11860" xr:uid="{00000000-0005-0000-0000-0000B1280000}"/>
    <cellStyle name="40% - uthevingsfarge 2 2 3 2 3 4" xfId="11861" xr:uid="{00000000-0005-0000-0000-0000B2280000}"/>
    <cellStyle name="40% - uthevingsfarge 2 2 3 2 3 5" xfId="11862" xr:uid="{00000000-0005-0000-0000-0000B3280000}"/>
    <cellStyle name="40% - uthevingsfarge 2 2 3 2 4" xfId="11863" xr:uid="{00000000-0005-0000-0000-0000B4280000}"/>
    <cellStyle name="40% - uthevingsfarge 2 2 3 2 4 2" xfId="11864" xr:uid="{00000000-0005-0000-0000-0000B5280000}"/>
    <cellStyle name="40% - uthevingsfarge 2 2 3 2 4 3" xfId="11865" xr:uid="{00000000-0005-0000-0000-0000B6280000}"/>
    <cellStyle name="40% - uthevingsfarge 2 2 3 2 5" xfId="11866" xr:uid="{00000000-0005-0000-0000-0000B7280000}"/>
    <cellStyle name="40% - uthevingsfarge 2 2 3 2 5 2" xfId="11867" xr:uid="{00000000-0005-0000-0000-0000B8280000}"/>
    <cellStyle name="40% - uthevingsfarge 2 2 3 2 5 3" xfId="11868" xr:uid="{00000000-0005-0000-0000-0000B9280000}"/>
    <cellStyle name="40% - uthevingsfarge 2 2 3 2 6" xfId="11869" xr:uid="{00000000-0005-0000-0000-0000BA280000}"/>
    <cellStyle name="40% - uthevingsfarge 2 2 3 2 6 2" xfId="11870" xr:uid="{00000000-0005-0000-0000-0000BB280000}"/>
    <cellStyle name="40% - uthevingsfarge 2 2 3 2 7" xfId="11871" xr:uid="{00000000-0005-0000-0000-0000BC280000}"/>
    <cellStyle name="40% - uthevingsfarge 2 2 3 2 7 2" xfId="11872" xr:uid="{00000000-0005-0000-0000-0000BD280000}"/>
    <cellStyle name="40% - uthevingsfarge 2 2 3 2 8" xfId="11873" xr:uid="{00000000-0005-0000-0000-0000BE280000}"/>
    <cellStyle name="40% - uthevingsfarge 2 2 3 2 9" xfId="11874" xr:uid="{00000000-0005-0000-0000-0000BF280000}"/>
    <cellStyle name="40% - uthevingsfarge 2 2 3 2_Tabell 4.5-4.7" xfId="11843" xr:uid="{00000000-0005-0000-0000-0000C0280000}"/>
    <cellStyle name="40% - uthevingsfarge 2 2 3 3" xfId="628" xr:uid="{00000000-0005-0000-0000-0000C1280000}"/>
    <cellStyle name="40% - uthevingsfarge 2 2 3 3 2" xfId="11876" xr:uid="{00000000-0005-0000-0000-0000C2280000}"/>
    <cellStyle name="40% - uthevingsfarge 2 2 3 3 2 2" xfId="11877" xr:uid="{00000000-0005-0000-0000-0000C3280000}"/>
    <cellStyle name="40% - uthevingsfarge 2 2 3 3 2 3" xfId="11878" xr:uid="{00000000-0005-0000-0000-0000C4280000}"/>
    <cellStyle name="40% - uthevingsfarge 2 2 3 3 3" xfId="11879" xr:uid="{00000000-0005-0000-0000-0000C5280000}"/>
    <cellStyle name="40% - uthevingsfarge 2 2 3 3 3 2" xfId="11880" xr:uid="{00000000-0005-0000-0000-0000C6280000}"/>
    <cellStyle name="40% - uthevingsfarge 2 2 3 3 3 3" xfId="11881" xr:uid="{00000000-0005-0000-0000-0000C7280000}"/>
    <cellStyle name="40% - uthevingsfarge 2 2 3 3 4" xfId="11882" xr:uid="{00000000-0005-0000-0000-0000C8280000}"/>
    <cellStyle name="40% - uthevingsfarge 2 2 3 3 5" xfId="11883" xr:uid="{00000000-0005-0000-0000-0000C9280000}"/>
    <cellStyle name="40% - uthevingsfarge 2 2 3 3_Tabell 4.5-4.7" xfId="11875" xr:uid="{00000000-0005-0000-0000-0000CA280000}"/>
    <cellStyle name="40% - uthevingsfarge 2 2 3 4" xfId="11884" xr:uid="{00000000-0005-0000-0000-0000CB280000}"/>
    <cellStyle name="40% - uthevingsfarge 2 2 3 4 2" xfId="11885" xr:uid="{00000000-0005-0000-0000-0000CC280000}"/>
    <cellStyle name="40% - uthevingsfarge 2 2 3 4 2 2" xfId="11886" xr:uid="{00000000-0005-0000-0000-0000CD280000}"/>
    <cellStyle name="40% - uthevingsfarge 2 2 3 4 2 3" xfId="11887" xr:uid="{00000000-0005-0000-0000-0000CE280000}"/>
    <cellStyle name="40% - uthevingsfarge 2 2 3 4 3" xfId="11888" xr:uid="{00000000-0005-0000-0000-0000CF280000}"/>
    <cellStyle name="40% - uthevingsfarge 2 2 3 4 3 2" xfId="11889" xr:uid="{00000000-0005-0000-0000-0000D0280000}"/>
    <cellStyle name="40% - uthevingsfarge 2 2 3 4 3 3" xfId="11890" xr:uid="{00000000-0005-0000-0000-0000D1280000}"/>
    <cellStyle name="40% - uthevingsfarge 2 2 3 4 4" xfId="11891" xr:uid="{00000000-0005-0000-0000-0000D2280000}"/>
    <cellStyle name="40% - uthevingsfarge 2 2 3 4 5" xfId="11892" xr:uid="{00000000-0005-0000-0000-0000D3280000}"/>
    <cellStyle name="40% - uthevingsfarge 2 2 3 5" xfId="11893" xr:uid="{00000000-0005-0000-0000-0000D4280000}"/>
    <cellStyle name="40% - uthevingsfarge 2 2 3 5 2" xfId="11894" xr:uid="{00000000-0005-0000-0000-0000D5280000}"/>
    <cellStyle name="40% - uthevingsfarge 2 2 3 5 3" xfId="11895" xr:uid="{00000000-0005-0000-0000-0000D6280000}"/>
    <cellStyle name="40% - uthevingsfarge 2 2 3 6" xfId="11896" xr:uid="{00000000-0005-0000-0000-0000D7280000}"/>
    <cellStyle name="40% - uthevingsfarge 2 2 3 6 2" xfId="11897" xr:uid="{00000000-0005-0000-0000-0000D8280000}"/>
    <cellStyle name="40% - uthevingsfarge 2 2 3 6 3" xfId="11898" xr:uid="{00000000-0005-0000-0000-0000D9280000}"/>
    <cellStyle name="40% - uthevingsfarge 2 2 3 7" xfId="11899" xr:uid="{00000000-0005-0000-0000-0000DA280000}"/>
    <cellStyle name="40% - uthevingsfarge 2 2 3 7 2" xfId="11900" xr:uid="{00000000-0005-0000-0000-0000DB280000}"/>
    <cellStyle name="40% - uthevingsfarge 2 2 3 8" xfId="11901" xr:uid="{00000000-0005-0000-0000-0000DC280000}"/>
    <cellStyle name="40% - uthevingsfarge 2 2 3 8 2" xfId="11902" xr:uid="{00000000-0005-0000-0000-0000DD280000}"/>
    <cellStyle name="40% - uthevingsfarge 2 2 3 9" xfId="11903" xr:uid="{00000000-0005-0000-0000-0000DE280000}"/>
    <cellStyle name="40% - uthevingsfarge 2 2 3_Tabell 4.5-4.7" xfId="11840" xr:uid="{00000000-0005-0000-0000-0000DF280000}"/>
    <cellStyle name="40% - uthevingsfarge 2 2 4" xfId="629" xr:uid="{00000000-0005-0000-0000-0000E0280000}"/>
    <cellStyle name="40% - uthevingsfarge 2 2 4 10" xfId="11905" xr:uid="{00000000-0005-0000-0000-0000E1280000}"/>
    <cellStyle name="40% - uthevingsfarge 2 2 4 2" xfId="630" xr:uid="{00000000-0005-0000-0000-0000E2280000}"/>
    <cellStyle name="40% - uthevingsfarge 2 2 4 2 2" xfId="11907" xr:uid="{00000000-0005-0000-0000-0000E3280000}"/>
    <cellStyle name="40% - uthevingsfarge 2 2 4 2 2 2" xfId="11908" xr:uid="{00000000-0005-0000-0000-0000E4280000}"/>
    <cellStyle name="40% - uthevingsfarge 2 2 4 2 2 3" xfId="11909" xr:uid="{00000000-0005-0000-0000-0000E5280000}"/>
    <cellStyle name="40% - uthevingsfarge 2 2 4 2 3" xfId="11910" xr:uid="{00000000-0005-0000-0000-0000E6280000}"/>
    <cellStyle name="40% - uthevingsfarge 2 2 4 2 3 2" xfId="11911" xr:uid="{00000000-0005-0000-0000-0000E7280000}"/>
    <cellStyle name="40% - uthevingsfarge 2 2 4 2 3 3" xfId="11912" xr:uid="{00000000-0005-0000-0000-0000E8280000}"/>
    <cellStyle name="40% - uthevingsfarge 2 2 4 2 4" xfId="11913" xr:uid="{00000000-0005-0000-0000-0000E9280000}"/>
    <cellStyle name="40% - uthevingsfarge 2 2 4 2 5" xfId="11914" xr:uid="{00000000-0005-0000-0000-0000EA280000}"/>
    <cellStyle name="40% - uthevingsfarge 2 2 4 2_Tabell 4.5-4.7" xfId="11906" xr:uid="{00000000-0005-0000-0000-0000EB280000}"/>
    <cellStyle name="40% - uthevingsfarge 2 2 4 3" xfId="11915" xr:uid="{00000000-0005-0000-0000-0000EC280000}"/>
    <cellStyle name="40% - uthevingsfarge 2 2 4 3 2" xfId="11916" xr:uid="{00000000-0005-0000-0000-0000ED280000}"/>
    <cellStyle name="40% - uthevingsfarge 2 2 4 3 2 2" xfId="11917" xr:uid="{00000000-0005-0000-0000-0000EE280000}"/>
    <cellStyle name="40% - uthevingsfarge 2 2 4 3 2 3" xfId="11918" xr:uid="{00000000-0005-0000-0000-0000EF280000}"/>
    <cellStyle name="40% - uthevingsfarge 2 2 4 3 3" xfId="11919" xr:uid="{00000000-0005-0000-0000-0000F0280000}"/>
    <cellStyle name="40% - uthevingsfarge 2 2 4 3 3 2" xfId="11920" xr:uid="{00000000-0005-0000-0000-0000F1280000}"/>
    <cellStyle name="40% - uthevingsfarge 2 2 4 3 3 3" xfId="11921" xr:uid="{00000000-0005-0000-0000-0000F2280000}"/>
    <cellStyle name="40% - uthevingsfarge 2 2 4 3 4" xfId="11922" xr:uid="{00000000-0005-0000-0000-0000F3280000}"/>
    <cellStyle name="40% - uthevingsfarge 2 2 4 3 5" xfId="11923" xr:uid="{00000000-0005-0000-0000-0000F4280000}"/>
    <cellStyle name="40% - uthevingsfarge 2 2 4 4" xfId="11924" xr:uid="{00000000-0005-0000-0000-0000F5280000}"/>
    <cellStyle name="40% - uthevingsfarge 2 2 4 4 2" xfId="11925" xr:uid="{00000000-0005-0000-0000-0000F6280000}"/>
    <cellStyle name="40% - uthevingsfarge 2 2 4 4 3" xfId="11926" xr:uid="{00000000-0005-0000-0000-0000F7280000}"/>
    <cellStyle name="40% - uthevingsfarge 2 2 4 5" xfId="11927" xr:uid="{00000000-0005-0000-0000-0000F8280000}"/>
    <cellStyle name="40% - uthevingsfarge 2 2 4 5 2" xfId="11928" xr:uid="{00000000-0005-0000-0000-0000F9280000}"/>
    <cellStyle name="40% - uthevingsfarge 2 2 4 5 3" xfId="11929" xr:uid="{00000000-0005-0000-0000-0000FA280000}"/>
    <cellStyle name="40% - uthevingsfarge 2 2 4 6" xfId="11930" xr:uid="{00000000-0005-0000-0000-0000FB280000}"/>
    <cellStyle name="40% - uthevingsfarge 2 2 4 6 2" xfId="11931" xr:uid="{00000000-0005-0000-0000-0000FC280000}"/>
    <cellStyle name="40% - uthevingsfarge 2 2 4 7" xfId="11932" xr:uid="{00000000-0005-0000-0000-0000FD280000}"/>
    <cellStyle name="40% - uthevingsfarge 2 2 4 7 2" xfId="11933" xr:uid="{00000000-0005-0000-0000-0000FE280000}"/>
    <cellStyle name="40% - uthevingsfarge 2 2 4 8" xfId="11934" xr:uid="{00000000-0005-0000-0000-0000FF280000}"/>
    <cellStyle name="40% - uthevingsfarge 2 2 4 9" xfId="11935" xr:uid="{00000000-0005-0000-0000-000000290000}"/>
    <cellStyle name="40% - uthevingsfarge 2 2 4_Tabell 4.5-4.7" xfId="11904" xr:uid="{00000000-0005-0000-0000-000001290000}"/>
    <cellStyle name="40% - uthevingsfarge 2 2 5" xfId="631" xr:uid="{00000000-0005-0000-0000-000002290000}"/>
    <cellStyle name="40% - uthevingsfarge 2 2 5 10" xfId="11937" xr:uid="{00000000-0005-0000-0000-000003290000}"/>
    <cellStyle name="40% - uthevingsfarge 2 2 5 2" xfId="632" xr:uid="{00000000-0005-0000-0000-000004290000}"/>
    <cellStyle name="40% - uthevingsfarge 2 2 5 2 2" xfId="11939" xr:uid="{00000000-0005-0000-0000-000005290000}"/>
    <cellStyle name="40% - uthevingsfarge 2 2 5 2 2 2" xfId="11940" xr:uid="{00000000-0005-0000-0000-000006290000}"/>
    <cellStyle name="40% - uthevingsfarge 2 2 5 2 2 3" xfId="11941" xr:uid="{00000000-0005-0000-0000-000007290000}"/>
    <cellStyle name="40% - uthevingsfarge 2 2 5 2 3" xfId="11942" xr:uid="{00000000-0005-0000-0000-000008290000}"/>
    <cellStyle name="40% - uthevingsfarge 2 2 5 2 3 2" xfId="11943" xr:uid="{00000000-0005-0000-0000-000009290000}"/>
    <cellStyle name="40% - uthevingsfarge 2 2 5 2 3 3" xfId="11944" xr:uid="{00000000-0005-0000-0000-00000A290000}"/>
    <cellStyle name="40% - uthevingsfarge 2 2 5 2 4" xfId="11945" xr:uid="{00000000-0005-0000-0000-00000B290000}"/>
    <cellStyle name="40% - uthevingsfarge 2 2 5 2 5" xfId="11946" xr:uid="{00000000-0005-0000-0000-00000C290000}"/>
    <cellStyle name="40% - uthevingsfarge 2 2 5 2_Tabell 4.5-4.7" xfId="11938" xr:uid="{00000000-0005-0000-0000-00000D290000}"/>
    <cellStyle name="40% - uthevingsfarge 2 2 5 3" xfId="11947" xr:uid="{00000000-0005-0000-0000-00000E290000}"/>
    <cellStyle name="40% - uthevingsfarge 2 2 5 3 2" xfId="11948" xr:uid="{00000000-0005-0000-0000-00000F290000}"/>
    <cellStyle name="40% - uthevingsfarge 2 2 5 3 2 2" xfId="11949" xr:uid="{00000000-0005-0000-0000-000010290000}"/>
    <cellStyle name="40% - uthevingsfarge 2 2 5 3 2 3" xfId="11950" xr:uid="{00000000-0005-0000-0000-000011290000}"/>
    <cellStyle name="40% - uthevingsfarge 2 2 5 3 3" xfId="11951" xr:uid="{00000000-0005-0000-0000-000012290000}"/>
    <cellStyle name="40% - uthevingsfarge 2 2 5 3 3 2" xfId="11952" xr:uid="{00000000-0005-0000-0000-000013290000}"/>
    <cellStyle name="40% - uthevingsfarge 2 2 5 3 3 3" xfId="11953" xr:uid="{00000000-0005-0000-0000-000014290000}"/>
    <cellStyle name="40% - uthevingsfarge 2 2 5 3 4" xfId="11954" xr:uid="{00000000-0005-0000-0000-000015290000}"/>
    <cellStyle name="40% - uthevingsfarge 2 2 5 3 5" xfId="11955" xr:uid="{00000000-0005-0000-0000-000016290000}"/>
    <cellStyle name="40% - uthevingsfarge 2 2 5 4" xfId="11956" xr:uid="{00000000-0005-0000-0000-000017290000}"/>
    <cellStyle name="40% - uthevingsfarge 2 2 5 4 2" xfId="11957" xr:uid="{00000000-0005-0000-0000-000018290000}"/>
    <cellStyle name="40% - uthevingsfarge 2 2 5 4 3" xfId="11958" xr:uid="{00000000-0005-0000-0000-000019290000}"/>
    <cellStyle name="40% - uthevingsfarge 2 2 5 5" xfId="11959" xr:uid="{00000000-0005-0000-0000-00001A290000}"/>
    <cellStyle name="40% - uthevingsfarge 2 2 5 5 2" xfId="11960" xr:uid="{00000000-0005-0000-0000-00001B290000}"/>
    <cellStyle name="40% - uthevingsfarge 2 2 5 5 3" xfId="11961" xr:uid="{00000000-0005-0000-0000-00001C290000}"/>
    <cellStyle name="40% - uthevingsfarge 2 2 5 6" xfId="11962" xr:uid="{00000000-0005-0000-0000-00001D290000}"/>
    <cellStyle name="40% - uthevingsfarge 2 2 5 6 2" xfId="11963" xr:uid="{00000000-0005-0000-0000-00001E290000}"/>
    <cellStyle name="40% - uthevingsfarge 2 2 5 7" xfId="11964" xr:uid="{00000000-0005-0000-0000-00001F290000}"/>
    <cellStyle name="40% - uthevingsfarge 2 2 5 7 2" xfId="11965" xr:uid="{00000000-0005-0000-0000-000020290000}"/>
    <cellStyle name="40% - uthevingsfarge 2 2 5 8" xfId="11966" xr:uid="{00000000-0005-0000-0000-000021290000}"/>
    <cellStyle name="40% - uthevingsfarge 2 2 5 9" xfId="11967" xr:uid="{00000000-0005-0000-0000-000022290000}"/>
    <cellStyle name="40% - uthevingsfarge 2 2 5_Tabell 4.5-4.7" xfId="11936" xr:uid="{00000000-0005-0000-0000-000023290000}"/>
    <cellStyle name="40% - uthevingsfarge 2 2 6" xfId="633" xr:uid="{00000000-0005-0000-0000-000024290000}"/>
    <cellStyle name="40% - uthevingsfarge 2 2 6 2" xfId="11969" xr:uid="{00000000-0005-0000-0000-000025290000}"/>
    <cellStyle name="40% - uthevingsfarge 2 2 6 2 2" xfId="11970" xr:uid="{00000000-0005-0000-0000-000026290000}"/>
    <cellStyle name="40% - uthevingsfarge 2 2 6 2 3" xfId="11971" xr:uid="{00000000-0005-0000-0000-000027290000}"/>
    <cellStyle name="40% - uthevingsfarge 2 2 6 3" xfId="11972" xr:uid="{00000000-0005-0000-0000-000028290000}"/>
    <cellStyle name="40% - uthevingsfarge 2 2 6 3 2" xfId="11973" xr:uid="{00000000-0005-0000-0000-000029290000}"/>
    <cellStyle name="40% - uthevingsfarge 2 2 6 3 3" xfId="11974" xr:uid="{00000000-0005-0000-0000-00002A290000}"/>
    <cellStyle name="40% - uthevingsfarge 2 2 6 4" xfId="11975" xr:uid="{00000000-0005-0000-0000-00002B290000}"/>
    <cellStyle name="40% - uthevingsfarge 2 2 6 5" xfId="11976" xr:uid="{00000000-0005-0000-0000-00002C290000}"/>
    <cellStyle name="40% - uthevingsfarge 2 2 6_Tabell 4.5-4.7" xfId="11968" xr:uid="{00000000-0005-0000-0000-00002D290000}"/>
    <cellStyle name="40% - uthevingsfarge 2 2 7" xfId="11977" xr:uid="{00000000-0005-0000-0000-00002E290000}"/>
    <cellStyle name="40% - uthevingsfarge 2 2 7 2" xfId="11978" xr:uid="{00000000-0005-0000-0000-00002F290000}"/>
    <cellStyle name="40% - uthevingsfarge 2 2 7 2 2" xfId="11979" xr:uid="{00000000-0005-0000-0000-000030290000}"/>
    <cellStyle name="40% - uthevingsfarge 2 2 7 2 3" xfId="11980" xr:uid="{00000000-0005-0000-0000-000031290000}"/>
    <cellStyle name="40% - uthevingsfarge 2 2 7 3" xfId="11981" xr:uid="{00000000-0005-0000-0000-000032290000}"/>
    <cellStyle name="40% - uthevingsfarge 2 2 7 3 2" xfId="11982" xr:uid="{00000000-0005-0000-0000-000033290000}"/>
    <cellStyle name="40% - uthevingsfarge 2 2 7 3 3" xfId="11983" xr:uid="{00000000-0005-0000-0000-000034290000}"/>
    <cellStyle name="40% - uthevingsfarge 2 2 7 4" xfId="11984" xr:uid="{00000000-0005-0000-0000-000035290000}"/>
    <cellStyle name="40% - uthevingsfarge 2 2 7 5" xfId="11985" xr:uid="{00000000-0005-0000-0000-000036290000}"/>
    <cellStyle name="40% - uthevingsfarge 2 2 8" xfId="11986" xr:uid="{00000000-0005-0000-0000-000037290000}"/>
    <cellStyle name="40% - uthevingsfarge 2 2 8 2" xfId="11987" xr:uid="{00000000-0005-0000-0000-000038290000}"/>
    <cellStyle name="40% - uthevingsfarge 2 2 8 3" xfId="11988" xr:uid="{00000000-0005-0000-0000-000039290000}"/>
    <cellStyle name="40% - uthevingsfarge 2 2 9" xfId="11989" xr:uid="{00000000-0005-0000-0000-00003A290000}"/>
    <cellStyle name="40% - uthevingsfarge 2 2 9 2" xfId="11990" xr:uid="{00000000-0005-0000-0000-00003B290000}"/>
    <cellStyle name="40% - uthevingsfarge 2 2 9 3" xfId="11991" xr:uid="{00000000-0005-0000-0000-00003C290000}"/>
    <cellStyle name="40% - uthevingsfarge 2 2_Tabell 4.5-4.7" xfId="11704" xr:uid="{00000000-0005-0000-0000-00003D290000}"/>
    <cellStyle name="40% - uthevingsfarge 2 3" xfId="634" xr:uid="{00000000-0005-0000-0000-00003E290000}"/>
    <cellStyle name="40% - uthevingsfarge 2 3 10" xfId="11993" xr:uid="{00000000-0005-0000-0000-00003F290000}"/>
    <cellStyle name="40% - uthevingsfarge 2 3 10 2" xfId="11994" xr:uid="{00000000-0005-0000-0000-000040290000}"/>
    <cellStyle name="40% - uthevingsfarge 2 3 11" xfId="11995" xr:uid="{00000000-0005-0000-0000-000041290000}"/>
    <cellStyle name="40% - uthevingsfarge 2 3 12" xfId="11996" xr:uid="{00000000-0005-0000-0000-000042290000}"/>
    <cellStyle name="40% - uthevingsfarge 2 3 13" xfId="11997" xr:uid="{00000000-0005-0000-0000-000043290000}"/>
    <cellStyle name="40% - uthevingsfarge 2 3 2" xfId="635" xr:uid="{00000000-0005-0000-0000-000044290000}"/>
    <cellStyle name="40% - uthevingsfarge 2 3 2 10" xfId="11999" xr:uid="{00000000-0005-0000-0000-000045290000}"/>
    <cellStyle name="40% - uthevingsfarge 2 3 2 11" xfId="12000" xr:uid="{00000000-0005-0000-0000-000046290000}"/>
    <cellStyle name="40% - uthevingsfarge 2 3 2 12" xfId="12001" xr:uid="{00000000-0005-0000-0000-000047290000}"/>
    <cellStyle name="40% - uthevingsfarge 2 3 2 2" xfId="636" xr:uid="{00000000-0005-0000-0000-000048290000}"/>
    <cellStyle name="40% - uthevingsfarge 2 3 2 2 10" xfId="12003" xr:uid="{00000000-0005-0000-0000-000049290000}"/>
    <cellStyle name="40% - uthevingsfarge 2 3 2 2 11" xfId="12004" xr:uid="{00000000-0005-0000-0000-00004A290000}"/>
    <cellStyle name="40% - uthevingsfarge 2 3 2 2 2" xfId="637" xr:uid="{00000000-0005-0000-0000-00004B290000}"/>
    <cellStyle name="40% - uthevingsfarge 2 3 2 2 2 10" xfId="12006" xr:uid="{00000000-0005-0000-0000-00004C290000}"/>
    <cellStyle name="40% - uthevingsfarge 2 3 2 2 2 2" xfId="638" xr:uid="{00000000-0005-0000-0000-00004D290000}"/>
    <cellStyle name="40% - uthevingsfarge 2 3 2 2 2 2 2" xfId="12008" xr:uid="{00000000-0005-0000-0000-00004E290000}"/>
    <cellStyle name="40% - uthevingsfarge 2 3 2 2 2 2 2 2" xfId="12009" xr:uid="{00000000-0005-0000-0000-00004F290000}"/>
    <cellStyle name="40% - uthevingsfarge 2 3 2 2 2 2 2 3" xfId="12010" xr:uid="{00000000-0005-0000-0000-000050290000}"/>
    <cellStyle name="40% - uthevingsfarge 2 3 2 2 2 2 3" xfId="12011" xr:uid="{00000000-0005-0000-0000-000051290000}"/>
    <cellStyle name="40% - uthevingsfarge 2 3 2 2 2 2 3 2" xfId="12012" xr:uid="{00000000-0005-0000-0000-000052290000}"/>
    <cellStyle name="40% - uthevingsfarge 2 3 2 2 2 2 3 3" xfId="12013" xr:uid="{00000000-0005-0000-0000-000053290000}"/>
    <cellStyle name="40% - uthevingsfarge 2 3 2 2 2 2 4" xfId="12014" xr:uid="{00000000-0005-0000-0000-000054290000}"/>
    <cellStyle name="40% - uthevingsfarge 2 3 2 2 2 2 5" xfId="12015" xr:uid="{00000000-0005-0000-0000-000055290000}"/>
    <cellStyle name="40% - uthevingsfarge 2 3 2 2 2 2_Tabell 4.5-4.7" xfId="12007" xr:uid="{00000000-0005-0000-0000-000056290000}"/>
    <cellStyle name="40% - uthevingsfarge 2 3 2 2 2 3" xfId="12016" xr:uid="{00000000-0005-0000-0000-000057290000}"/>
    <cellStyle name="40% - uthevingsfarge 2 3 2 2 2 3 2" xfId="12017" xr:uid="{00000000-0005-0000-0000-000058290000}"/>
    <cellStyle name="40% - uthevingsfarge 2 3 2 2 2 3 2 2" xfId="12018" xr:uid="{00000000-0005-0000-0000-000059290000}"/>
    <cellStyle name="40% - uthevingsfarge 2 3 2 2 2 3 2 3" xfId="12019" xr:uid="{00000000-0005-0000-0000-00005A290000}"/>
    <cellStyle name="40% - uthevingsfarge 2 3 2 2 2 3 3" xfId="12020" xr:uid="{00000000-0005-0000-0000-00005B290000}"/>
    <cellStyle name="40% - uthevingsfarge 2 3 2 2 2 3 3 2" xfId="12021" xr:uid="{00000000-0005-0000-0000-00005C290000}"/>
    <cellStyle name="40% - uthevingsfarge 2 3 2 2 2 3 3 3" xfId="12022" xr:uid="{00000000-0005-0000-0000-00005D290000}"/>
    <cellStyle name="40% - uthevingsfarge 2 3 2 2 2 3 4" xfId="12023" xr:uid="{00000000-0005-0000-0000-00005E290000}"/>
    <cellStyle name="40% - uthevingsfarge 2 3 2 2 2 3 5" xfId="12024" xr:uid="{00000000-0005-0000-0000-00005F290000}"/>
    <cellStyle name="40% - uthevingsfarge 2 3 2 2 2 4" xfId="12025" xr:uid="{00000000-0005-0000-0000-000060290000}"/>
    <cellStyle name="40% - uthevingsfarge 2 3 2 2 2 4 2" xfId="12026" xr:uid="{00000000-0005-0000-0000-000061290000}"/>
    <cellStyle name="40% - uthevingsfarge 2 3 2 2 2 4 3" xfId="12027" xr:uid="{00000000-0005-0000-0000-000062290000}"/>
    <cellStyle name="40% - uthevingsfarge 2 3 2 2 2 5" xfId="12028" xr:uid="{00000000-0005-0000-0000-000063290000}"/>
    <cellStyle name="40% - uthevingsfarge 2 3 2 2 2 5 2" xfId="12029" xr:uid="{00000000-0005-0000-0000-000064290000}"/>
    <cellStyle name="40% - uthevingsfarge 2 3 2 2 2 5 3" xfId="12030" xr:uid="{00000000-0005-0000-0000-000065290000}"/>
    <cellStyle name="40% - uthevingsfarge 2 3 2 2 2 6" xfId="12031" xr:uid="{00000000-0005-0000-0000-000066290000}"/>
    <cellStyle name="40% - uthevingsfarge 2 3 2 2 2 6 2" xfId="12032" xr:uid="{00000000-0005-0000-0000-000067290000}"/>
    <cellStyle name="40% - uthevingsfarge 2 3 2 2 2 7" xfId="12033" xr:uid="{00000000-0005-0000-0000-000068290000}"/>
    <cellStyle name="40% - uthevingsfarge 2 3 2 2 2 7 2" xfId="12034" xr:uid="{00000000-0005-0000-0000-000069290000}"/>
    <cellStyle name="40% - uthevingsfarge 2 3 2 2 2 8" xfId="12035" xr:uid="{00000000-0005-0000-0000-00006A290000}"/>
    <cellStyle name="40% - uthevingsfarge 2 3 2 2 2 9" xfId="12036" xr:uid="{00000000-0005-0000-0000-00006B290000}"/>
    <cellStyle name="40% - uthevingsfarge 2 3 2 2 2_Tabell 4.5-4.7" xfId="12005" xr:uid="{00000000-0005-0000-0000-00006C290000}"/>
    <cellStyle name="40% - uthevingsfarge 2 3 2 2 3" xfId="639" xr:uid="{00000000-0005-0000-0000-00006D290000}"/>
    <cellStyle name="40% - uthevingsfarge 2 3 2 2 3 2" xfId="12038" xr:uid="{00000000-0005-0000-0000-00006E290000}"/>
    <cellStyle name="40% - uthevingsfarge 2 3 2 2 3 2 2" xfId="12039" xr:uid="{00000000-0005-0000-0000-00006F290000}"/>
    <cellStyle name="40% - uthevingsfarge 2 3 2 2 3 2 3" xfId="12040" xr:uid="{00000000-0005-0000-0000-000070290000}"/>
    <cellStyle name="40% - uthevingsfarge 2 3 2 2 3 3" xfId="12041" xr:uid="{00000000-0005-0000-0000-000071290000}"/>
    <cellStyle name="40% - uthevingsfarge 2 3 2 2 3 3 2" xfId="12042" xr:uid="{00000000-0005-0000-0000-000072290000}"/>
    <cellStyle name="40% - uthevingsfarge 2 3 2 2 3 3 3" xfId="12043" xr:uid="{00000000-0005-0000-0000-000073290000}"/>
    <cellStyle name="40% - uthevingsfarge 2 3 2 2 3 4" xfId="12044" xr:uid="{00000000-0005-0000-0000-000074290000}"/>
    <cellStyle name="40% - uthevingsfarge 2 3 2 2 3 5" xfId="12045" xr:uid="{00000000-0005-0000-0000-000075290000}"/>
    <cellStyle name="40% - uthevingsfarge 2 3 2 2 3_Tabell 4.5-4.7" xfId="12037" xr:uid="{00000000-0005-0000-0000-000076290000}"/>
    <cellStyle name="40% - uthevingsfarge 2 3 2 2 4" xfId="12046" xr:uid="{00000000-0005-0000-0000-000077290000}"/>
    <cellStyle name="40% - uthevingsfarge 2 3 2 2 4 2" xfId="12047" xr:uid="{00000000-0005-0000-0000-000078290000}"/>
    <cellStyle name="40% - uthevingsfarge 2 3 2 2 4 2 2" xfId="12048" xr:uid="{00000000-0005-0000-0000-000079290000}"/>
    <cellStyle name="40% - uthevingsfarge 2 3 2 2 4 2 3" xfId="12049" xr:uid="{00000000-0005-0000-0000-00007A290000}"/>
    <cellStyle name="40% - uthevingsfarge 2 3 2 2 4 3" xfId="12050" xr:uid="{00000000-0005-0000-0000-00007B290000}"/>
    <cellStyle name="40% - uthevingsfarge 2 3 2 2 4 3 2" xfId="12051" xr:uid="{00000000-0005-0000-0000-00007C290000}"/>
    <cellStyle name="40% - uthevingsfarge 2 3 2 2 4 3 3" xfId="12052" xr:uid="{00000000-0005-0000-0000-00007D290000}"/>
    <cellStyle name="40% - uthevingsfarge 2 3 2 2 4 4" xfId="12053" xr:uid="{00000000-0005-0000-0000-00007E290000}"/>
    <cellStyle name="40% - uthevingsfarge 2 3 2 2 4 5" xfId="12054" xr:uid="{00000000-0005-0000-0000-00007F290000}"/>
    <cellStyle name="40% - uthevingsfarge 2 3 2 2 5" xfId="12055" xr:uid="{00000000-0005-0000-0000-000080290000}"/>
    <cellStyle name="40% - uthevingsfarge 2 3 2 2 5 2" xfId="12056" xr:uid="{00000000-0005-0000-0000-000081290000}"/>
    <cellStyle name="40% - uthevingsfarge 2 3 2 2 5 3" xfId="12057" xr:uid="{00000000-0005-0000-0000-000082290000}"/>
    <cellStyle name="40% - uthevingsfarge 2 3 2 2 6" xfId="12058" xr:uid="{00000000-0005-0000-0000-000083290000}"/>
    <cellStyle name="40% - uthevingsfarge 2 3 2 2 6 2" xfId="12059" xr:uid="{00000000-0005-0000-0000-000084290000}"/>
    <cellStyle name="40% - uthevingsfarge 2 3 2 2 6 3" xfId="12060" xr:uid="{00000000-0005-0000-0000-000085290000}"/>
    <cellStyle name="40% - uthevingsfarge 2 3 2 2 7" xfId="12061" xr:uid="{00000000-0005-0000-0000-000086290000}"/>
    <cellStyle name="40% - uthevingsfarge 2 3 2 2 7 2" xfId="12062" xr:uid="{00000000-0005-0000-0000-000087290000}"/>
    <cellStyle name="40% - uthevingsfarge 2 3 2 2 8" xfId="12063" xr:uid="{00000000-0005-0000-0000-000088290000}"/>
    <cellStyle name="40% - uthevingsfarge 2 3 2 2 8 2" xfId="12064" xr:uid="{00000000-0005-0000-0000-000089290000}"/>
    <cellStyle name="40% - uthevingsfarge 2 3 2 2 9" xfId="12065" xr:uid="{00000000-0005-0000-0000-00008A290000}"/>
    <cellStyle name="40% - uthevingsfarge 2 3 2 2_Tabell 4.5-4.7" xfId="12002" xr:uid="{00000000-0005-0000-0000-00008B290000}"/>
    <cellStyle name="40% - uthevingsfarge 2 3 2 3" xfId="640" xr:uid="{00000000-0005-0000-0000-00008C290000}"/>
    <cellStyle name="40% - uthevingsfarge 2 3 2 3 10" xfId="12067" xr:uid="{00000000-0005-0000-0000-00008D290000}"/>
    <cellStyle name="40% - uthevingsfarge 2 3 2 3 2" xfId="641" xr:uid="{00000000-0005-0000-0000-00008E290000}"/>
    <cellStyle name="40% - uthevingsfarge 2 3 2 3 2 2" xfId="12069" xr:uid="{00000000-0005-0000-0000-00008F290000}"/>
    <cellStyle name="40% - uthevingsfarge 2 3 2 3 2 2 2" xfId="12070" xr:uid="{00000000-0005-0000-0000-000090290000}"/>
    <cellStyle name="40% - uthevingsfarge 2 3 2 3 2 2 3" xfId="12071" xr:uid="{00000000-0005-0000-0000-000091290000}"/>
    <cellStyle name="40% - uthevingsfarge 2 3 2 3 2 3" xfId="12072" xr:uid="{00000000-0005-0000-0000-000092290000}"/>
    <cellStyle name="40% - uthevingsfarge 2 3 2 3 2 3 2" xfId="12073" xr:uid="{00000000-0005-0000-0000-000093290000}"/>
    <cellStyle name="40% - uthevingsfarge 2 3 2 3 2 3 3" xfId="12074" xr:uid="{00000000-0005-0000-0000-000094290000}"/>
    <cellStyle name="40% - uthevingsfarge 2 3 2 3 2 4" xfId="12075" xr:uid="{00000000-0005-0000-0000-000095290000}"/>
    <cellStyle name="40% - uthevingsfarge 2 3 2 3 2 5" xfId="12076" xr:uid="{00000000-0005-0000-0000-000096290000}"/>
    <cellStyle name="40% - uthevingsfarge 2 3 2 3 2_Tabell 4.5-4.7" xfId="12068" xr:uid="{00000000-0005-0000-0000-000097290000}"/>
    <cellStyle name="40% - uthevingsfarge 2 3 2 3 3" xfId="12077" xr:uid="{00000000-0005-0000-0000-000098290000}"/>
    <cellStyle name="40% - uthevingsfarge 2 3 2 3 3 2" xfId="12078" xr:uid="{00000000-0005-0000-0000-000099290000}"/>
    <cellStyle name="40% - uthevingsfarge 2 3 2 3 3 2 2" xfId="12079" xr:uid="{00000000-0005-0000-0000-00009A290000}"/>
    <cellStyle name="40% - uthevingsfarge 2 3 2 3 3 2 3" xfId="12080" xr:uid="{00000000-0005-0000-0000-00009B290000}"/>
    <cellStyle name="40% - uthevingsfarge 2 3 2 3 3 3" xfId="12081" xr:uid="{00000000-0005-0000-0000-00009C290000}"/>
    <cellStyle name="40% - uthevingsfarge 2 3 2 3 3 3 2" xfId="12082" xr:uid="{00000000-0005-0000-0000-00009D290000}"/>
    <cellStyle name="40% - uthevingsfarge 2 3 2 3 3 3 3" xfId="12083" xr:uid="{00000000-0005-0000-0000-00009E290000}"/>
    <cellStyle name="40% - uthevingsfarge 2 3 2 3 3 4" xfId="12084" xr:uid="{00000000-0005-0000-0000-00009F290000}"/>
    <cellStyle name="40% - uthevingsfarge 2 3 2 3 3 5" xfId="12085" xr:uid="{00000000-0005-0000-0000-0000A0290000}"/>
    <cellStyle name="40% - uthevingsfarge 2 3 2 3 4" xfId="12086" xr:uid="{00000000-0005-0000-0000-0000A1290000}"/>
    <cellStyle name="40% - uthevingsfarge 2 3 2 3 4 2" xfId="12087" xr:uid="{00000000-0005-0000-0000-0000A2290000}"/>
    <cellStyle name="40% - uthevingsfarge 2 3 2 3 4 3" xfId="12088" xr:uid="{00000000-0005-0000-0000-0000A3290000}"/>
    <cellStyle name="40% - uthevingsfarge 2 3 2 3 5" xfId="12089" xr:uid="{00000000-0005-0000-0000-0000A4290000}"/>
    <cellStyle name="40% - uthevingsfarge 2 3 2 3 5 2" xfId="12090" xr:uid="{00000000-0005-0000-0000-0000A5290000}"/>
    <cellStyle name="40% - uthevingsfarge 2 3 2 3 5 3" xfId="12091" xr:uid="{00000000-0005-0000-0000-0000A6290000}"/>
    <cellStyle name="40% - uthevingsfarge 2 3 2 3 6" xfId="12092" xr:uid="{00000000-0005-0000-0000-0000A7290000}"/>
    <cellStyle name="40% - uthevingsfarge 2 3 2 3 6 2" xfId="12093" xr:uid="{00000000-0005-0000-0000-0000A8290000}"/>
    <cellStyle name="40% - uthevingsfarge 2 3 2 3 7" xfId="12094" xr:uid="{00000000-0005-0000-0000-0000A9290000}"/>
    <cellStyle name="40% - uthevingsfarge 2 3 2 3 7 2" xfId="12095" xr:uid="{00000000-0005-0000-0000-0000AA290000}"/>
    <cellStyle name="40% - uthevingsfarge 2 3 2 3 8" xfId="12096" xr:uid="{00000000-0005-0000-0000-0000AB290000}"/>
    <cellStyle name="40% - uthevingsfarge 2 3 2 3 9" xfId="12097" xr:uid="{00000000-0005-0000-0000-0000AC290000}"/>
    <cellStyle name="40% - uthevingsfarge 2 3 2 3_Tabell 4.5-4.7" xfId="12066" xr:uid="{00000000-0005-0000-0000-0000AD290000}"/>
    <cellStyle name="40% - uthevingsfarge 2 3 2 4" xfId="642" xr:uid="{00000000-0005-0000-0000-0000AE290000}"/>
    <cellStyle name="40% - uthevingsfarge 2 3 2 4 2" xfId="12099" xr:uid="{00000000-0005-0000-0000-0000AF290000}"/>
    <cellStyle name="40% - uthevingsfarge 2 3 2 4 2 2" xfId="12100" xr:uid="{00000000-0005-0000-0000-0000B0290000}"/>
    <cellStyle name="40% - uthevingsfarge 2 3 2 4 2 3" xfId="12101" xr:uid="{00000000-0005-0000-0000-0000B1290000}"/>
    <cellStyle name="40% - uthevingsfarge 2 3 2 4 3" xfId="12102" xr:uid="{00000000-0005-0000-0000-0000B2290000}"/>
    <cellStyle name="40% - uthevingsfarge 2 3 2 4 3 2" xfId="12103" xr:uid="{00000000-0005-0000-0000-0000B3290000}"/>
    <cellStyle name="40% - uthevingsfarge 2 3 2 4 3 3" xfId="12104" xr:uid="{00000000-0005-0000-0000-0000B4290000}"/>
    <cellStyle name="40% - uthevingsfarge 2 3 2 4 4" xfId="12105" xr:uid="{00000000-0005-0000-0000-0000B5290000}"/>
    <cellStyle name="40% - uthevingsfarge 2 3 2 4 5" xfId="12106" xr:uid="{00000000-0005-0000-0000-0000B6290000}"/>
    <cellStyle name="40% - uthevingsfarge 2 3 2 4_Tabell 4.5-4.7" xfId="12098" xr:uid="{00000000-0005-0000-0000-0000B7290000}"/>
    <cellStyle name="40% - uthevingsfarge 2 3 2 5" xfId="12107" xr:uid="{00000000-0005-0000-0000-0000B8290000}"/>
    <cellStyle name="40% - uthevingsfarge 2 3 2 5 2" xfId="12108" xr:uid="{00000000-0005-0000-0000-0000B9290000}"/>
    <cellStyle name="40% - uthevingsfarge 2 3 2 5 2 2" xfId="12109" xr:uid="{00000000-0005-0000-0000-0000BA290000}"/>
    <cellStyle name="40% - uthevingsfarge 2 3 2 5 2 3" xfId="12110" xr:uid="{00000000-0005-0000-0000-0000BB290000}"/>
    <cellStyle name="40% - uthevingsfarge 2 3 2 5 3" xfId="12111" xr:uid="{00000000-0005-0000-0000-0000BC290000}"/>
    <cellStyle name="40% - uthevingsfarge 2 3 2 5 3 2" xfId="12112" xr:uid="{00000000-0005-0000-0000-0000BD290000}"/>
    <cellStyle name="40% - uthevingsfarge 2 3 2 5 3 3" xfId="12113" xr:uid="{00000000-0005-0000-0000-0000BE290000}"/>
    <cellStyle name="40% - uthevingsfarge 2 3 2 5 4" xfId="12114" xr:uid="{00000000-0005-0000-0000-0000BF290000}"/>
    <cellStyle name="40% - uthevingsfarge 2 3 2 5 5" xfId="12115" xr:uid="{00000000-0005-0000-0000-0000C0290000}"/>
    <cellStyle name="40% - uthevingsfarge 2 3 2 6" xfId="12116" xr:uid="{00000000-0005-0000-0000-0000C1290000}"/>
    <cellStyle name="40% - uthevingsfarge 2 3 2 6 2" xfId="12117" xr:uid="{00000000-0005-0000-0000-0000C2290000}"/>
    <cellStyle name="40% - uthevingsfarge 2 3 2 6 3" xfId="12118" xr:uid="{00000000-0005-0000-0000-0000C3290000}"/>
    <cellStyle name="40% - uthevingsfarge 2 3 2 7" xfId="12119" xr:uid="{00000000-0005-0000-0000-0000C4290000}"/>
    <cellStyle name="40% - uthevingsfarge 2 3 2 7 2" xfId="12120" xr:uid="{00000000-0005-0000-0000-0000C5290000}"/>
    <cellStyle name="40% - uthevingsfarge 2 3 2 7 3" xfId="12121" xr:uid="{00000000-0005-0000-0000-0000C6290000}"/>
    <cellStyle name="40% - uthevingsfarge 2 3 2 8" xfId="12122" xr:uid="{00000000-0005-0000-0000-0000C7290000}"/>
    <cellStyle name="40% - uthevingsfarge 2 3 2 8 2" xfId="12123" xr:uid="{00000000-0005-0000-0000-0000C8290000}"/>
    <cellStyle name="40% - uthevingsfarge 2 3 2 9" xfId="12124" xr:uid="{00000000-0005-0000-0000-0000C9290000}"/>
    <cellStyle name="40% - uthevingsfarge 2 3 2 9 2" xfId="12125" xr:uid="{00000000-0005-0000-0000-0000CA290000}"/>
    <cellStyle name="40% - uthevingsfarge 2 3 2_Tabell 4.5-4.7" xfId="11998" xr:uid="{00000000-0005-0000-0000-0000CB290000}"/>
    <cellStyle name="40% - uthevingsfarge 2 3 3" xfId="643" xr:uid="{00000000-0005-0000-0000-0000CC290000}"/>
    <cellStyle name="40% - uthevingsfarge 2 3 3 10" xfId="12127" xr:uid="{00000000-0005-0000-0000-0000CD290000}"/>
    <cellStyle name="40% - uthevingsfarge 2 3 3 11" xfId="12128" xr:uid="{00000000-0005-0000-0000-0000CE290000}"/>
    <cellStyle name="40% - uthevingsfarge 2 3 3 2" xfId="644" xr:uid="{00000000-0005-0000-0000-0000CF290000}"/>
    <cellStyle name="40% - uthevingsfarge 2 3 3 2 10" xfId="12130" xr:uid="{00000000-0005-0000-0000-0000D0290000}"/>
    <cellStyle name="40% - uthevingsfarge 2 3 3 2 2" xfId="645" xr:uid="{00000000-0005-0000-0000-0000D1290000}"/>
    <cellStyle name="40% - uthevingsfarge 2 3 3 2 2 2" xfId="12132" xr:uid="{00000000-0005-0000-0000-0000D2290000}"/>
    <cellStyle name="40% - uthevingsfarge 2 3 3 2 2 2 2" xfId="12133" xr:uid="{00000000-0005-0000-0000-0000D3290000}"/>
    <cellStyle name="40% - uthevingsfarge 2 3 3 2 2 2 3" xfId="12134" xr:uid="{00000000-0005-0000-0000-0000D4290000}"/>
    <cellStyle name="40% - uthevingsfarge 2 3 3 2 2 3" xfId="12135" xr:uid="{00000000-0005-0000-0000-0000D5290000}"/>
    <cellStyle name="40% - uthevingsfarge 2 3 3 2 2 3 2" xfId="12136" xr:uid="{00000000-0005-0000-0000-0000D6290000}"/>
    <cellStyle name="40% - uthevingsfarge 2 3 3 2 2 3 3" xfId="12137" xr:uid="{00000000-0005-0000-0000-0000D7290000}"/>
    <cellStyle name="40% - uthevingsfarge 2 3 3 2 2 4" xfId="12138" xr:uid="{00000000-0005-0000-0000-0000D8290000}"/>
    <cellStyle name="40% - uthevingsfarge 2 3 3 2 2 5" xfId="12139" xr:uid="{00000000-0005-0000-0000-0000D9290000}"/>
    <cellStyle name="40% - uthevingsfarge 2 3 3 2 2_Tabell 4.5-4.7" xfId="12131" xr:uid="{00000000-0005-0000-0000-0000DA290000}"/>
    <cellStyle name="40% - uthevingsfarge 2 3 3 2 3" xfId="12140" xr:uid="{00000000-0005-0000-0000-0000DB290000}"/>
    <cellStyle name="40% - uthevingsfarge 2 3 3 2 3 2" xfId="12141" xr:uid="{00000000-0005-0000-0000-0000DC290000}"/>
    <cellStyle name="40% - uthevingsfarge 2 3 3 2 3 2 2" xfId="12142" xr:uid="{00000000-0005-0000-0000-0000DD290000}"/>
    <cellStyle name="40% - uthevingsfarge 2 3 3 2 3 2 3" xfId="12143" xr:uid="{00000000-0005-0000-0000-0000DE290000}"/>
    <cellStyle name="40% - uthevingsfarge 2 3 3 2 3 3" xfId="12144" xr:uid="{00000000-0005-0000-0000-0000DF290000}"/>
    <cellStyle name="40% - uthevingsfarge 2 3 3 2 3 3 2" xfId="12145" xr:uid="{00000000-0005-0000-0000-0000E0290000}"/>
    <cellStyle name="40% - uthevingsfarge 2 3 3 2 3 3 3" xfId="12146" xr:uid="{00000000-0005-0000-0000-0000E1290000}"/>
    <cellStyle name="40% - uthevingsfarge 2 3 3 2 3 4" xfId="12147" xr:uid="{00000000-0005-0000-0000-0000E2290000}"/>
    <cellStyle name="40% - uthevingsfarge 2 3 3 2 3 5" xfId="12148" xr:uid="{00000000-0005-0000-0000-0000E3290000}"/>
    <cellStyle name="40% - uthevingsfarge 2 3 3 2 4" xfId="12149" xr:uid="{00000000-0005-0000-0000-0000E4290000}"/>
    <cellStyle name="40% - uthevingsfarge 2 3 3 2 4 2" xfId="12150" xr:uid="{00000000-0005-0000-0000-0000E5290000}"/>
    <cellStyle name="40% - uthevingsfarge 2 3 3 2 4 3" xfId="12151" xr:uid="{00000000-0005-0000-0000-0000E6290000}"/>
    <cellStyle name="40% - uthevingsfarge 2 3 3 2 5" xfId="12152" xr:uid="{00000000-0005-0000-0000-0000E7290000}"/>
    <cellStyle name="40% - uthevingsfarge 2 3 3 2 5 2" xfId="12153" xr:uid="{00000000-0005-0000-0000-0000E8290000}"/>
    <cellStyle name="40% - uthevingsfarge 2 3 3 2 5 3" xfId="12154" xr:uid="{00000000-0005-0000-0000-0000E9290000}"/>
    <cellStyle name="40% - uthevingsfarge 2 3 3 2 6" xfId="12155" xr:uid="{00000000-0005-0000-0000-0000EA290000}"/>
    <cellStyle name="40% - uthevingsfarge 2 3 3 2 6 2" xfId="12156" xr:uid="{00000000-0005-0000-0000-0000EB290000}"/>
    <cellStyle name="40% - uthevingsfarge 2 3 3 2 7" xfId="12157" xr:uid="{00000000-0005-0000-0000-0000EC290000}"/>
    <cellStyle name="40% - uthevingsfarge 2 3 3 2 7 2" xfId="12158" xr:uid="{00000000-0005-0000-0000-0000ED290000}"/>
    <cellStyle name="40% - uthevingsfarge 2 3 3 2 8" xfId="12159" xr:uid="{00000000-0005-0000-0000-0000EE290000}"/>
    <cellStyle name="40% - uthevingsfarge 2 3 3 2 9" xfId="12160" xr:uid="{00000000-0005-0000-0000-0000EF290000}"/>
    <cellStyle name="40% - uthevingsfarge 2 3 3 2_Tabell 4.5-4.7" xfId="12129" xr:uid="{00000000-0005-0000-0000-0000F0290000}"/>
    <cellStyle name="40% - uthevingsfarge 2 3 3 3" xfId="646" xr:uid="{00000000-0005-0000-0000-0000F1290000}"/>
    <cellStyle name="40% - uthevingsfarge 2 3 3 3 2" xfId="12162" xr:uid="{00000000-0005-0000-0000-0000F2290000}"/>
    <cellStyle name="40% - uthevingsfarge 2 3 3 3 2 2" xfId="12163" xr:uid="{00000000-0005-0000-0000-0000F3290000}"/>
    <cellStyle name="40% - uthevingsfarge 2 3 3 3 2 3" xfId="12164" xr:uid="{00000000-0005-0000-0000-0000F4290000}"/>
    <cellStyle name="40% - uthevingsfarge 2 3 3 3 3" xfId="12165" xr:uid="{00000000-0005-0000-0000-0000F5290000}"/>
    <cellStyle name="40% - uthevingsfarge 2 3 3 3 3 2" xfId="12166" xr:uid="{00000000-0005-0000-0000-0000F6290000}"/>
    <cellStyle name="40% - uthevingsfarge 2 3 3 3 3 3" xfId="12167" xr:uid="{00000000-0005-0000-0000-0000F7290000}"/>
    <cellStyle name="40% - uthevingsfarge 2 3 3 3 4" xfId="12168" xr:uid="{00000000-0005-0000-0000-0000F8290000}"/>
    <cellStyle name="40% - uthevingsfarge 2 3 3 3 5" xfId="12169" xr:uid="{00000000-0005-0000-0000-0000F9290000}"/>
    <cellStyle name="40% - uthevingsfarge 2 3 3 3_Tabell 4.5-4.7" xfId="12161" xr:uid="{00000000-0005-0000-0000-0000FA290000}"/>
    <cellStyle name="40% - uthevingsfarge 2 3 3 4" xfId="12170" xr:uid="{00000000-0005-0000-0000-0000FB290000}"/>
    <cellStyle name="40% - uthevingsfarge 2 3 3 4 2" xfId="12171" xr:uid="{00000000-0005-0000-0000-0000FC290000}"/>
    <cellStyle name="40% - uthevingsfarge 2 3 3 4 2 2" xfId="12172" xr:uid="{00000000-0005-0000-0000-0000FD290000}"/>
    <cellStyle name="40% - uthevingsfarge 2 3 3 4 2 3" xfId="12173" xr:uid="{00000000-0005-0000-0000-0000FE290000}"/>
    <cellStyle name="40% - uthevingsfarge 2 3 3 4 3" xfId="12174" xr:uid="{00000000-0005-0000-0000-0000FF290000}"/>
    <cellStyle name="40% - uthevingsfarge 2 3 3 4 3 2" xfId="12175" xr:uid="{00000000-0005-0000-0000-0000002A0000}"/>
    <cellStyle name="40% - uthevingsfarge 2 3 3 4 3 3" xfId="12176" xr:uid="{00000000-0005-0000-0000-0000012A0000}"/>
    <cellStyle name="40% - uthevingsfarge 2 3 3 4 4" xfId="12177" xr:uid="{00000000-0005-0000-0000-0000022A0000}"/>
    <cellStyle name="40% - uthevingsfarge 2 3 3 4 5" xfId="12178" xr:uid="{00000000-0005-0000-0000-0000032A0000}"/>
    <cellStyle name="40% - uthevingsfarge 2 3 3 5" xfId="12179" xr:uid="{00000000-0005-0000-0000-0000042A0000}"/>
    <cellStyle name="40% - uthevingsfarge 2 3 3 5 2" xfId="12180" xr:uid="{00000000-0005-0000-0000-0000052A0000}"/>
    <cellStyle name="40% - uthevingsfarge 2 3 3 5 3" xfId="12181" xr:uid="{00000000-0005-0000-0000-0000062A0000}"/>
    <cellStyle name="40% - uthevingsfarge 2 3 3 6" xfId="12182" xr:uid="{00000000-0005-0000-0000-0000072A0000}"/>
    <cellStyle name="40% - uthevingsfarge 2 3 3 6 2" xfId="12183" xr:uid="{00000000-0005-0000-0000-0000082A0000}"/>
    <cellStyle name="40% - uthevingsfarge 2 3 3 6 3" xfId="12184" xr:uid="{00000000-0005-0000-0000-0000092A0000}"/>
    <cellStyle name="40% - uthevingsfarge 2 3 3 7" xfId="12185" xr:uid="{00000000-0005-0000-0000-00000A2A0000}"/>
    <cellStyle name="40% - uthevingsfarge 2 3 3 7 2" xfId="12186" xr:uid="{00000000-0005-0000-0000-00000B2A0000}"/>
    <cellStyle name="40% - uthevingsfarge 2 3 3 8" xfId="12187" xr:uid="{00000000-0005-0000-0000-00000C2A0000}"/>
    <cellStyle name="40% - uthevingsfarge 2 3 3 8 2" xfId="12188" xr:uid="{00000000-0005-0000-0000-00000D2A0000}"/>
    <cellStyle name="40% - uthevingsfarge 2 3 3 9" xfId="12189" xr:uid="{00000000-0005-0000-0000-00000E2A0000}"/>
    <cellStyle name="40% - uthevingsfarge 2 3 3_Tabell 4.5-4.7" xfId="12126" xr:uid="{00000000-0005-0000-0000-00000F2A0000}"/>
    <cellStyle name="40% - uthevingsfarge 2 3 4" xfId="647" xr:uid="{00000000-0005-0000-0000-0000102A0000}"/>
    <cellStyle name="40% - uthevingsfarge 2 3 4 10" xfId="12191" xr:uid="{00000000-0005-0000-0000-0000112A0000}"/>
    <cellStyle name="40% - uthevingsfarge 2 3 4 2" xfId="648" xr:uid="{00000000-0005-0000-0000-0000122A0000}"/>
    <cellStyle name="40% - uthevingsfarge 2 3 4 2 2" xfId="12193" xr:uid="{00000000-0005-0000-0000-0000132A0000}"/>
    <cellStyle name="40% - uthevingsfarge 2 3 4 2 2 2" xfId="12194" xr:uid="{00000000-0005-0000-0000-0000142A0000}"/>
    <cellStyle name="40% - uthevingsfarge 2 3 4 2 2 3" xfId="12195" xr:uid="{00000000-0005-0000-0000-0000152A0000}"/>
    <cellStyle name="40% - uthevingsfarge 2 3 4 2 3" xfId="12196" xr:uid="{00000000-0005-0000-0000-0000162A0000}"/>
    <cellStyle name="40% - uthevingsfarge 2 3 4 2 3 2" xfId="12197" xr:uid="{00000000-0005-0000-0000-0000172A0000}"/>
    <cellStyle name="40% - uthevingsfarge 2 3 4 2 3 3" xfId="12198" xr:uid="{00000000-0005-0000-0000-0000182A0000}"/>
    <cellStyle name="40% - uthevingsfarge 2 3 4 2 4" xfId="12199" xr:uid="{00000000-0005-0000-0000-0000192A0000}"/>
    <cellStyle name="40% - uthevingsfarge 2 3 4 2 5" xfId="12200" xr:uid="{00000000-0005-0000-0000-00001A2A0000}"/>
    <cellStyle name="40% - uthevingsfarge 2 3 4 2_Tabell 4.5-4.7" xfId="12192" xr:uid="{00000000-0005-0000-0000-00001B2A0000}"/>
    <cellStyle name="40% - uthevingsfarge 2 3 4 3" xfId="12201" xr:uid="{00000000-0005-0000-0000-00001C2A0000}"/>
    <cellStyle name="40% - uthevingsfarge 2 3 4 3 2" xfId="12202" xr:uid="{00000000-0005-0000-0000-00001D2A0000}"/>
    <cellStyle name="40% - uthevingsfarge 2 3 4 3 2 2" xfId="12203" xr:uid="{00000000-0005-0000-0000-00001E2A0000}"/>
    <cellStyle name="40% - uthevingsfarge 2 3 4 3 2 3" xfId="12204" xr:uid="{00000000-0005-0000-0000-00001F2A0000}"/>
    <cellStyle name="40% - uthevingsfarge 2 3 4 3 3" xfId="12205" xr:uid="{00000000-0005-0000-0000-0000202A0000}"/>
    <cellStyle name="40% - uthevingsfarge 2 3 4 3 3 2" xfId="12206" xr:uid="{00000000-0005-0000-0000-0000212A0000}"/>
    <cellStyle name="40% - uthevingsfarge 2 3 4 3 3 3" xfId="12207" xr:uid="{00000000-0005-0000-0000-0000222A0000}"/>
    <cellStyle name="40% - uthevingsfarge 2 3 4 3 4" xfId="12208" xr:uid="{00000000-0005-0000-0000-0000232A0000}"/>
    <cellStyle name="40% - uthevingsfarge 2 3 4 3 5" xfId="12209" xr:uid="{00000000-0005-0000-0000-0000242A0000}"/>
    <cellStyle name="40% - uthevingsfarge 2 3 4 4" xfId="12210" xr:uid="{00000000-0005-0000-0000-0000252A0000}"/>
    <cellStyle name="40% - uthevingsfarge 2 3 4 4 2" xfId="12211" xr:uid="{00000000-0005-0000-0000-0000262A0000}"/>
    <cellStyle name="40% - uthevingsfarge 2 3 4 4 3" xfId="12212" xr:uid="{00000000-0005-0000-0000-0000272A0000}"/>
    <cellStyle name="40% - uthevingsfarge 2 3 4 5" xfId="12213" xr:uid="{00000000-0005-0000-0000-0000282A0000}"/>
    <cellStyle name="40% - uthevingsfarge 2 3 4 5 2" xfId="12214" xr:uid="{00000000-0005-0000-0000-0000292A0000}"/>
    <cellStyle name="40% - uthevingsfarge 2 3 4 5 3" xfId="12215" xr:uid="{00000000-0005-0000-0000-00002A2A0000}"/>
    <cellStyle name="40% - uthevingsfarge 2 3 4 6" xfId="12216" xr:uid="{00000000-0005-0000-0000-00002B2A0000}"/>
    <cellStyle name="40% - uthevingsfarge 2 3 4 6 2" xfId="12217" xr:uid="{00000000-0005-0000-0000-00002C2A0000}"/>
    <cellStyle name="40% - uthevingsfarge 2 3 4 7" xfId="12218" xr:uid="{00000000-0005-0000-0000-00002D2A0000}"/>
    <cellStyle name="40% - uthevingsfarge 2 3 4 7 2" xfId="12219" xr:uid="{00000000-0005-0000-0000-00002E2A0000}"/>
    <cellStyle name="40% - uthevingsfarge 2 3 4 8" xfId="12220" xr:uid="{00000000-0005-0000-0000-00002F2A0000}"/>
    <cellStyle name="40% - uthevingsfarge 2 3 4 9" xfId="12221" xr:uid="{00000000-0005-0000-0000-0000302A0000}"/>
    <cellStyle name="40% - uthevingsfarge 2 3 4_Tabell 4.5-4.7" xfId="12190" xr:uid="{00000000-0005-0000-0000-0000312A0000}"/>
    <cellStyle name="40% - uthevingsfarge 2 3 5" xfId="649" xr:uid="{00000000-0005-0000-0000-0000322A0000}"/>
    <cellStyle name="40% - uthevingsfarge 2 3 5 2" xfId="12223" xr:uid="{00000000-0005-0000-0000-0000332A0000}"/>
    <cellStyle name="40% - uthevingsfarge 2 3 5 2 2" xfId="12224" xr:uid="{00000000-0005-0000-0000-0000342A0000}"/>
    <cellStyle name="40% - uthevingsfarge 2 3 5 2 3" xfId="12225" xr:uid="{00000000-0005-0000-0000-0000352A0000}"/>
    <cellStyle name="40% - uthevingsfarge 2 3 5 3" xfId="12226" xr:uid="{00000000-0005-0000-0000-0000362A0000}"/>
    <cellStyle name="40% - uthevingsfarge 2 3 5 3 2" xfId="12227" xr:uid="{00000000-0005-0000-0000-0000372A0000}"/>
    <cellStyle name="40% - uthevingsfarge 2 3 5 3 3" xfId="12228" xr:uid="{00000000-0005-0000-0000-0000382A0000}"/>
    <cellStyle name="40% - uthevingsfarge 2 3 5 4" xfId="12229" xr:uid="{00000000-0005-0000-0000-0000392A0000}"/>
    <cellStyle name="40% - uthevingsfarge 2 3 5 5" xfId="12230" xr:uid="{00000000-0005-0000-0000-00003A2A0000}"/>
    <cellStyle name="40% - uthevingsfarge 2 3 5_Tabell 4.5-4.7" xfId="12222" xr:uid="{00000000-0005-0000-0000-00003B2A0000}"/>
    <cellStyle name="40% - uthevingsfarge 2 3 6" xfId="12231" xr:uid="{00000000-0005-0000-0000-00003C2A0000}"/>
    <cellStyle name="40% - uthevingsfarge 2 3 6 2" xfId="12232" xr:uid="{00000000-0005-0000-0000-00003D2A0000}"/>
    <cellStyle name="40% - uthevingsfarge 2 3 6 2 2" xfId="12233" xr:uid="{00000000-0005-0000-0000-00003E2A0000}"/>
    <cellStyle name="40% - uthevingsfarge 2 3 6 2 3" xfId="12234" xr:uid="{00000000-0005-0000-0000-00003F2A0000}"/>
    <cellStyle name="40% - uthevingsfarge 2 3 6 3" xfId="12235" xr:uid="{00000000-0005-0000-0000-0000402A0000}"/>
    <cellStyle name="40% - uthevingsfarge 2 3 6 3 2" xfId="12236" xr:uid="{00000000-0005-0000-0000-0000412A0000}"/>
    <cellStyle name="40% - uthevingsfarge 2 3 6 3 3" xfId="12237" xr:uid="{00000000-0005-0000-0000-0000422A0000}"/>
    <cellStyle name="40% - uthevingsfarge 2 3 6 4" xfId="12238" xr:uid="{00000000-0005-0000-0000-0000432A0000}"/>
    <cellStyle name="40% - uthevingsfarge 2 3 6 5" xfId="12239" xr:uid="{00000000-0005-0000-0000-0000442A0000}"/>
    <cellStyle name="40% - uthevingsfarge 2 3 7" xfId="12240" xr:uid="{00000000-0005-0000-0000-0000452A0000}"/>
    <cellStyle name="40% - uthevingsfarge 2 3 7 2" xfId="12241" xr:uid="{00000000-0005-0000-0000-0000462A0000}"/>
    <cellStyle name="40% - uthevingsfarge 2 3 7 3" xfId="12242" xr:uid="{00000000-0005-0000-0000-0000472A0000}"/>
    <cellStyle name="40% - uthevingsfarge 2 3 8" xfId="12243" xr:uid="{00000000-0005-0000-0000-0000482A0000}"/>
    <cellStyle name="40% - uthevingsfarge 2 3 8 2" xfId="12244" xr:uid="{00000000-0005-0000-0000-0000492A0000}"/>
    <cellStyle name="40% - uthevingsfarge 2 3 8 3" xfId="12245" xr:uid="{00000000-0005-0000-0000-00004A2A0000}"/>
    <cellStyle name="40% - uthevingsfarge 2 3 9" xfId="12246" xr:uid="{00000000-0005-0000-0000-00004B2A0000}"/>
    <cellStyle name="40% - uthevingsfarge 2 3 9 2" xfId="12247" xr:uid="{00000000-0005-0000-0000-00004C2A0000}"/>
    <cellStyle name="40% - uthevingsfarge 2 3_Tabell 4.5-4.7" xfId="11992" xr:uid="{00000000-0005-0000-0000-00004D2A0000}"/>
    <cellStyle name="40% - uthevingsfarge 2 4" xfId="650" xr:uid="{00000000-0005-0000-0000-00004E2A0000}"/>
    <cellStyle name="40% - uthevingsfarge 2 4 10" xfId="12249" xr:uid="{00000000-0005-0000-0000-00004F2A0000}"/>
    <cellStyle name="40% - uthevingsfarge 2 4 10 2" xfId="12250" xr:uid="{00000000-0005-0000-0000-0000502A0000}"/>
    <cellStyle name="40% - uthevingsfarge 2 4 11" xfId="12251" xr:uid="{00000000-0005-0000-0000-0000512A0000}"/>
    <cellStyle name="40% - uthevingsfarge 2 4 12" xfId="12252" xr:uid="{00000000-0005-0000-0000-0000522A0000}"/>
    <cellStyle name="40% - uthevingsfarge 2 4 13" xfId="12253" xr:uid="{00000000-0005-0000-0000-0000532A0000}"/>
    <cellStyle name="40% - uthevingsfarge 2 4 2" xfId="651" xr:uid="{00000000-0005-0000-0000-0000542A0000}"/>
    <cellStyle name="40% - uthevingsfarge 2 4 2 10" xfId="12255" xr:uid="{00000000-0005-0000-0000-0000552A0000}"/>
    <cellStyle name="40% - uthevingsfarge 2 4 2 11" xfId="12256" xr:uid="{00000000-0005-0000-0000-0000562A0000}"/>
    <cellStyle name="40% - uthevingsfarge 2 4 2 12" xfId="12257" xr:uid="{00000000-0005-0000-0000-0000572A0000}"/>
    <cellStyle name="40% - uthevingsfarge 2 4 2 2" xfId="652" xr:uid="{00000000-0005-0000-0000-0000582A0000}"/>
    <cellStyle name="40% - uthevingsfarge 2 4 2 2 10" xfId="12259" xr:uid="{00000000-0005-0000-0000-0000592A0000}"/>
    <cellStyle name="40% - uthevingsfarge 2 4 2 2 11" xfId="12260" xr:uid="{00000000-0005-0000-0000-00005A2A0000}"/>
    <cellStyle name="40% - uthevingsfarge 2 4 2 2 2" xfId="653" xr:uid="{00000000-0005-0000-0000-00005B2A0000}"/>
    <cellStyle name="40% - uthevingsfarge 2 4 2 2 2 10" xfId="12262" xr:uid="{00000000-0005-0000-0000-00005C2A0000}"/>
    <cellStyle name="40% - uthevingsfarge 2 4 2 2 2 2" xfId="654" xr:uid="{00000000-0005-0000-0000-00005D2A0000}"/>
    <cellStyle name="40% - uthevingsfarge 2 4 2 2 2 2 2" xfId="12264" xr:uid="{00000000-0005-0000-0000-00005E2A0000}"/>
    <cellStyle name="40% - uthevingsfarge 2 4 2 2 2 2 2 2" xfId="12265" xr:uid="{00000000-0005-0000-0000-00005F2A0000}"/>
    <cellStyle name="40% - uthevingsfarge 2 4 2 2 2 2 2 3" xfId="12266" xr:uid="{00000000-0005-0000-0000-0000602A0000}"/>
    <cellStyle name="40% - uthevingsfarge 2 4 2 2 2 2 3" xfId="12267" xr:uid="{00000000-0005-0000-0000-0000612A0000}"/>
    <cellStyle name="40% - uthevingsfarge 2 4 2 2 2 2 3 2" xfId="12268" xr:uid="{00000000-0005-0000-0000-0000622A0000}"/>
    <cellStyle name="40% - uthevingsfarge 2 4 2 2 2 2 3 3" xfId="12269" xr:uid="{00000000-0005-0000-0000-0000632A0000}"/>
    <cellStyle name="40% - uthevingsfarge 2 4 2 2 2 2 4" xfId="12270" xr:uid="{00000000-0005-0000-0000-0000642A0000}"/>
    <cellStyle name="40% - uthevingsfarge 2 4 2 2 2 2 5" xfId="12271" xr:uid="{00000000-0005-0000-0000-0000652A0000}"/>
    <cellStyle name="40% - uthevingsfarge 2 4 2 2 2 2_Tabell 4.5-4.7" xfId="12263" xr:uid="{00000000-0005-0000-0000-0000662A0000}"/>
    <cellStyle name="40% - uthevingsfarge 2 4 2 2 2 3" xfId="12272" xr:uid="{00000000-0005-0000-0000-0000672A0000}"/>
    <cellStyle name="40% - uthevingsfarge 2 4 2 2 2 3 2" xfId="12273" xr:uid="{00000000-0005-0000-0000-0000682A0000}"/>
    <cellStyle name="40% - uthevingsfarge 2 4 2 2 2 3 2 2" xfId="12274" xr:uid="{00000000-0005-0000-0000-0000692A0000}"/>
    <cellStyle name="40% - uthevingsfarge 2 4 2 2 2 3 2 3" xfId="12275" xr:uid="{00000000-0005-0000-0000-00006A2A0000}"/>
    <cellStyle name="40% - uthevingsfarge 2 4 2 2 2 3 3" xfId="12276" xr:uid="{00000000-0005-0000-0000-00006B2A0000}"/>
    <cellStyle name="40% - uthevingsfarge 2 4 2 2 2 3 3 2" xfId="12277" xr:uid="{00000000-0005-0000-0000-00006C2A0000}"/>
    <cellStyle name="40% - uthevingsfarge 2 4 2 2 2 3 3 3" xfId="12278" xr:uid="{00000000-0005-0000-0000-00006D2A0000}"/>
    <cellStyle name="40% - uthevingsfarge 2 4 2 2 2 3 4" xfId="12279" xr:uid="{00000000-0005-0000-0000-00006E2A0000}"/>
    <cellStyle name="40% - uthevingsfarge 2 4 2 2 2 3 5" xfId="12280" xr:uid="{00000000-0005-0000-0000-00006F2A0000}"/>
    <cellStyle name="40% - uthevingsfarge 2 4 2 2 2 4" xfId="12281" xr:uid="{00000000-0005-0000-0000-0000702A0000}"/>
    <cellStyle name="40% - uthevingsfarge 2 4 2 2 2 4 2" xfId="12282" xr:uid="{00000000-0005-0000-0000-0000712A0000}"/>
    <cellStyle name="40% - uthevingsfarge 2 4 2 2 2 4 3" xfId="12283" xr:uid="{00000000-0005-0000-0000-0000722A0000}"/>
    <cellStyle name="40% - uthevingsfarge 2 4 2 2 2 5" xfId="12284" xr:uid="{00000000-0005-0000-0000-0000732A0000}"/>
    <cellStyle name="40% - uthevingsfarge 2 4 2 2 2 5 2" xfId="12285" xr:uid="{00000000-0005-0000-0000-0000742A0000}"/>
    <cellStyle name="40% - uthevingsfarge 2 4 2 2 2 5 3" xfId="12286" xr:uid="{00000000-0005-0000-0000-0000752A0000}"/>
    <cellStyle name="40% - uthevingsfarge 2 4 2 2 2 6" xfId="12287" xr:uid="{00000000-0005-0000-0000-0000762A0000}"/>
    <cellStyle name="40% - uthevingsfarge 2 4 2 2 2 6 2" xfId="12288" xr:uid="{00000000-0005-0000-0000-0000772A0000}"/>
    <cellStyle name="40% - uthevingsfarge 2 4 2 2 2 7" xfId="12289" xr:uid="{00000000-0005-0000-0000-0000782A0000}"/>
    <cellStyle name="40% - uthevingsfarge 2 4 2 2 2 7 2" xfId="12290" xr:uid="{00000000-0005-0000-0000-0000792A0000}"/>
    <cellStyle name="40% - uthevingsfarge 2 4 2 2 2 8" xfId="12291" xr:uid="{00000000-0005-0000-0000-00007A2A0000}"/>
    <cellStyle name="40% - uthevingsfarge 2 4 2 2 2 9" xfId="12292" xr:uid="{00000000-0005-0000-0000-00007B2A0000}"/>
    <cellStyle name="40% - uthevingsfarge 2 4 2 2 2_Tabell 4.5-4.7" xfId="12261" xr:uid="{00000000-0005-0000-0000-00007C2A0000}"/>
    <cellStyle name="40% - uthevingsfarge 2 4 2 2 3" xfId="655" xr:uid="{00000000-0005-0000-0000-00007D2A0000}"/>
    <cellStyle name="40% - uthevingsfarge 2 4 2 2 3 2" xfId="12294" xr:uid="{00000000-0005-0000-0000-00007E2A0000}"/>
    <cellStyle name="40% - uthevingsfarge 2 4 2 2 3 2 2" xfId="12295" xr:uid="{00000000-0005-0000-0000-00007F2A0000}"/>
    <cellStyle name="40% - uthevingsfarge 2 4 2 2 3 2 3" xfId="12296" xr:uid="{00000000-0005-0000-0000-0000802A0000}"/>
    <cellStyle name="40% - uthevingsfarge 2 4 2 2 3 3" xfId="12297" xr:uid="{00000000-0005-0000-0000-0000812A0000}"/>
    <cellStyle name="40% - uthevingsfarge 2 4 2 2 3 3 2" xfId="12298" xr:uid="{00000000-0005-0000-0000-0000822A0000}"/>
    <cellStyle name="40% - uthevingsfarge 2 4 2 2 3 3 3" xfId="12299" xr:uid="{00000000-0005-0000-0000-0000832A0000}"/>
    <cellStyle name="40% - uthevingsfarge 2 4 2 2 3 4" xfId="12300" xr:uid="{00000000-0005-0000-0000-0000842A0000}"/>
    <cellStyle name="40% - uthevingsfarge 2 4 2 2 3 5" xfId="12301" xr:uid="{00000000-0005-0000-0000-0000852A0000}"/>
    <cellStyle name="40% - uthevingsfarge 2 4 2 2 3_Tabell 4.5-4.7" xfId="12293" xr:uid="{00000000-0005-0000-0000-0000862A0000}"/>
    <cellStyle name="40% - uthevingsfarge 2 4 2 2 4" xfId="12302" xr:uid="{00000000-0005-0000-0000-0000872A0000}"/>
    <cellStyle name="40% - uthevingsfarge 2 4 2 2 4 2" xfId="12303" xr:uid="{00000000-0005-0000-0000-0000882A0000}"/>
    <cellStyle name="40% - uthevingsfarge 2 4 2 2 4 2 2" xfId="12304" xr:uid="{00000000-0005-0000-0000-0000892A0000}"/>
    <cellStyle name="40% - uthevingsfarge 2 4 2 2 4 2 3" xfId="12305" xr:uid="{00000000-0005-0000-0000-00008A2A0000}"/>
    <cellStyle name="40% - uthevingsfarge 2 4 2 2 4 3" xfId="12306" xr:uid="{00000000-0005-0000-0000-00008B2A0000}"/>
    <cellStyle name="40% - uthevingsfarge 2 4 2 2 4 3 2" xfId="12307" xr:uid="{00000000-0005-0000-0000-00008C2A0000}"/>
    <cellStyle name="40% - uthevingsfarge 2 4 2 2 4 3 3" xfId="12308" xr:uid="{00000000-0005-0000-0000-00008D2A0000}"/>
    <cellStyle name="40% - uthevingsfarge 2 4 2 2 4 4" xfId="12309" xr:uid="{00000000-0005-0000-0000-00008E2A0000}"/>
    <cellStyle name="40% - uthevingsfarge 2 4 2 2 4 5" xfId="12310" xr:uid="{00000000-0005-0000-0000-00008F2A0000}"/>
    <cellStyle name="40% - uthevingsfarge 2 4 2 2 5" xfId="12311" xr:uid="{00000000-0005-0000-0000-0000902A0000}"/>
    <cellStyle name="40% - uthevingsfarge 2 4 2 2 5 2" xfId="12312" xr:uid="{00000000-0005-0000-0000-0000912A0000}"/>
    <cellStyle name="40% - uthevingsfarge 2 4 2 2 5 3" xfId="12313" xr:uid="{00000000-0005-0000-0000-0000922A0000}"/>
    <cellStyle name="40% - uthevingsfarge 2 4 2 2 6" xfId="12314" xr:uid="{00000000-0005-0000-0000-0000932A0000}"/>
    <cellStyle name="40% - uthevingsfarge 2 4 2 2 6 2" xfId="12315" xr:uid="{00000000-0005-0000-0000-0000942A0000}"/>
    <cellStyle name="40% - uthevingsfarge 2 4 2 2 6 3" xfId="12316" xr:uid="{00000000-0005-0000-0000-0000952A0000}"/>
    <cellStyle name="40% - uthevingsfarge 2 4 2 2 7" xfId="12317" xr:uid="{00000000-0005-0000-0000-0000962A0000}"/>
    <cellStyle name="40% - uthevingsfarge 2 4 2 2 7 2" xfId="12318" xr:uid="{00000000-0005-0000-0000-0000972A0000}"/>
    <cellStyle name="40% - uthevingsfarge 2 4 2 2 8" xfId="12319" xr:uid="{00000000-0005-0000-0000-0000982A0000}"/>
    <cellStyle name="40% - uthevingsfarge 2 4 2 2 8 2" xfId="12320" xr:uid="{00000000-0005-0000-0000-0000992A0000}"/>
    <cellStyle name="40% - uthevingsfarge 2 4 2 2 9" xfId="12321" xr:uid="{00000000-0005-0000-0000-00009A2A0000}"/>
    <cellStyle name="40% - uthevingsfarge 2 4 2 2_Tabell 4.5-4.7" xfId="12258" xr:uid="{00000000-0005-0000-0000-00009B2A0000}"/>
    <cellStyle name="40% - uthevingsfarge 2 4 2 3" xfId="656" xr:uid="{00000000-0005-0000-0000-00009C2A0000}"/>
    <cellStyle name="40% - uthevingsfarge 2 4 2 3 10" xfId="12323" xr:uid="{00000000-0005-0000-0000-00009D2A0000}"/>
    <cellStyle name="40% - uthevingsfarge 2 4 2 3 2" xfId="657" xr:uid="{00000000-0005-0000-0000-00009E2A0000}"/>
    <cellStyle name="40% - uthevingsfarge 2 4 2 3 2 2" xfId="12325" xr:uid="{00000000-0005-0000-0000-00009F2A0000}"/>
    <cellStyle name="40% - uthevingsfarge 2 4 2 3 2 2 2" xfId="12326" xr:uid="{00000000-0005-0000-0000-0000A02A0000}"/>
    <cellStyle name="40% - uthevingsfarge 2 4 2 3 2 2 3" xfId="12327" xr:uid="{00000000-0005-0000-0000-0000A12A0000}"/>
    <cellStyle name="40% - uthevingsfarge 2 4 2 3 2 3" xfId="12328" xr:uid="{00000000-0005-0000-0000-0000A22A0000}"/>
    <cellStyle name="40% - uthevingsfarge 2 4 2 3 2 3 2" xfId="12329" xr:uid="{00000000-0005-0000-0000-0000A32A0000}"/>
    <cellStyle name="40% - uthevingsfarge 2 4 2 3 2 3 3" xfId="12330" xr:uid="{00000000-0005-0000-0000-0000A42A0000}"/>
    <cellStyle name="40% - uthevingsfarge 2 4 2 3 2 4" xfId="12331" xr:uid="{00000000-0005-0000-0000-0000A52A0000}"/>
    <cellStyle name="40% - uthevingsfarge 2 4 2 3 2 5" xfId="12332" xr:uid="{00000000-0005-0000-0000-0000A62A0000}"/>
    <cellStyle name="40% - uthevingsfarge 2 4 2 3 2_Tabell 4.5-4.7" xfId="12324" xr:uid="{00000000-0005-0000-0000-0000A72A0000}"/>
    <cellStyle name="40% - uthevingsfarge 2 4 2 3 3" xfId="12333" xr:uid="{00000000-0005-0000-0000-0000A82A0000}"/>
    <cellStyle name="40% - uthevingsfarge 2 4 2 3 3 2" xfId="12334" xr:uid="{00000000-0005-0000-0000-0000A92A0000}"/>
    <cellStyle name="40% - uthevingsfarge 2 4 2 3 3 2 2" xfId="12335" xr:uid="{00000000-0005-0000-0000-0000AA2A0000}"/>
    <cellStyle name="40% - uthevingsfarge 2 4 2 3 3 2 3" xfId="12336" xr:uid="{00000000-0005-0000-0000-0000AB2A0000}"/>
    <cellStyle name="40% - uthevingsfarge 2 4 2 3 3 3" xfId="12337" xr:uid="{00000000-0005-0000-0000-0000AC2A0000}"/>
    <cellStyle name="40% - uthevingsfarge 2 4 2 3 3 3 2" xfId="12338" xr:uid="{00000000-0005-0000-0000-0000AD2A0000}"/>
    <cellStyle name="40% - uthevingsfarge 2 4 2 3 3 3 3" xfId="12339" xr:uid="{00000000-0005-0000-0000-0000AE2A0000}"/>
    <cellStyle name="40% - uthevingsfarge 2 4 2 3 3 4" xfId="12340" xr:uid="{00000000-0005-0000-0000-0000AF2A0000}"/>
    <cellStyle name="40% - uthevingsfarge 2 4 2 3 3 5" xfId="12341" xr:uid="{00000000-0005-0000-0000-0000B02A0000}"/>
    <cellStyle name="40% - uthevingsfarge 2 4 2 3 4" xfId="12342" xr:uid="{00000000-0005-0000-0000-0000B12A0000}"/>
    <cellStyle name="40% - uthevingsfarge 2 4 2 3 4 2" xfId="12343" xr:uid="{00000000-0005-0000-0000-0000B22A0000}"/>
    <cellStyle name="40% - uthevingsfarge 2 4 2 3 4 3" xfId="12344" xr:uid="{00000000-0005-0000-0000-0000B32A0000}"/>
    <cellStyle name="40% - uthevingsfarge 2 4 2 3 5" xfId="12345" xr:uid="{00000000-0005-0000-0000-0000B42A0000}"/>
    <cellStyle name="40% - uthevingsfarge 2 4 2 3 5 2" xfId="12346" xr:uid="{00000000-0005-0000-0000-0000B52A0000}"/>
    <cellStyle name="40% - uthevingsfarge 2 4 2 3 5 3" xfId="12347" xr:uid="{00000000-0005-0000-0000-0000B62A0000}"/>
    <cellStyle name="40% - uthevingsfarge 2 4 2 3 6" xfId="12348" xr:uid="{00000000-0005-0000-0000-0000B72A0000}"/>
    <cellStyle name="40% - uthevingsfarge 2 4 2 3 6 2" xfId="12349" xr:uid="{00000000-0005-0000-0000-0000B82A0000}"/>
    <cellStyle name="40% - uthevingsfarge 2 4 2 3 7" xfId="12350" xr:uid="{00000000-0005-0000-0000-0000B92A0000}"/>
    <cellStyle name="40% - uthevingsfarge 2 4 2 3 7 2" xfId="12351" xr:uid="{00000000-0005-0000-0000-0000BA2A0000}"/>
    <cellStyle name="40% - uthevingsfarge 2 4 2 3 8" xfId="12352" xr:uid="{00000000-0005-0000-0000-0000BB2A0000}"/>
    <cellStyle name="40% - uthevingsfarge 2 4 2 3 9" xfId="12353" xr:uid="{00000000-0005-0000-0000-0000BC2A0000}"/>
    <cellStyle name="40% - uthevingsfarge 2 4 2 3_Tabell 4.5-4.7" xfId="12322" xr:uid="{00000000-0005-0000-0000-0000BD2A0000}"/>
    <cellStyle name="40% - uthevingsfarge 2 4 2 4" xfId="658" xr:uid="{00000000-0005-0000-0000-0000BE2A0000}"/>
    <cellStyle name="40% - uthevingsfarge 2 4 2 4 2" xfId="12355" xr:uid="{00000000-0005-0000-0000-0000BF2A0000}"/>
    <cellStyle name="40% - uthevingsfarge 2 4 2 4 2 2" xfId="12356" xr:uid="{00000000-0005-0000-0000-0000C02A0000}"/>
    <cellStyle name="40% - uthevingsfarge 2 4 2 4 2 3" xfId="12357" xr:uid="{00000000-0005-0000-0000-0000C12A0000}"/>
    <cellStyle name="40% - uthevingsfarge 2 4 2 4 3" xfId="12358" xr:uid="{00000000-0005-0000-0000-0000C22A0000}"/>
    <cellStyle name="40% - uthevingsfarge 2 4 2 4 3 2" xfId="12359" xr:uid="{00000000-0005-0000-0000-0000C32A0000}"/>
    <cellStyle name="40% - uthevingsfarge 2 4 2 4 3 3" xfId="12360" xr:uid="{00000000-0005-0000-0000-0000C42A0000}"/>
    <cellStyle name="40% - uthevingsfarge 2 4 2 4 4" xfId="12361" xr:uid="{00000000-0005-0000-0000-0000C52A0000}"/>
    <cellStyle name="40% - uthevingsfarge 2 4 2 4 5" xfId="12362" xr:uid="{00000000-0005-0000-0000-0000C62A0000}"/>
    <cellStyle name="40% - uthevingsfarge 2 4 2 4_Tabell 4.5-4.7" xfId="12354" xr:uid="{00000000-0005-0000-0000-0000C72A0000}"/>
    <cellStyle name="40% - uthevingsfarge 2 4 2 5" xfId="12363" xr:uid="{00000000-0005-0000-0000-0000C82A0000}"/>
    <cellStyle name="40% - uthevingsfarge 2 4 2 5 2" xfId="12364" xr:uid="{00000000-0005-0000-0000-0000C92A0000}"/>
    <cellStyle name="40% - uthevingsfarge 2 4 2 5 2 2" xfId="12365" xr:uid="{00000000-0005-0000-0000-0000CA2A0000}"/>
    <cellStyle name="40% - uthevingsfarge 2 4 2 5 2 3" xfId="12366" xr:uid="{00000000-0005-0000-0000-0000CB2A0000}"/>
    <cellStyle name="40% - uthevingsfarge 2 4 2 5 3" xfId="12367" xr:uid="{00000000-0005-0000-0000-0000CC2A0000}"/>
    <cellStyle name="40% - uthevingsfarge 2 4 2 5 3 2" xfId="12368" xr:uid="{00000000-0005-0000-0000-0000CD2A0000}"/>
    <cellStyle name="40% - uthevingsfarge 2 4 2 5 3 3" xfId="12369" xr:uid="{00000000-0005-0000-0000-0000CE2A0000}"/>
    <cellStyle name="40% - uthevingsfarge 2 4 2 5 4" xfId="12370" xr:uid="{00000000-0005-0000-0000-0000CF2A0000}"/>
    <cellStyle name="40% - uthevingsfarge 2 4 2 5 5" xfId="12371" xr:uid="{00000000-0005-0000-0000-0000D02A0000}"/>
    <cellStyle name="40% - uthevingsfarge 2 4 2 6" xfId="12372" xr:uid="{00000000-0005-0000-0000-0000D12A0000}"/>
    <cellStyle name="40% - uthevingsfarge 2 4 2 6 2" xfId="12373" xr:uid="{00000000-0005-0000-0000-0000D22A0000}"/>
    <cellStyle name="40% - uthevingsfarge 2 4 2 6 3" xfId="12374" xr:uid="{00000000-0005-0000-0000-0000D32A0000}"/>
    <cellStyle name="40% - uthevingsfarge 2 4 2 7" xfId="12375" xr:uid="{00000000-0005-0000-0000-0000D42A0000}"/>
    <cellStyle name="40% - uthevingsfarge 2 4 2 7 2" xfId="12376" xr:uid="{00000000-0005-0000-0000-0000D52A0000}"/>
    <cellStyle name="40% - uthevingsfarge 2 4 2 7 3" xfId="12377" xr:uid="{00000000-0005-0000-0000-0000D62A0000}"/>
    <cellStyle name="40% - uthevingsfarge 2 4 2 8" xfId="12378" xr:uid="{00000000-0005-0000-0000-0000D72A0000}"/>
    <cellStyle name="40% - uthevingsfarge 2 4 2 8 2" xfId="12379" xr:uid="{00000000-0005-0000-0000-0000D82A0000}"/>
    <cellStyle name="40% - uthevingsfarge 2 4 2 9" xfId="12380" xr:uid="{00000000-0005-0000-0000-0000D92A0000}"/>
    <cellStyle name="40% - uthevingsfarge 2 4 2 9 2" xfId="12381" xr:uid="{00000000-0005-0000-0000-0000DA2A0000}"/>
    <cellStyle name="40% - uthevingsfarge 2 4 2_Tabell 4.5-4.7" xfId="12254" xr:uid="{00000000-0005-0000-0000-0000DB2A0000}"/>
    <cellStyle name="40% - uthevingsfarge 2 4 3" xfId="659" xr:uid="{00000000-0005-0000-0000-0000DC2A0000}"/>
    <cellStyle name="40% - uthevingsfarge 2 4 3 10" xfId="12383" xr:uid="{00000000-0005-0000-0000-0000DD2A0000}"/>
    <cellStyle name="40% - uthevingsfarge 2 4 3 11" xfId="12384" xr:uid="{00000000-0005-0000-0000-0000DE2A0000}"/>
    <cellStyle name="40% - uthevingsfarge 2 4 3 2" xfId="660" xr:uid="{00000000-0005-0000-0000-0000DF2A0000}"/>
    <cellStyle name="40% - uthevingsfarge 2 4 3 2 10" xfId="12386" xr:uid="{00000000-0005-0000-0000-0000E02A0000}"/>
    <cellStyle name="40% - uthevingsfarge 2 4 3 2 2" xfId="661" xr:uid="{00000000-0005-0000-0000-0000E12A0000}"/>
    <cellStyle name="40% - uthevingsfarge 2 4 3 2 2 2" xfId="12388" xr:uid="{00000000-0005-0000-0000-0000E22A0000}"/>
    <cellStyle name="40% - uthevingsfarge 2 4 3 2 2 2 2" xfId="12389" xr:uid="{00000000-0005-0000-0000-0000E32A0000}"/>
    <cellStyle name="40% - uthevingsfarge 2 4 3 2 2 2 3" xfId="12390" xr:uid="{00000000-0005-0000-0000-0000E42A0000}"/>
    <cellStyle name="40% - uthevingsfarge 2 4 3 2 2 3" xfId="12391" xr:uid="{00000000-0005-0000-0000-0000E52A0000}"/>
    <cellStyle name="40% - uthevingsfarge 2 4 3 2 2 3 2" xfId="12392" xr:uid="{00000000-0005-0000-0000-0000E62A0000}"/>
    <cellStyle name="40% - uthevingsfarge 2 4 3 2 2 3 3" xfId="12393" xr:uid="{00000000-0005-0000-0000-0000E72A0000}"/>
    <cellStyle name="40% - uthevingsfarge 2 4 3 2 2 4" xfId="12394" xr:uid="{00000000-0005-0000-0000-0000E82A0000}"/>
    <cellStyle name="40% - uthevingsfarge 2 4 3 2 2 5" xfId="12395" xr:uid="{00000000-0005-0000-0000-0000E92A0000}"/>
    <cellStyle name="40% - uthevingsfarge 2 4 3 2 2_Tabell 4.5-4.7" xfId="12387" xr:uid="{00000000-0005-0000-0000-0000EA2A0000}"/>
    <cellStyle name="40% - uthevingsfarge 2 4 3 2 3" xfId="12396" xr:uid="{00000000-0005-0000-0000-0000EB2A0000}"/>
    <cellStyle name="40% - uthevingsfarge 2 4 3 2 3 2" xfId="12397" xr:uid="{00000000-0005-0000-0000-0000EC2A0000}"/>
    <cellStyle name="40% - uthevingsfarge 2 4 3 2 3 2 2" xfId="12398" xr:uid="{00000000-0005-0000-0000-0000ED2A0000}"/>
    <cellStyle name="40% - uthevingsfarge 2 4 3 2 3 2 3" xfId="12399" xr:uid="{00000000-0005-0000-0000-0000EE2A0000}"/>
    <cellStyle name="40% - uthevingsfarge 2 4 3 2 3 3" xfId="12400" xr:uid="{00000000-0005-0000-0000-0000EF2A0000}"/>
    <cellStyle name="40% - uthevingsfarge 2 4 3 2 3 3 2" xfId="12401" xr:uid="{00000000-0005-0000-0000-0000F02A0000}"/>
    <cellStyle name="40% - uthevingsfarge 2 4 3 2 3 3 3" xfId="12402" xr:uid="{00000000-0005-0000-0000-0000F12A0000}"/>
    <cellStyle name="40% - uthevingsfarge 2 4 3 2 3 4" xfId="12403" xr:uid="{00000000-0005-0000-0000-0000F22A0000}"/>
    <cellStyle name="40% - uthevingsfarge 2 4 3 2 3 5" xfId="12404" xr:uid="{00000000-0005-0000-0000-0000F32A0000}"/>
    <cellStyle name="40% - uthevingsfarge 2 4 3 2 4" xfId="12405" xr:uid="{00000000-0005-0000-0000-0000F42A0000}"/>
    <cellStyle name="40% - uthevingsfarge 2 4 3 2 4 2" xfId="12406" xr:uid="{00000000-0005-0000-0000-0000F52A0000}"/>
    <cellStyle name="40% - uthevingsfarge 2 4 3 2 4 3" xfId="12407" xr:uid="{00000000-0005-0000-0000-0000F62A0000}"/>
    <cellStyle name="40% - uthevingsfarge 2 4 3 2 5" xfId="12408" xr:uid="{00000000-0005-0000-0000-0000F72A0000}"/>
    <cellStyle name="40% - uthevingsfarge 2 4 3 2 5 2" xfId="12409" xr:uid="{00000000-0005-0000-0000-0000F82A0000}"/>
    <cellStyle name="40% - uthevingsfarge 2 4 3 2 5 3" xfId="12410" xr:uid="{00000000-0005-0000-0000-0000F92A0000}"/>
    <cellStyle name="40% - uthevingsfarge 2 4 3 2 6" xfId="12411" xr:uid="{00000000-0005-0000-0000-0000FA2A0000}"/>
    <cellStyle name="40% - uthevingsfarge 2 4 3 2 6 2" xfId="12412" xr:uid="{00000000-0005-0000-0000-0000FB2A0000}"/>
    <cellStyle name="40% - uthevingsfarge 2 4 3 2 7" xfId="12413" xr:uid="{00000000-0005-0000-0000-0000FC2A0000}"/>
    <cellStyle name="40% - uthevingsfarge 2 4 3 2 7 2" xfId="12414" xr:uid="{00000000-0005-0000-0000-0000FD2A0000}"/>
    <cellStyle name="40% - uthevingsfarge 2 4 3 2 8" xfId="12415" xr:uid="{00000000-0005-0000-0000-0000FE2A0000}"/>
    <cellStyle name="40% - uthevingsfarge 2 4 3 2 9" xfId="12416" xr:uid="{00000000-0005-0000-0000-0000FF2A0000}"/>
    <cellStyle name="40% - uthevingsfarge 2 4 3 2_Tabell 4.5-4.7" xfId="12385" xr:uid="{00000000-0005-0000-0000-0000002B0000}"/>
    <cellStyle name="40% - uthevingsfarge 2 4 3 3" xfId="662" xr:uid="{00000000-0005-0000-0000-0000012B0000}"/>
    <cellStyle name="40% - uthevingsfarge 2 4 3 3 2" xfId="12418" xr:uid="{00000000-0005-0000-0000-0000022B0000}"/>
    <cellStyle name="40% - uthevingsfarge 2 4 3 3 2 2" xfId="12419" xr:uid="{00000000-0005-0000-0000-0000032B0000}"/>
    <cellStyle name="40% - uthevingsfarge 2 4 3 3 2 3" xfId="12420" xr:uid="{00000000-0005-0000-0000-0000042B0000}"/>
    <cellStyle name="40% - uthevingsfarge 2 4 3 3 3" xfId="12421" xr:uid="{00000000-0005-0000-0000-0000052B0000}"/>
    <cellStyle name="40% - uthevingsfarge 2 4 3 3 3 2" xfId="12422" xr:uid="{00000000-0005-0000-0000-0000062B0000}"/>
    <cellStyle name="40% - uthevingsfarge 2 4 3 3 3 3" xfId="12423" xr:uid="{00000000-0005-0000-0000-0000072B0000}"/>
    <cellStyle name="40% - uthevingsfarge 2 4 3 3 4" xfId="12424" xr:uid="{00000000-0005-0000-0000-0000082B0000}"/>
    <cellStyle name="40% - uthevingsfarge 2 4 3 3 5" xfId="12425" xr:uid="{00000000-0005-0000-0000-0000092B0000}"/>
    <cellStyle name="40% - uthevingsfarge 2 4 3 3_Tabell 4.5-4.7" xfId="12417" xr:uid="{00000000-0005-0000-0000-00000A2B0000}"/>
    <cellStyle name="40% - uthevingsfarge 2 4 3 4" xfId="12426" xr:uid="{00000000-0005-0000-0000-00000B2B0000}"/>
    <cellStyle name="40% - uthevingsfarge 2 4 3 4 2" xfId="12427" xr:uid="{00000000-0005-0000-0000-00000C2B0000}"/>
    <cellStyle name="40% - uthevingsfarge 2 4 3 4 2 2" xfId="12428" xr:uid="{00000000-0005-0000-0000-00000D2B0000}"/>
    <cellStyle name="40% - uthevingsfarge 2 4 3 4 2 3" xfId="12429" xr:uid="{00000000-0005-0000-0000-00000E2B0000}"/>
    <cellStyle name="40% - uthevingsfarge 2 4 3 4 3" xfId="12430" xr:uid="{00000000-0005-0000-0000-00000F2B0000}"/>
    <cellStyle name="40% - uthevingsfarge 2 4 3 4 3 2" xfId="12431" xr:uid="{00000000-0005-0000-0000-0000102B0000}"/>
    <cellStyle name="40% - uthevingsfarge 2 4 3 4 3 3" xfId="12432" xr:uid="{00000000-0005-0000-0000-0000112B0000}"/>
    <cellStyle name="40% - uthevingsfarge 2 4 3 4 4" xfId="12433" xr:uid="{00000000-0005-0000-0000-0000122B0000}"/>
    <cellStyle name="40% - uthevingsfarge 2 4 3 4 5" xfId="12434" xr:uid="{00000000-0005-0000-0000-0000132B0000}"/>
    <cellStyle name="40% - uthevingsfarge 2 4 3 5" xfId="12435" xr:uid="{00000000-0005-0000-0000-0000142B0000}"/>
    <cellStyle name="40% - uthevingsfarge 2 4 3 5 2" xfId="12436" xr:uid="{00000000-0005-0000-0000-0000152B0000}"/>
    <cellStyle name="40% - uthevingsfarge 2 4 3 5 3" xfId="12437" xr:uid="{00000000-0005-0000-0000-0000162B0000}"/>
    <cellStyle name="40% - uthevingsfarge 2 4 3 6" xfId="12438" xr:uid="{00000000-0005-0000-0000-0000172B0000}"/>
    <cellStyle name="40% - uthevingsfarge 2 4 3 6 2" xfId="12439" xr:uid="{00000000-0005-0000-0000-0000182B0000}"/>
    <cellStyle name="40% - uthevingsfarge 2 4 3 6 3" xfId="12440" xr:uid="{00000000-0005-0000-0000-0000192B0000}"/>
    <cellStyle name="40% - uthevingsfarge 2 4 3 7" xfId="12441" xr:uid="{00000000-0005-0000-0000-00001A2B0000}"/>
    <cellStyle name="40% - uthevingsfarge 2 4 3 7 2" xfId="12442" xr:uid="{00000000-0005-0000-0000-00001B2B0000}"/>
    <cellStyle name="40% - uthevingsfarge 2 4 3 8" xfId="12443" xr:uid="{00000000-0005-0000-0000-00001C2B0000}"/>
    <cellStyle name="40% - uthevingsfarge 2 4 3 8 2" xfId="12444" xr:uid="{00000000-0005-0000-0000-00001D2B0000}"/>
    <cellStyle name="40% - uthevingsfarge 2 4 3 9" xfId="12445" xr:uid="{00000000-0005-0000-0000-00001E2B0000}"/>
    <cellStyle name="40% - uthevingsfarge 2 4 3_Tabell 4.5-4.7" xfId="12382" xr:uid="{00000000-0005-0000-0000-00001F2B0000}"/>
    <cellStyle name="40% - uthevingsfarge 2 4 4" xfId="663" xr:uid="{00000000-0005-0000-0000-0000202B0000}"/>
    <cellStyle name="40% - uthevingsfarge 2 4 4 10" xfId="12447" xr:uid="{00000000-0005-0000-0000-0000212B0000}"/>
    <cellStyle name="40% - uthevingsfarge 2 4 4 2" xfId="664" xr:uid="{00000000-0005-0000-0000-0000222B0000}"/>
    <cellStyle name="40% - uthevingsfarge 2 4 4 2 2" xfId="12449" xr:uid="{00000000-0005-0000-0000-0000232B0000}"/>
    <cellStyle name="40% - uthevingsfarge 2 4 4 2 2 2" xfId="12450" xr:uid="{00000000-0005-0000-0000-0000242B0000}"/>
    <cellStyle name="40% - uthevingsfarge 2 4 4 2 2 3" xfId="12451" xr:uid="{00000000-0005-0000-0000-0000252B0000}"/>
    <cellStyle name="40% - uthevingsfarge 2 4 4 2 3" xfId="12452" xr:uid="{00000000-0005-0000-0000-0000262B0000}"/>
    <cellStyle name="40% - uthevingsfarge 2 4 4 2 3 2" xfId="12453" xr:uid="{00000000-0005-0000-0000-0000272B0000}"/>
    <cellStyle name="40% - uthevingsfarge 2 4 4 2 3 3" xfId="12454" xr:uid="{00000000-0005-0000-0000-0000282B0000}"/>
    <cellStyle name="40% - uthevingsfarge 2 4 4 2 4" xfId="12455" xr:uid="{00000000-0005-0000-0000-0000292B0000}"/>
    <cellStyle name="40% - uthevingsfarge 2 4 4 2 5" xfId="12456" xr:uid="{00000000-0005-0000-0000-00002A2B0000}"/>
    <cellStyle name="40% - uthevingsfarge 2 4 4 2_Tabell 4.5-4.7" xfId="12448" xr:uid="{00000000-0005-0000-0000-00002B2B0000}"/>
    <cellStyle name="40% - uthevingsfarge 2 4 4 3" xfId="12457" xr:uid="{00000000-0005-0000-0000-00002C2B0000}"/>
    <cellStyle name="40% - uthevingsfarge 2 4 4 3 2" xfId="12458" xr:uid="{00000000-0005-0000-0000-00002D2B0000}"/>
    <cellStyle name="40% - uthevingsfarge 2 4 4 3 2 2" xfId="12459" xr:uid="{00000000-0005-0000-0000-00002E2B0000}"/>
    <cellStyle name="40% - uthevingsfarge 2 4 4 3 2 3" xfId="12460" xr:uid="{00000000-0005-0000-0000-00002F2B0000}"/>
    <cellStyle name="40% - uthevingsfarge 2 4 4 3 3" xfId="12461" xr:uid="{00000000-0005-0000-0000-0000302B0000}"/>
    <cellStyle name="40% - uthevingsfarge 2 4 4 3 3 2" xfId="12462" xr:uid="{00000000-0005-0000-0000-0000312B0000}"/>
    <cellStyle name="40% - uthevingsfarge 2 4 4 3 3 3" xfId="12463" xr:uid="{00000000-0005-0000-0000-0000322B0000}"/>
    <cellStyle name="40% - uthevingsfarge 2 4 4 3 4" xfId="12464" xr:uid="{00000000-0005-0000-0000-0000332B0000}"/>
    <cellStyle name="40% - uthevingsfarge 2 4 4 3 5" xfId="12465" xr:uid="{00000000-0005-0000-0000-0000342B0000}"/>
    <cellStyle name="40% - uthevingsfarge 2 4 4 4" xfId="12466" xr:uid="{00000000-0005-0000-0000-0000352B0000}"/>
    <cellStyle name="40% - uthevingsfarge 2 4 4 4 2" xfId="12467" xr:uid="{00000000-0005-0000-0000-0000362B0000}"/>
    <cellStyle name="40% - uthevingsfarge 2 4 4 4 3" xfId="12468" xr:uid="{00000000-0005-0000-0000-0000372B0000}"/>
    <cellStyle name="40% - uthevingsfarge 2 4 4 5" xfId="12469" xr:uid="{00000000-0005-0000-0000-0000382B0000}"/>
    <cellStyle name="40% - uthevingsfarge 2 4 4 5 2" xfId="12470" xr:uid="{00000000-0005-0000-0000-0000392B0000}"/>
    <cellStyle name="40% - uthevingsfarge 2 4 4 5 3" xfId="12471" xr:uid="{00000000-0005-0000-0000-00003A2B0000}"/>
    <cellStyle name="40% - uthevingsfarge 2 4 4 6" xfId="12472" xr:uid="{00000000-0005-0000-0000-00003B2B0000}"/>
    <cellStyle name="40% - uthevingsfarge 2 4 4 6 2" xfId="12473" xr:uid="{00000000-0005-0000-0000-00003C2B0000}"/>
    <cellStyle name="40% - uthevingsfarge 2 4 4 7" xfId="12474" xr:uid="{00000000-0005-0000-0000-00003D2B0000}"/>
    <cellStyle name="40% - uthevingsfarge 2 4 4 7 2" xfId="12475" xr:uid="{00000000-0005-0000-0000-00003E2B0000}"/>
    <cellStyle name="40% - uthevingsfarge 2 4 4 8" xfId="12476" xr:uid="{00000000-0005-0000-0000-00003F2B0000}"/>
    <cellStyle name="40% - uthevingsfarge 2 4 4 9" xfId="12477" xr:uid="{00000000-0005-0000-0000-0000402B0000}"/>
    <cellStyle name="40% - uthevingsfarge 2 4 4_Tabell 4.5-4.7" xfId="12446" xr:uid="{00000000-0005-0000-0000-0000412B0000}"/>
    <cellStyle name="40% - uthevingsfarge 2 4 5" xfId="665" xr:uid="{00000000-0005-0000-0000-0000422B0000}"/>
    <cellStyle name="40% - uthevingsfarge 2 4 5 2" xfId="12479" xr:uid="{00000000-0005-0000-0000-0000432B0000}"/>
    <cellStyle name="40% - uthevingsfarge 2 4 5 2 2" xfId="12480" xr:uid="{00000000-0005-0000-0000-0000442B0000}"/>
    <cellStyle name="40% - uthevingsfarge 2 4 5 2 3" xfId="12481" xr:uid="{00000000-0005-0000-0000-0000452B0000}"/>
    <cellStyle name="40% - uthevingsfarge 2 4 5 3" xfId="12482" xr:uid="{00000000-0005-0000-0000-0000462B0000}"/>
    <cellStyle name="40% - uthevingsfarge 2 4 5 3 2" xfId="12483" xr:uid="{00000000-0005-0000-0000-0000472B0000}"/>
    <cellStyle name="40% - uthevingsfarge 2 4 5 3 3" xfId="12484" xr:uid="{00000000-0005-0000-0000-0000482B0000}"/>
    <cellStyle name="40% - uthevingsfarge 2 4 5 4" xfId="12485" xr:uid="{00000000-0005-0000-0000-0000492B0000}"/>
    <cellStyle name="40% - uthevingsfarge 2 4 5 5" xfId="12486" xr:uid="{00000000-0005-0000-0000-00004A2B0000}"/>
    <cellStyle name="40% - uthevingsfarge 2 4 5_Tabell 4.5-4.7" xfId="12478" xr:uid="{00000000-0005-0000-0000-00004B2B0000}"/>
    <cellStyle name="40% - uthevingsfarge 2 4 6" xfId="12487" xr:uid="{00000000-0005-0000-0000-00004C2B0000}"/>
    <cellStyle name="40% - uthevingsfarge 2 4 6 2" xfId="12488" xr:uid="{00000000-0005-0000-0000-00004D2B0000}"/>
    <cellStyle name="40% - uthevingsfarge 2 4 6 2 2" xfId="12489" xr:uid="{00000000-0005-0000-0000-00004E2B0000}"/>
    <cellStyle name="40% - uthevingsfarge 2 4 6 2 3" xfId="12490" xr:uid="{00000000-0005-0000-0000-00004F2B0000}"/>
    <cellStyle name="40% - uthevingsfarge 2 4 6 3" xfId="12491" xr:uid="{00000000-0005-0000-0000-0000502B0000}"/>
    <cellStyle name="40% - uthevingsfarge 2 4 6 3 2" xfId="12492" xr:uid="{00000000-0005-0000-0000-0000512B0000}"/>
    <cellStyle name="40% - uthevingsfarge 2 4 6 3 3" xfId="12493" xr:uid="{00000000-0005-0000-0000-0000522B0000}"/>
    <cellStyle name="40% - uthevingsfarge 2 4 6 4" xfId="12494" xr:uid="{00000000-0005-0000-0000-0000532B0000}"/>
    <cellStyle name="40% - uthevingsfarge 2 4 6 5" xfId="12495" xr:uid="{00000000-0005-0000-0000-0000542B0000}"/>
    <cellStyle name="40% - uthevingsfarge 2 4 7" xfId="12496" xr:uid="{00000000-0005-0000-0000-0000552B0000}"/>
    <cellStyle name="40% - uthevingsfarge 2 4 7 2" xfId="12497" xr:uid="{00000000-0005-0000-0000-0000562B0000}"/>
    <cellStyle name="40% - uthevingsfarge 2 4 7 3" xfId="12498" xr:uid="{00000000-0005-0000-0000-0000572B0000}"/>
    <cellStyle name="40% - uthevingsfarge 2 4 8" xfId="12499" xr:uid="{00000000-0005-0000-0000-0000582B0000}"/>
    <cellStyle name="40% - uthevingsfarge 2 4 8 2" xfId="12500" xr:uid="{00000000-0005-0000-0000-0000592B0000}"/>
    <cellStyle name="40% - uthevingsfarge 2 4 8 3" xfId="12501" xr:uid="{00000000-0005-0000-0000-00005A2B0000}"/>
    <cellStyle name="40% - uthevingsfarge 2 4 9" xfId="12502" xr:uid="{00000000-0005-0000-0000-00005B2B0000}"/>
    <cellStyle name="40% - uthevingsfarge 2 4 9 2" xfId="12503" xr:uid="{00000000-0005-0000-0000-00005C2B0000}"/>
    <cellStyle name="40% - uthevingsfarge 2 4_Tabell 4.5-4.7" xfId="12248" xr:uid="{00000000-0005-0000-0000-00005D2B0000}"/>
    <cellStyle name="40% - uthevingsfarge 2 5" xfId="666" xr:uid="{00000000-0005-0000-0000-00005E2B0000}"/>
    <cellStyle name="40% - uthevingsfarge 2 5 10" xfId="12505" xr:uid="{00000000-0005-0000-0000-00005F2B0000}"/>
    <cellStyle name="40% - uthevingsfarge 2 5 10 2" xfId="12506" xr:uid="{00000000-0005-0000-0000-0000602B0000}"/>
    <cellStyle name="40% - uthevingsfarge 2 5 11" xfId="12507" xr:uid="{00000000-0005-0000-0000-0000612B0000}"/>
    <cellStyle name="40% - uthevingsfarge 2 5 12" xfId="12508" xr:uid="{00000000-0005-0000-0000-0000622B0000}"/>
    <cellStyle name="40% - uthevingsfarge 2 5 13" xfId="12509" xr:uid="{00000000-0005-0000-0000-0000632B0000}"/>
    <cellStyle name="40% - uthevingsfarge 2 5 2" xfId="667" xr:uid="{00000000-0005-0000-0000-0000642B0000}"/>
    <cellStyle name="40% - uthevingsfarge 2 5 2 10" xfId="12511" xr:uid="{00000000-0005-0000-0000-0000652B0000}"/>
    <cellStyle name="40% - uthevingsfarge 2 5 2 11" xfId="12512" xr:uid="{00000000-0005-0000-0000-0000662B0000}"/>
    <cellStyle name="40% - uthevingsfarge 2 5 2 12" xfId="12513" xr:uid="{00000000-0005-0000-0000-0000672B0000}"/>
    <cellStyle name="40% - uthevingsfarge 2 5 2 2" xfId="668" xr:uid="{00000000-0005-0000-0000-0000682B0000}"/>
    <cellStyle name="40% - uthevingsfarge 2 5 2 2 10" xfId="12515" xr:uid="{00000000-0005-0000-0000-0000692B0000}"/>
    <cellStyle name="40% - uthevingsfarge 2 5 2 2 11" xfId="12516" xr:uid="{00000000-0005-0000-0000-00006A2B0000}"/>
    <cellStyle name="40% - uthevingsfarge 2 5 2 2 2" xfId="669" xr:uid="{00000000-0005-0000-0000-00006B2B0000}"/>
    <cellStyle name="40% - uthevingsfarge 2 5 2 2 2 10" xfId="12518" xr:uid="{00000000-0005-0000-0000-00006C2B0000}"/>
    <cellStyle name="40% - uthevingsfarge 2 5 2 2 2 2" xfId="670" xr:uid="{00000000-0005-0000-0000-00006D2B0000}"/>
    <cellStyle name="40% - uthevingsfarge 2 5 2 2 2 2 2" xfId="12520" xr:uid="{00000000-0005-0000-0000-00006E2B0000}"/>
    <cellStyle name="40% - uthevingsfarge 2 5 2 2 2 2 2 2" xfId="12521" xr:uid="{00000000-0005-0000-0000-00006F2B0000}"/>
    <cellStyle name="40% - uthevingsfarge 2 5 2 2 2 2 2 3" xfId="12522" xr:uid="{00000000-0005-0000-0000-0000702B0000}"/>
    <cellStyle name="40% - uthevingsfarge 2 5 2 2 2 2 3" xfId="12523" xr:uid="{00000000-0005-0000-0000-0000712B0000}"/>
    <cellStyle name="40% - uthevingsfarge 2 5 2 2 2 2 3 2" xfId="12524" xr:uid="{00000000-0005-0000-0000-0000722B0000}"/>
    <cellStyle name="40% - uthevingsfarge 2 5 2 2 2 2 3 3" xfId="12525" xr:uid="{00000000-0005-0000-0000-0000732B0000}"/>
    <cellStyle name="40% - uthevingsfarge 2 5 2 2 2 2 4" xfId="12526" xr:uid="{00000000-0005-0000-0000-0000742B0000}"/>
    <cellStyle name="40% - uthevingsfarge 2 5 2 2 2 2 5" xfId="12527" xr:uid="{00000000-0005-0000-0000-0000752B0000}"/>
    <cellStyle name="40% - uthevingsfarge 2 5 2 2 2 2_Tabell 4.5-4.7" xfId="12519" xr:uid="{00000000-0005-0000-0000-0000762B0000}"/>
    <cellStyle name="40% - uthevingsfarge 2 5 2 2 2 3" xfId="12528" xr:uid="{00000000-0005-0000-0000-0000772B0000}"/>
    <cellStyle name="40% - uthevingsfarge 2 5 2 2 2 3 2" xfId="12529" xr:uid="{00000000-0005-0000-0000-0000782B0000}"/>
    <cellStyle name="40% - uthevingsfarge 2 5 2 2 2 3 2 2" xfId="12530" xr:uid="{00000000-0005-0000-0000-0000792B0000}"/>
    <cellStyle name="40% - uthevingsfarge 2 5 2 2 2 3 2 3" xfId="12531" xr:uid="{00000000-0005-0000-0000-00007A2B0000}"/>
    <cellStyle name="40% - uthevingsfarge 2 5 2 2 2 3 3" xfId="12532" xr:uid="{00000000-0005-0000-0000-00007B2B0000}"/>
    <cellStyle name="40% - uthevingsfarge 2 5 2 2 2 3 3 2" xfId="12533" xr:uid="{00000000-0005-0000-0000-00007C2B0000}"/>
    <cellStyle name="40% - uthevingsfarge 2 5 2 2 2 3 3 3" xfId="12534" xr:uid="{00000000-0005-0000-0000-00007D2B0000}"/>
    <cellStyle name="40% - uthevingsfarge 2 5 2 2 2 3 4" xfId="12535" xr:uid="{00000000-0005-0000-0000-00007E2B0000}"/>
    <cellStyle name="40% - uthevingsfarge 2 5 2 2 2 3 5" xfId="12536" xr:uid="{00000000-0005-0000-0000-00007F2B0000}"/>
    <cellStyle name="40% - uthevingsfarge 2 5 2 2 2 4" xfId="12537" xr:uid="{00000000-0005-0000-0000-0000802B0000}"/>
    <cellStyle name="40% - uthevingsfarge 2 5 2 2 2 4 2" xfId="12538" xr:uid="{00000000-0005-0000-0000-0000812B0000}"/>
    <cellStyle name="40% - uthevingsfarge 2 5 2 2 2 4 3" xfId="12539" xr:uid="{00000000-0005-0000-0000-0000822B0000}"/>
    <cellStyle name="40% - uthevingsfarge 2 5 2 2 2 5" xfId="12540" xr:uid="{00000000-0005-0000-0000-0000832B0000}"/>
    <cellStyle name="40% - uthevingsfarge 2 5 2 2 2 5 2" xfId="12541" xr:uid="{00000000-0005-0000-0000-0000842B0000}"/>
    <cellStyle name="40% - uthevingsfarge 2 5 2 2 2 5 3" xfId="12542" xr:uid="{00000000-0005-0000-0000-0000852B0000}"/>
    <cellStyle name="40% - uthevingsfarge 2 5 2 2 2 6" xfId="12543" xr:uid="{00000000-0005-0000-0000-0000862B0000}"/>
    <cellStyle name="40% - uthevingsfarge 2 5 2 2 2 6 2" xfId="12544" xr:uid="{00000000-0005-0000-0000-0000872B0000}"/>
    <cellStyle name="40% - uthevingsfarge 2 5 2 2 2 7" xfId="12545" xr:uid="{00000000-0005-0000-0000-0000882B0000}"/>
    <cellStyle name="40% - uthevingsfarge 2 5 2 2 2 7 2" xfId="12546" xr:uid="{00000000-0005-0000-0000-0000892B0000}"/>
    <cellStyle name="40% - uthevingsfarge 2 5 2 2 2 8" xfId="12547" xr:uid="{00000000-0005-0000-0000-00008A2B0000}"/>
    <cellStyle name="40% - uthevingsfarge 2 5 2 2 2 9" xfId="12548" xr:uid="{00000000-0005-0000-0000-00008B2B0000}"/>
    <cellStyle name="40% - uthevingsfarge 2 5 2 2 2_Tabell 4.5-4.7" xfId="12517" xr:uid="{00000000-0005-0000-0000-00008C2B0000}"/>
    <cellStyle name="40% - uthevingsfarge 2 5 2 2 3" xfId="671" xr:uid="{00000000-0005-0000-0000-00008D2B0000}"/>
    <cellStyle name="40% - uthevingsfarge 2 5 2 2 3 2" xfId="12550" xr:uid="{00000000-0005-0000-0000-00008E2B0000}"/>
    <cellStyle name="40% - uthevingsfarge 2 5 2 2 3 2 2" xfId="12551" xr:uid="{00000000-0005-0000-0000-00008F2B0000}"/>
    <cellStyle name="40% - uthevingsfarge 2 5 2 2 3 2 3" xfId="12552" xr:uid="{00000000-0005-0000-0000-0000902B0000}"/>
    <cellStyle name="40% - uthevingsfarge 2 5 2 2 3 3" xfId="12553" xr:uid="{00000000-0005-0000-0000-0000912B0000}"/>
    <cellStyle name="40% - uthevingsfarge 2 5 2 2 3 3 2" xfId="12554" xr:uid="{00000000-0005-0000-0000-0000922B0000}"/>
    <cellStyle name="40% - uthevingsfarge 2 5 2 2 3 3 3" xfId="12555" xr:uid="{00000000-0005-0000-0000-0000932B0000}"/>
    <cellStyle name="40% - uthevingsfarge 2 5 2 2 3 4" xfId="12556" xr:uid="{00000000-0005-0000-0000-0000942B0000}"/>
    <cellStyle name="40% - uthevingsfarge 2 5 2 2 3 5" xfId="12557" xr:uid="{00000000-0005-0000-0000-0000952B0000}"/>
    <cellStyle name="40% - uthevingsfarge 2 5 2 2 3_Tabell 4.5-4.7" xfId="12549" xr:uid="{00000000-0005-0000-0000-0000962B0000}"/>
    <cellStyle name="40% - uthevingsfarge 2 5 2 2 4" xfId="12558" xr:uid="{00000000-0005-0000-0000-0000972B0000}"/>
    <cellStyle name="40% - uthevingsfarge 2 5 2 2 4 2" xfId="12559" xr:uid="{00000000-0005-0000-0000-0000982B0000}"/>
    <cellStyle name="40% - uthevingsfarge 2 5 2 2 4 2 2" xfId="12560" xr:uid="{00000000-0005-0000-0000-0000992B0000}"/>
    <cellStyle name="40% - uthevingsfarge 2 5 2 2 4 2 3" xfId="12561" xr:uid="{00000000-0005-0000-0000-00009A2B0000}"/>
    <cellStyle name="40% - uthevingsfarge 2 5 2 2 4 3" xfId="12562" xr:uid="{00000000-0005-0000-0000-00009B2B0000}"/>
    <cellStyle name="40% - uthevingsfarge 2 5 2 2 4 3 2" xfId="12563" xr:uid="{00000000-0005-0000-0000-00009C2B0000}"/>
    <cellStyle name="40% - uthevingsfarge 2 5 2 2 4 3 3" xfId="12564" xr:uid="{00000000-0005-0000-0000-00009D2B0000}"/>
    <cellStyle name="40% - uthevingsfarge 2 5 2 2 4 4" xfId="12565" xr:uid="{00000000-0005-0000-0000-00009E2B0000}"/>
    <cellStyle name="40% - uthevingsfarge 2 5 2 2 4 5" xfId="12566" xr:uid="{00000000-0005-0000-0000-00009F2B0000}"/>
    <cellStyle name="40% - uthevingsfarge 2 5 2 2 5" xfId="12567" xr:uid="{00000000-0005-0000-0000-0000A02B0000}"/>
    <cellStyle name="40% - uthevingsfarge 2 5 2 2 5 2" xfId="12568" xr:uid="{00000000-0005-0000-0000-0000A12B0000}"/>
    <cellStyle name="40% - uthevingsfarge 2 5 2 2 5 3" xfId="12569" xr:uid="{00000000-0005-0000-0000-0000A22B0000}"/>
    <cellStyle name="40% - uthevingsfarge 2 5 2 2 6" xfId="12570" xr:uid="{00000000-0005-0000-0000-0000A32B0000}"/>
    <cellStyle name="40% - uthevingsfarge 2 5 2 2 6 2" xfId="12571" xr:uid="{00000000-0005-0000-0000-0000A42B0000}"/>
    <cellStyle name="40% - uthevingsfarge 2 5 2 2 6 3" xfId="12572" xr:uid="{00000000-0005-0000-0000-0000A52B0000}"/>
    <cellStyle name="40% - uthevingsfarge 2 5 2 2 7" xfId="12573" xr:uid="{00000000-0005-0000-0000-0000A62B0000}"/>
    <cellStyle name="40% - uthevingsfarge 2 5 2 2 7 2" xfId="12574" xr:uid="{00000000-0005-0000-0000-0000A72B0000}"/>
    <cellStyle name="40% - uthevingsfarge 2 5 2 2 8" xfId="12575" xr:uid="{00000000-0005-0000-0000-0000A82B0000}"/>
    <cellStyle name="40% - uthevingsfarge 2 5 2 2 8 2" xfId="12576" xr:uid="{00000000-0005-0000-0000-0000A92B0000}"/>
    <cellStyle name="40% - uthevingsfarge 2 5 2 2 9" xfId="12577" xr:uid="{00000000-0005-0000-0000-0000AA2B0000}"/>
    <cellStyle name="40% - uthevingsfarge 2 5 2 2_Tabell 4.5-4.7" xfId="12514" xr:uid="{00000000-0005-0000-0000-0000AB2B0000}"/>
    <cellStyle name="40% - uthevingsfarge 2 5 2 3" xfId="672" xr:uid="{00000000-0005-0000-0000-0000AC2B0000}"/>
    <cellStyle name="40% - uthevingsfarge 2 5 2 3 10" xfId="12579" xr:uid="{00000000-0005-0000-0000-0000AD2B0000}"/>
    <cellStyle name="40% - uthevingsfarge 2 5 2 3 2" xfId="673" xr:uid="{00000000-0005-0000-0000-0000AE2B0000}"/>
    <cellStyle name="40% - uthevingsfarge 2 5 2 3 2 2" xfId="12581" xr:uid="{00000000-0005-0000-0000-0000AF2B0000}"/>
    <cellStyle name="40% - uthevingsfarge 2 5 2 3 2 2 2" xfId="12582" xr:uid="{00000000-0005-0000-0000-0000B02B0000}"/>
    <cellStyle name="40% - uthevingsfarge 2 5 2 3 2 2 3" xfId="12583" xr:uid="{00000000-0005-0000-0000-0000B12B0000}"/>
    <cellStyle name="40% - uthevingsfarge 2 5 2 3 2 3" xfId="12584" xr:uid="{00000000-0005-0000-0000-0000B22B0000}"/>
    <cellStyle name="40% - uthevingsfarge 2 5 2 3 2 3 2" xfId="12585" xr:uid="{00000000-0005-0000-0000-0000B32B0000}"/>
    <cellStyle name="40% - uthevingsfarge 2 5 2 3 2 3 3" xfId="12586" xr:uid="{00000000-0005-0000-0000-0000B42B0000}"/>
    <cellStyle name="40% - uthevingsfarge 2 5 2 3 2 4" xfId="12587" xr:uid="{00000000-0005-0000-0000-0000B52B0000}"/>
    <cellStyle name="40% - uthevingsfarge 2 5 2 3 2 5" xfId="12588" xr:uid="{00000000-0005-0000-0000-0000B62B0000}"/>
    <cellStyle name="40% - uthevingsfarge 2 5 2 3 2_Tabell 4.5-4.7" xfId="12580" xr:uid="{00000000-0005-0000-0000-0000B72B0000}"/>
    <cellStyle name="40% - uthevingsfarge 2 5 2 3 3" xfId="12589" xr:uid="{00000000-0005-0000-0000-0000B82B0000}"/>
    <cellStyle name="40% - uthevingsfarge 2 5 2 3 3 2" xfId="12590" xr:uid="{00000000-0005-0000-0000-0000B92B0000}"/>
    <cellStyle name="40% - uthevingsfarge 2 5 2 3 3 2 2" xfId="12591" xr:uid="{00000000-0005-0000-0000-0000BA2B0000}"/>
    <cellStyle name="40% - uthevingsfarge 2 5 2 3 3 2 3" xfId="12592" xr:uid="{00000000-0005-0000-0000-0000BB2B0000}"/>
    <cellStyle name="40% - uthevingsfarge 2 5 2 3 3 3" xfId="12593" xr:uid="{00000000-0005-0000-0000-0000BC2B0000}"/>
    <cellStyle name="40% - uthevingsfarge 2 5 2 3 3 3 2" xfId="12594" xr:uid="{00000000-0005-0000-0000-0000BD2B0000}"/>
    <cellStyle name="40% - uthevingsfarge 2 5 2 3 3 3 3" xfId="12595" xr:uid="{00000000-0005-0000-0000-0000BE2B0000}"/>
    <cellStyle name="40% - uthevingsfarge 2 5 2 3 3 4" xfId="12596" xr:uid="{00000000-0005-0000-0000-0000BF2B0000}"/>
    <cellStyle name="40% - uthevingsfarge 2 5 2 3 3 5" xfId="12597" xr:uid="{00000000-0005-0000-0000-0000C02B0000}"/>
    <cellStyle name="40% - uthevingsfarge 2 5 2 3 4" xfId="12598" xr:uid="{00000000-0005-0000-0000-0000C12B0000}"/>
    <cellStyle name="40% - uthevingsfarge 2 5 2 3 4 2" xfId="12599" xr:uid="{00000000-0005-0000-0000-0000C22B0000}"/>
    <cellStyle name="40% - uthevingsfarge 2 5 2 3 4 3" xfId="12600" xr:uid="{00000000-0005-0000-0000-0000C32B0000}"/>
    <cellStyle name="40% - uthevingsfarge 2 5 2 3 5" xfId="12601" xr:uid="{00000000-0005-0000-0000-0000C42B0000}"/>
    <cellStyle name="40% - uthevingsfarge 2 5 2 3 5 2" xfId="12602" xr:uid="{00000000-0005-0000-0000-0000C52B0000}"/>
    <cellStyle name="40% - uthevingsfarge 2 5 2 3 5 3" xfId="12603" xr:uid="{00000000-0005-0000-0000-0000C62B0000}"/>
    <cellStyle name="40% - uthevingsfarge 2 5 2 3 6" xfId="12604" xr:uid="{00000000-0005-0000-0000-0000C72B0000}"/>
    <cellStyle name="40% - uthevingsfarge 2 5 2 3 6 2" xfId="12605" xr:uid="{00000000-0005-0000-0000-0000C82B0000}"/>
    <cellStyle name="40% - uthevingsfarge 2 5 2 3 7" xfId="12606" xr:uid="{00000000-0005-0000-0000-0000C92B0000}"/>
    <cellStyle name="40% - uthevingsfarge 2 5 2 3 7 2" xfId="12607" xr:uid="{00000000-0005-0000-0000-0000CA2B0000}"/>
    <cellStyle name="40% - uthevingsfarge 2 5 2 3 8" xfId="12608" xr:uid="{00000000-0005-0000-0000-0000CB2B0000}"/>
    <cellStyle name="40% - uthevingsfarge 2 5 2 3 9" xfId="12609" xr:uid="{00000000-0005-0000-0000-0000CC2B0000}"/>
    <cellStyle name="40% - uthevingsfarge 2 5 2 3_Tabell 4.5-4.7" xfId="12578" xr:uid="{00000000-0005-0000-0000-0000CD2B0000}"/>
    <cellStyle name="40% - uthevingsfarge 2 5 2 4" xfId="674" xr:uid="{00000000-0005-0000-0000-0000CE2B0000}"/>
    <cellStyle name="40% - uthevingsfarge 2 5 2 4 2" xfId="12611" xr:uid="{00000000-0005-0000-0000-0000CF2B0000}"/>
    <cellStyle name="40% - uthevingsfarge 2 5 2 4 2 2" xfId="12612" xr:uid="{00000000-0005-0000-0000-0000D02B0000}"/>
    <cellStyle name="40% - uthevingsfarge 2 5 2 4 2 3" xfId="12613" xr:uid="{00000000-0005-0000-0000-0000D12B0000}"/>
    <cellStyle name="40% - uthevingsfarge 2 5 2 4 3" xfId="12614" xr:uid="{00000000-0005-0000-0000-0000D22B0000}"/>
    <cellStyle name="40% - uthevingsfarge 2 5 2 4 3 2" xfId="12615" xr:uid="{00000000-0005-0000-0000-0000D32B0000}"/>
    <cellStyle name="40% - uthevingsfarge 2 5 2 4 3 3" xfId="12616" xr:uid="{00000000-0005-0000-0000-0000D42B0000}"/>
    <cellStyle name="40% - uthevingsfarge 2 5 2 4 4" xfId="12617" xr:uid="{00000000-0005-0000-0000-0000D52B0000}"/>
    <cellStyle name="40% - uthevingsfarge 2 5 2 4 5" xfId="12618" xr:uid="{00000000-0005-0000-0000-0000D62B0000}"/>
    <cellStyle name="40% - uthevingsfarge 2 5 2 4_Tabell 4.5-4.7" xfId="12610" xr:uid="{00000000-0005-0000-0000-0000D72B0000}"/>
    <cellStyle name="40% - uthevingsfarge 2 5 2 5" xfId="12619" xr:uid="{00000000-0005-0000-0000-0000D82B0000}"/>
    <cellStyle name="40% - uthevingsfarge 2 5 2 5 2" xfId="12620" xr:uid="{00000000-0005-0000-0000-0000D92B0000}"/>
    <cellStyle name="40% - uthevingsfarge 2 5 2 5 2 2" xfId="12621" xr:uid="{00000000-0005-0000-0000-0000DA2B0000}"/>
    <cellStyle name="40% - uthevingsfarge 2 5 2 5 2 3" xfId="12622" xr:uid="{00000000-0005-0000-0000-0000DB2B0000}"/>
    <cellStyle name="40% - uthevingsfarge 2 5 2 5 3" xfId="12623" xr:uid="{00000000-0005-0000-0000-0000DC2B0000}"/>
    <cellStyle name="40% - uthevingsfarge 2 5 2 5 3 2" xfId="12624" xr:uid="{00000000-0005-0000-0000-0000DD2B0000}"/>
    <cellStyle name="40% - uthevingsfarge 2 5 2 5 3 3" xfId="12625" xr:uid="{00000000-0005-0000-0000-0000DE2B0000}"/>
    <cellStyle name="40% - uthevingsfarge 2 5 2 5 4" xfId="12626" xr:uid="{00000000-0005-0000-0000-0000DF2B0000}"/>
    <cellStyle name="40% - uthevingsfarge 2 5 2 5 5" xfId="12627" xr:uid="{00000000-0005-0000-0000-0000E02B0000}"/>
    <cellStyle name="40% - uthevingsfarge 2 5 2 6" xfId="12628" xr:uid="{00000000-0005-0000-0000-0000E12B0000}"/>
    <cellStyle name="40% - uthevingsfarge 2 5 2 6 2" xfId="12629" xr:uid="{00000000-0005-0000-0000-0000E22B0000}"/>
    <cellStyle name="40% - uthevingsfarge 2 5 2 6 3" xfId="12630" xr:uid="{00000000-0005-0000-0000-0000E32B0000}"/>
    <cellStyle name="40% - uthevingsfarge 2 5 2 7" xfId="12631" xr:uid="{00000000-0005-0000-0000-0000E42B0000}"/>
    <cellStyle name="40% - uthevingsfarge 2 5 2 7 2" xfId="12632" xr:uid="{00000000-0005-0000-0000-0000E52B0000}"/>
    <cellStyle name="40% - uthevingsfarge 2 5 2 7 3" xfId="12633" xr:uid="{00000000-0005-0000-0000-0000E62B0000}"/>
    <cellStyle name="40% - uthevingsfarge 2 5 2 8" xfId="12634" xr:uid="{00000000-0005-0000-0000-0000E72B0000}"/>
    <cellStyle name="40% - uthevingsfarge 2 5 2 8 2" xfId="12635" xr:uid="{00000000-0005-0000-0000-0000E82B0000}"/>
    <cellStyle name="40% - uthevingsfarge 2 5 2 9" xfId="12636" xr:uid="{00000000-0005-0000-0000-0000E92B0000}"/>
    <cellStyle name="40% - uthevingsfarge 2 5 2 9 2" xfId="12637" xr:uid="{00000000-0005-0000-0000-0000EA2B0000}"/>
    <cellStyle name="40% - uthevingsfarge 2 5 2_Tabell 4.5-4.7" xfId="12510" xr:uid="{00000000-0005-0000-0000-0000EB2B0000}"/>
    <cellStyle name="40% - uthevingsfarge 2 5 3" xfId="675" xr:uid="{00000000-0005-0000-0000-0000EC2B0000}"/>
    <cellStyle name="40% - uthevingsfarge 2 5 3 10" xfId="12639" xr:uid="{00000000-0005-0000-0000-0000ED2B0000}"/>
    <cellStyle name="40% - uthevingsfarge 2 5 3 11" xfId="12640" xr:uid="{00000000-0005-0000-0000-0000EE2B0000}"/>
    <cellStyle name="40% - uthevingsfarge 2 5 3 2" xfId="676" xr:uid="{00000000-0005-0000-0000-0000EF2B0000}"/>
    <cellStyle name="40% - uthevingsfarge 2 5 3 2 10" xfId="12642" xr:uid="{00000000-0005-0000-0000-0000F02B0000}"/>
    <cellStyle name="40% - uthevingsfarge 2 5 3 2 2" xfId="677" xr:uid="{00000000-0005-0000-0000-0000F12B0000}"/>
    <cellStyle name="40% - uthevingsfarge 2 5 3 2 2 2" xfId="12644" xr:uid="{00000000-0005-0000-0000-0000F22B0000}"/>
    <cellStyle name="40% - uthevingsfarge 2 5 3 2 2 2 2" xfId="12645" xr:uid="{00000000-0005-0000-0000-0000F32B0000}"/>
    <cellStyle name="40% - uthevingsfarge 2 5 3 2 2 2 3" xfId="12646" xr:uid="{00000000-0005-0000-0000-0000F42B0000}"/>
    <cellStyle name="40% - uthevingsfarge 2 5 3 2 2 3" xfId="12647" xr:uid="{00000000-0005-0000-0000-0000F52B0000}"/>
    <cellStyle name="40% - uthevingsfarge 2 5 3 2 2 3 2" xfId="12648" xr:uid="{00000000-0005-0000-0000-0000F62B0000}"/>
    <cellStyle name="40% - uthevingsfarge 2 5 3 2 2 3 3" xfId="12649" xr:uid="{00000000-0005-0000-0000-0000F72B0000}"/>
    <cellStyle name="40% - uthevingsfarge 2 5 3 2 2 4" xfId="12650" xr:uid="{00000000-0005-0000-0000-0000F82B0000}"/>
    <cellStyle name="40% - uthevingsfarge 2 5 3 2 2 5" xfId="12651" xr:uid="{00000000-0005-0000-0000-0000F92B0000}"/>
    <cellStyle name="40% - uthevingsfarge 2 5 3 2 2_Tabell 4.5-4.7" xfId="12643" xr:uid="{00000000-0005-0000-0000-0000FA2B0000}"/>
    <cellStyle name="40% - uthevingsfarge 2 5 3 2 3" xfId="12652" xr:uid="{00000000-0005-0000-0000-0000FB2B0000}"/>
    <cellStyle name="40% - uthevingsfarge 2 5 3 2 3 2" xfId="12653" xr:uid="{00000000-0005-0000-0000-0000FC2B0000}"/>
    <cellStyle name="40% - uthevingsfarge 2 5 3 2 3 2 2" xfId="12654" xr:uid="{00000000-0005-0000-0000-0000FD2B0000}"/>
    <cellStyle name="40% - uthevingsfarge 2 5 3 2 3 2 3" xfId="12655" xr:uid="{00000000-0005-0000-0000-0000FE2B0000}"/>
    <cellStyle name="40% - uthevingsfarge 2 5 3 2 3 3" xfId="12656" xr:uid="{00000000-0005-0000-0000-0000FF2B0000}"/>
    <cellStyle name="40% - uthevingsfarge 2 5 3 2 3 3 2" xfId="12657" xr:uid="{00000000-0005-0000-0000-0000002C0000}"/>
    <cellStyle name="40% - uthevingsfarge 2 5 3 2 3 3 3" xfId="12658" xr:uid="{00000000-0005-0000-0000-0000012C0000}"/>
    <cellStyle name="40% - uthevingsfarge 2 5 3 2 3 4" xfId="12659" xr:uid="{00000000-0005-0000-0000-0000022C0000}"/>
    <cellStyle name="40% - uthevingsfarge 2 5 3 2 3 5" xfId="12660" xr:uid="{00000000-0005-0000-0000-0000032C0000}"/>
    <cellStyle name="40% - uthevingsfarge 2 5 3 2 4" xfId="12661" xr:uid="{00000000-0005-0000-0000-0000042C0000}"/>
    <cellStyle name="40% - uthevingsfarge 2 5 3 2 4 2" xfId="12662" xr:uid="{00000000-0005-0000-0000-0000052C0000}"/>
    <cellStyle name="40% - uthevingsfarge 2 5 3 2 4 3" xfId="12663" xr:uid="{00000000-0005-0000-0000-0000062C0000}"/>
    <cellStyle name="40% - uthevingsfarge 2 5 3 2 5" xfId="12664" xr:uid="{00000000-0005-0000-0000-0000072C0000}"/>
    <cellStyle name="40% - uthevingsfarge 2 5 3 2 5 2" xfId="12665" xr:uid="{00000000-0005-0000-0000-0000082C0000}"/>
    <cellStyle name="40% - uthevingsfarge 2 5 3 2 5 3" xfId="12666" xr:uid="{00000000-0005-0000-0000-0000092C0000}"/>
    <cellStyle name="40% - uthevingsfarge 2 5 3 2 6" xfId="12667" xr:uid="{00000000-0005-0000-0000-00000A2C0000}"/>
    <cellStyle name="40% - uthevingsfarge 2 5 3 2 6 2" xfId="12668" xr:uid="{00000000-0005-0000-0000-00000B2C0000}"/>
    <cellStyle name="40% - uthevingsfarge 2 5 3 2 7" xfId="12669" xr:uid="{00000000-0005-0000-0000-00000C2C0000}"/>
    <cellStyle name="40% - uthevingsfarge 2 5 3 2 7 2" xfId="12670" xr:uid="{00000000-0005-0000-0000-00000D2C0000}"/>
    <cellStyle name="40% - uthevingsfarge 2 5 3 2 8" xfId="12671" xr:uid="{00000000-0005-0000-0000-00000E2C0000}"/>
    <cellStyle name="40% - uthevingsfarge 2 5 3 2 9" xfId="12672" xr:uid="{00000000-0005-0000-0000-00000F2C0000}"/>
    <cellStyle name="40% - uthevingsfarge 2 5 3 2_Tabell 4.5-4.7" xfId="12641" xr:uid="{00000000-0005-0000-0000-0000102C0000}"/>
    <cellStyle name="40% - uthevingsfarge 2 5 3 3" xfId="678" xr:uid="{00000000-0005-0000-0000-0000112C0000}"/>
    <cellStyle name="40% - uthevingsfarge 2 5 3 3 2" xfId="12674" xr:uid="{00000000-0005-0000-0000-0000122C0000}"/>
    <cellStyle name="40% - uthevingsfarge 2 5 3 3 2 2" xfId="12675" xr:uid="{00000000-0005-0000-0000-0000132C0000}"/>
    <cellStyle name="40% - uthevingsfarge 2 5 3 3 2 3" xfId="12676" xr:uid="{00000000-0005-0000-0000-0000142C0000}"/>
    <cellStyle name="40% - uthevingsfarge 2 5 3 3 3" xfId="12677" xr:uid="{00000000-0005-0000-0000-0000152C0000}"/>
    <cellStyle name="40% - uthevingsfarge 2 5 3 3 3 2" xfId="12678" xr:uid="{00000000-0005-0000-0000-0000162C0000}"/>
    <cellStyle name="40% - uthevingsfarge 2 5 3 3 3 3" xfId="12679" xr:uid="{00000000-0005-0000-0000-0000172C0000}"/>
    <cellStyle name="40% - uthevingsfarge 2 5 3 3 4" xfId="12680" xr:uid="{00000000-0005-0000-0000-0000182C0000}"/>
    <cellStyle name="40% - uthevingsfarge 2 5 3 3 5" xfId="12681" xr:uid="{00000000-0005-0000-0000-0000192C0000}"/>
    <cellStyle name="40% - uthevingsfarge 2 5 3 3_Tabell 4.5-4.7" xfId="12673" xr:uid="{00000000-0005-0000-0000-00001A2C0000}"/>
    <cellStyle name="40% - uthevingsfarge 2 5 3 4" xfId="12682" xr:uid="{00000000-0005-0000-0000-00001B2C0000}"/>
    <cellStyle name="40% - uthevingsfarge 2 5 3 4 2" xfId="12683" xr:uid="{00000000-0005-0000-0000-00001C2C0000}"/>
    <cellStyle name="40% - uthevingsfarge 2 5 3 4 2 2" xfId="12684" xr:uid="{00000000-0005-0000-0000-00001D2C0000}"/>
    <cellStyle name="40% - uthevingsfarge 2 5 3 4 2 3" xfId="12685" xr:uid="{00000000-0005-0000-0000-00001E2C0000}"/>
    <cellStyle name="40% - uthevingsfarge 2 5 3 4 3" xfId="12686" xr:uid="{00000000-0005-0000-0000-00001F2C0000}"/>
    <cellStyle name="40% - uthevingsfarge 2 5 3 4 3 2" xfId="12687" xr:uid="{00000000-0005-0000-0000-0000202C0000}"/>
    <cellStyle name="40% - uthevingsfarge 2 5 3 4 3 3" xfId="12688" xr:uid="{00000000-0005-0000-0000-0000212C0000}"/>
    <cellStyle name="40% - uthevingsfarge 2 5 3 4 4" xfId="12689" xr:uid="{00000000-0005-0000-0000-0000222C0000}"/>
    <cellStyle name="40% - uthevingsfarge 2 5 3 4 5" xfId="12690" xr:uid="{00000000-0005-0000-0000-0000232C0000}"/>
    <cellStyle name="40% - uthevingsfarge 2 5 3 5" xfId="12691" xr:uid="{00000000-0005-0000-0000-0000242C0000}"/>
    <cellStyle name="40% - uthevingsfarge 2 5 3 5 2" xfId="12692" xr:uid="{00000000-0005-0000-0000-0000252C0000}"/>
    <cellStyle name="40% - uthevingsfarge 2 5 3 5 3" xfId="12693" xr:uid="{00000000-0005-0000-0000-0000262C0000}"/>
    <cellStyle name="40% - uthevingsfarge 2 5 3 6" xfId="12694" xr:uid="{00000000-0005-0000-0000-0000272C0000}"/>
    <cellStyle name="40% - uthevingsfarge 2 5 3 6 2" xfId="12695" xr:uid="{00000000-0005-0000-0000-0000282C0000}"/>
    <cellStyle name="40% - uthevingsfarge 2 5 3 6 3" xfId="12696" xr:uid="{00000000-0005-0000-0000-0000292C0000}"/>
    <cellStyle name="40% - uthevingsfarge 2 5 3 7" xfId="12697" xr:uid="{00000000-0005-0000-0000-00002A2C0000}"/>
    <cellStyle name="40% - uthevingsfarge 2 5 3 7 2" xfId="12698" xr:uid="{00000000-0005-0000-0000-00002B2C0000}"/>
    <cellStyle name="40% - uthevingsfarge 2 5 3 8" xfId="12699" xr:uid="{00000000-0005-0000-0000-00002C2C0000}"/>
    <cellStyle name="40% - uthevingsfarge 2 5 3 8 2" xfId="12700" xr:uid="{00000000-0005-0000-0000-00002D2C0000}"/>
    <cellStyle name="40% - uthevingsfarge 2 5 3 9" xfId="12701" xr:uid="{00000000-0005-0000-0000-00002E2C0000}"/>
    <cellStyle name="40% - uthevingsfarge 2 5 3_Tabell 4.5-4.7" xfId="12638" xr:uid="{00000000-0005-0000-0000-00002F2C0000}"/>
    <cellStyle name="40% - uthevingsfarge 2 5 4" xfId="679" xr:uid="{00000000-0005-0000-0000-0000302C0000}"/>
    <cellStyle name="40% - uthevingsfarge 2 5 4 10" xfId="12703" xr:uid="{00000000-0005-0000-0000-0000312C0000}"/>
    <cellStyle name="40% - uthevingsfarge 2 5 4 2" xfId="680" xr:uid="{00000000-0005-0000-0000-0000322C0000}"/>
    <cellStyle name="40% - uthevingsfarge 2 5 4 2 2" xfId="12705" xr:uid="{00000000-0005-0000-0000-0000332C0000}"/>
    <cellStyle name="40% - uthevingsfarge 2 5 4 2 2 2" xfId="12706" xr:uid="{00000000-0005-0000-0000-0000342C0000}"/>
    <cellStyle name="40% - uthevingsfarge 2 5 4 2 2 3" xfId="12707" xr:uid="{00000000-0005-0000-0000-0000352C0000}"/>
    <cellStyle name="40% - uthevingsfarge 2 5 4 2 3" xfId="12708" xr:uid="{00000000-0005-0000-0000-0000362C0000}"/>
    <cellStyle name="40% - uthevingsfarge 2 5 4 2 3 2" xfId="12709" xr:uid="{00000000-0005-0000-0000-0000372C0000}"/>
    <cellStyle name="40% - uthevingsfarge 2 5 4 2 3 3" xfId="12710" xr:uid="{00000000-0005-0000-0000-0000382C0000}"/>
    <cellStyle name="40% - uthevingsfarge 2 5 4 2 4" xfId="12711" xr:uid="{00000000-0005-0000-0000-0000392C0000}"/>
    <cellStyle name="40% - uthevingsfarge 2 5 4 2 5" xfId="12712" xr:uid="{00000000-0005-0000-0000-00003A2C0000}"/>
    <cellStyle name="40% - uthevingsfarge 2 5 4 2_Tabell 4.5-4.7" xfId="12704" xr:uid="{00000000-0005-0000-0000-00003B2C0000}"/>
    <cellStyle name="40% - uthevingsfarge 2 5 4 3" xfId="12713" xr:uid="{00000000-0005-0000-0000-00003C2C0000}"/>
    <cellStyle name="40% - uthevingsfarge 2 5 4 3 2" xfId="12714" xr:uid="{00000000-0005-0000-0000-00003D2C0000}"/>
    <cellStyle name="40% - uthevingsfarge 2 5 4 3 2 2" xfId="12715" xr:uid="{00000000-0005-0000-0000-00003E2C0000}"/>
    <cellStyle name="40% - uthevingsfarge 2 5 4 3 2 3" xfId="12716" xr:uid="{00000000-0005-0000-0000-00003F2C0000}"/>
    <cellStyle name="40% - uthevingsfarge 2 5 4 3 3" xfId="12717" xr:uid="{00000000-0005-0000-0000-0000402C0000}"/>
    <cellStyle name="40% - uthevingsfarge 2 5 4 3 3 2" xfId="12718" xr:uid="{00000000-0005-0000-0000-0000412C0000}"/>
    <cellStyle name="40% - uthevingsfarge 2 5 4 3 3 3" xfId="12719" xr:uid="{00000000-0005-0000-0000-0000422C0000}"/>
    <cellStyle name="40% - uthevingsfarge 2 5 4 3 4" xfId="12720" xr:uid="{00000000-0005-0000-0000-0000432C0000}"/>
    <cellStyle name="40% - uthevingsfarge 2 5 4 3 5" xfId="12721" xr:uid="{00000000-0005-0000-0000-0000442C0000}"/>
    <cellStyle name="40% - uthevingsfarge 2 5 4 4" xfId="12722" xr:uid="{00000000-0005-0000-0000-0000452C0000}"/>
    <cellStyle name="40% - uthevingsfarge 2 5 4 4 2" xfId="12723" xr:uid="{00000000-0005-0000-0000-0000462C0000}"/>
    <cellStyle name="40% - uthevingsfarge 2 5 4 4 3" xfId="12724" xr:uid="{00000000-0005-0000-0000-0000472C0000}"/>
    <cellStyle name="40% - uthevingsfarge 2 5 4 5" xfId="12725" xr:uid="{00000000-0005-0000-0000-0000482C0000}"/>
    <cellStyle name="40% - uthevingsfarge 2 5 4 5 2" xfId="12726" xr:uid="{00000000-0005-0000-0000-0000492C0000}"/>
    <cellStyle name="40% - uthevingsfarge 2 5 4 5 3" xfId="12727" xr:uid="{00000000-0005-0000-0000-00004A2C0000}"/>
    <cellStyle name="40% - uthevingsfarge 2 5 4 6" xfId="12728" xr:uid="{00000000-0005-0000-0000-00004B2C0000}"/>
    <cellStyle name="40% - uthevingsfarge 2 5 4 6 2" xfId="12729" xr:uid="{00000000-0005-0000-0000-00004C2C0000}"/>
    <cellStyle name="40% - uthevingsfarge 2 5 4 7" xfId="12730" xr:uid="{00000000-0005-0000-0000-00004D2C0000}"/>
    <cellStyle name="40% - uthevingsfarge 2 5 4 7 2" xfId="12731" xr:uid="{00000000-0005-0000-0000-00004E2C0000}"/>
    <cellStyle name="40% - uthevingsfarge 2 5 4 8" xfId="12732" xr:uid="{00000000-0005-0000-0000-00004F2C0000}"/>
    <cellStyle name="40% - uthevingsfarge 2 5 4 9" xfId="12733" xr:uid="{00000000-0005-0000-0000-0000502C0000}"/>
    <cellStyle name="40% - uthevingsfarge 2 5 4_Tabell 4.5-4.7" xfId="12702" xr:uid="{00000000-0005-0000-0000-0000512C0000}"/>
    <cellStyle name="40% - uthevingsfarge 2 5 5" xfId="681" xr:uid="{00000000-0005-0000-0000-0000522C0000}"/>
    <cellStyle name="40% - uthevingsfarge 2 5 5 2" xfId="12735" xr:uid="{00000000-0005-0000-0000-0000532C0000}"/>
    <cellStyle name="40% - uthevingsfarge 2 5 5 2 2" xfId="12736" xr:uid="{00000000-0005-0000-0000-0000542C0000}"/>
    <cellStyle name="40% - uthevingsfarge 2 5 5 2 3" xfId="12737" xr:uid="{00000000-0005-0000-0000-0000552C0000}"/>
    <cellStyle name="40% - uthevingsfarge 2 5 5 3" xfId="12738" xr:uid="{00000000-0005-0000-0000-0000562C0000}"/>
    <cellStyle name="40% - uthevingsfarge 2 5 5 3 2" xfId="12739" xr:uid="{00000000-0005-0000-0000-0000572C0000}"/>
    <cellStyle name="40% - uthevingsfarge 2 5 5 3 3" xfId="12740" xr:uid="{00000000-0005-0000-0000-0000582C0000}"/>
    <cellStyle name="40% - uthevingsfarge 2 5 5 4" xfId="12741" xr:uid="{00000000-0005-0000-0000-0000592C0000}"/>
    <cellStyle name="40% - uthevingsfarge 2 5 5 5" xfId="12742" xr:uid="{00000000-0005-0000-0000-00005A2C0000}"/>
    <cellStyle name="40% - uthevingsfarge 2 5 5_Tabell 4.5-4.7" xfId="12734" xr:uid="{00000000-0005-0000-0000-00005B2C0000}"/>
    <cellStyle name="40% - uthevingsfarge 2 5 6" xfId="12743" xr:uid="{00000000-0005-0000-0000-00005C2C0000}"/>
    <cellStyle name="40% - uthevingsfarge 2 5 6 2" xfId="12744" xr:uid="{00000000-0005-0000-0000-00005D2C0000}"/>
    <cellStyle name="40% - uthevingsfarge 2 5 6 2 2" xfId="12745" xr:uid="{00000000-0005-0000-0000-00005E2C0000}"/>
    <cellStyle name="40% - uthevingsfarge 2 5 6 2 3" xfId="12746" xr:uid="{00000000-0005-0000-0000-00005F2C0000}"/>
    <cellStyle name="40% - uthevingsfarge 2 5 6 3" xfId="12747" xr:uid="{00000000-0005-0000-0000-0000602C0000}"/>
    <cellStyle name="40% - uthevingsfarge 2 5 6 3 2" xfId="12748" xr:uid="{00000000-0005-0000-0000-0000612C0000}"/>
    <cellStyle name="40% - uthevingsfarge 2 5 6 3 3" xfId="12749" xr:uid="{00000000-0005-0000-0000-0000622C0000}"/>
    <cellStyle name="40% - uthevingsfarge 2 5 6 4" xfId="12750" xr:uid="{00000000-0005-0000-0000-0000632C0000}"/>
    <cellStyle name="40% - uthevingsfarge 2 5 6 5" xfId="12751" xr:uid="{00000000-0005-0000-0000-0000642C0000}"/>
    <cellStyle name="40% - uthevingsfarge 2 5 7" xfId="12752" xr:uid="{00000000-0005-0000-0000-0000652C0000}"/>
    <cellStyle name="40% - uthevingsfarge 2 5 7 2" xfId="12753" xr:uid="{00000000-0005-0000-0000-0000662C0000}"/>
    <cellStyle name="40% - uthevingsfarge 2 5 7 3" xfId="12754" xr:uid="{00000000-0005-0000-0000-0000672C0000}"/>
    <cellStyle name="40% - uthevingsfarge 2 5 8" xfId="12755" xr:uid="{00000000-0005-0000-0000-0000682C0000}"/>
    <cellStyle name="40% - uthevingsfarge 2 5 8 2" xfId="12756" xr:uid="{00000000-0005-0000-0000-0000692C0000}"/>
    <cellStyle name="40% - uthevingsfarge 2 5 8 3" xfId="12757" xr:uid="{00000000-0005-0000-0000-00006A2C0000}"/>
    <cellStyle name="40% - uthevingsfarge 2 5 9" xfId="12758" xr:uid="{00000000-0005-0000-0000-00006B2C0000}"/>
    <cellStyle name="40% - uthevingsfarge 2 5 9 2" xfId="12759" xr:uid="{00000000-0005-0000-0000-00006C2C0000}"/>
    <cellStyle name="40% - uthevingsfarge 2 5_Tabell 4.5-4.7" xfId="12504" xr:uid="{00000000-0005-0000-0000-00006D2C0000}"/>
    <cellStyle name="40% - uthevingsfarge 2 6" xfId="682" xr:uid="{00000000-0005-0000-0000-00006E2C0000}"/>
    <cellStyle name="40% - uthevingsfarge 2 6 10" xfId="12761" xr:uid="{00000000-0005-0000-0000-00006F2C0000}"/>
    <cellStyle name="40% - uthevingsfarge 2 6 11" xfId="12762" xr:uid="{00000000-0005-0000-0000-0000702C0000}"/>
    <cellStyle name="40% - uthevingsfarge 2 6 12" xfId="12763" xr:uid="{00000000-0005-0000-0000-0000712C0000}"/>
    <cellStyle name="40% - uthevingsfarge 2 6 2" xfId="683" xr:uid="{00000000-0005-0000-0000-0000722C0000}"/>
    <cellStyle name="40% - uthevingsfarge 2 6 2 10" xfId="12765" xr:uid="{00000000-0005-0000-0000-0000732C0000}"/>
    <cellStyle name="40% - uthevingsfarge 2 6 2 11" xfId="12766" xr:uid="{00000000-0005-0000-0000-0000742C0000}"/>
    <cellStyle name="40% - uthevingsfarge 2 6 2 2" xfId="684" xr:uid="{00000000-0005-0000-0000-0000752C0000}"/>
    <cellStyle name="40% - uthevingsfarge 2 6 2 2 10" xfId="12768" xr:uid="{00000000-0005-0000-0000-0000762C0000}"/>
    <cellStyle name="40% - uthevingsfarge 2 6 2 2 2" xfId="685" xr:uid="{00000000-0005-0000-0000-0000772C0000}"/>
    <cellStyle name="40% - uthevingsfarge 2 6 2 2 2 2" xfId="12770" xr:uid="{00000000-0005-0000-0000-0000782C0000}"/>
    <cellStyle name="40% - uthevingsfarge 2 6 2 2 2 2 2" xfId="12771" xr:uid="{00000000-0005-0000-0000-0000792C0000}"/>
    <cellStyle name="40% - uthevingsfarge 2 6 2 2 2 2 3" xfId="12772" xr:uid="{00000000-0005-0000-0000-00007A2C0000}"/>
    <cellStyle name="40% - uthevingsfarge 2 6 2 2 2 3" xfId="12773" xr:uid="{00000000-0005-0000-0000-00007B2C0000}"/>
    <cellStyle name="40% - uthevingsfarge 2 6 2 2 2 3 2" xfId="12774" xr:uid="{00000000-0005-0000-0000-00007C2C0000}"/>
    <cellStyle name="40% - uthevingsfarge 2 6 2 2 2 3 3" xfId="12775" xr:uid="{00000000-0005-0000-0000-00007D2C0000}"/>
    <cellStyle name="40% - uthevingsfarge 2 6 2 2 2 4" xfId="12776" xr:uid="{00000000-0005-0000-0000-00007E2C0000}"/>
    <cellStyle name="40% - uthevingsfarge 2 6 2 2 2 5" xfId="12777" xr:uid="{00000000-0005-0000-0000-00007F2C0000}"/>
    <cellStyle name="40% - uthevingsfarge 2 6 2 2 2_Tabell 4.5-4.7" xfId="12769" xr:uid="{00000000-0005-0000-0000-0000802C0000}"/>
    <cellStyle name="40% - uthevingsfarge 2 6 2 2 3" xfId="12778" xr:uid="{00000000-0005-0000-0000-0000812C0000}"/>
    <cellStyle name="40% - uthevingsfarge 2 6 2 2 3 2" xfId="12779" xr:uid="{00000000-0005-0000-0000-0000822C0000}"/>
    <cellStyle name="40% - uthevingsfarge 2 6 2 2 3 2 2" xfId="12780" xr:uid="{00000000-0005-0000-0000-0000832C0000}"/>
    <cellStyle name="40% - uthevingsfarge 2 6 2 2 3 2 3" xfId="12781" xr:uid="{00000000-0005-0000-0000-0000842C0000}"/>
    <cellStyle name="40% - uthevingsfarge 2 6 2 2 3 3" xfId="12782" xr:uid="{00000000-0005-0000-0000-0000852C0000}"/>
    <cellStyle name="40% - uthevingsfarge 2 6 2 2 3 3 2" xfId="12783" xr:uid="{00000000-0005-0000-0000-0000862C0000}"/>
    <cellStyle name="40% - uthevingsfarge 2 6 2 2 3 3 3" xfId="12784" xr:uid="{00000000-0005-0000-0000-0000872C0000}"/>
    <cellStyle name="40% - uthevingsfarge 2 6 2 2 3 4" xfId="12785" xr:uid="{00000000-0005-0000-0000-0000882C0000}"/>
    <cellStyle name="40% - uthevingsfarge 2 6 2 2 3 5" xfId="12786" xr:uid="{00000000-0005-0000-0000-0000892C0000}"/>
    <cellStyle name="40% - uthevingsfarge 2 6 2 2 4" xfId="12787" xr:uid="{00000000-0005-0000-0000-00008A2C0000}"/>
    <cellStyle name="40% - uthevingsfarge 2 6 2 2 4 2" xfId="12788" xr:uid="{00000000-0005-0000-0000-00008B2C0000}"/>
    <cellStyle name="40% - uthevingsfarge 2 6 2 2 4 3" xfId="12789" xr:uid="{00000000-0005-0000-0000-00008C2C0000}"/>
    <cellStyle name="40% - uthevingsfarge 2 6 2 2 5" xfId="12790" xr:uid="{00000000-0005-0000-0000-00008D2C0000}"/>
    <cellStyle name="40% - uthevingsfarge 2 6 2 2 5 2" xfId="12791" xr:uid="{00000000-0005-0000-0000-00008E2C0000}"/>
    <cellStyle name="40% - uthevingsfarge 2 6 2 2 5 3" xfId="12792" xr:uid="{00000000-0005-0000-0000-00008F2C0000}"/>
    <cellStyle name="40% - uthevingsfarge 2 6 2 2 6" xfId="12793" xr:uid="{00000000-0005-0000-0000-0000902C0000}"/>
    <cellStyle name="40% - uthevingsfarge 2 6 2 2 6 2" xfId="12794" xr:uid="{00000000-0005-0000-0000-0000912C0000}"/>
    <cellStyle name="40% - uthevingsfarge 2 6 2 2 7" xfId="12795" xr:uid="{00000000-0005-0000-0000-0000922C0000}"/>
    <cellStyle name="40% - uthevingsfarge 2 6 2 2 7 2" xfId="12796" xr:uid="{00000000-0005-0000-0000-0000932C0000}"/>
    <cellStyle name="40% - uthevingsfarge 2 6 2 2 8" xfId="12797" xr:uid="{00000000-0005-0000-0000-0000942C0000}"/>
    <cellStyle name="40% - uthevingsfarge 2 6 2 2 9" xfId="12798" xr:uid="{00000000-0005-0000-0000-0000952C0000}"/>
    <cellStyle name="40% - uthevingsfarge 2 6 2 2_Tabell 4.5-4.7" xfId="12767" xr:uid="{00000000-0005-0000-0000-0000962C0000}"/>
    <cellStyle name="40% - uthevingsfarge 2 6 2 3" xfId="686" xr:uid="{00000000-0005-0000-0000-0000972C0000}"/>
    <cellStyle name="40% - uthevingsfarge 2 6 2 3 2" xfId="12800" xr:uid="{00000000-0005-0000-0000-0000982C0000}"/>
    <cellStyle name="40% - uthevingsfarge 2 6 2 3 2 2" xfId="12801" xr:uid="{00000000-0005-0000-0000-0000992C0000}"/>
    <cellStyle name="40% - uthevingsfarge 2 6 2 3 2 3" xfId="12802" xr:uid="{00000000-0005-0000-0000-00009A2C0000}"/>
    <cellStyle name="40% - uthevingsfarge 2 6 2 3 3" xfId="12803" xr:uid="{00000000-0005-0000-0000-00009B2C0000}"/>
    <cellStyle name="40% - uthevingsfarge 2 6 2 3 3 2" xfId="12804" xr:uid="{00000000-0005-0000-0000-00009C2C0000}"/>
    <cellStyle name="40% - uthevingsfarge 2 6 2 3 3 3" xfId="12805" xr:uid="{00000000-0005-0000-0000-00009D2C0000}"/>
    <cellStyle name="40% - uthevingsfarge 2 6 2 3 4" xfId="12806" xr:uid="{00000000-0005-0000-0000-00009E2C0000}"/>
    <cellStyle name="40% - uthevingsfarge 2 6 2 3 5" xfId="12807" xr:uid="{00000000-0005-0000-0000-00009F2C0000}"/>
    <cellStyle name="40% - uthevingsfarge 2 6 2 3_Tabell 4.5-4.7" xfId="12799" xr:uid="{00000000-0005-0000-0000-0000A02C0000}"/>
    <cellStyle name="40% - uthevingsfarge 2 6 2 4" xfId="12808" xr:uid="{00000000-0005-0000-0000-0000A12C0000}"/>
    <cellStyle name="40% - uthevingsfarge 2 6 2 4 2" xfId="12809" xr:uid="{00000000-0005-0000-0000-0000A22C0000}"/>
    <cellStyle name="40% - uthevingsfarge 2 6 2 4 2 2" xfId="12810" xr:uid="{00000000-0005-0000-0000-0000A32C0000}"/>
    <cellStyle name="40% - uthevingsfarge 2 6 2 4 2 3" xfId="12811" xr:uid="{00000000-0005-0000-0000-0000A42C0000}"/>
    <cellStyle name="40% - uthevingsfarge 2 6 2 4 3" xfId="12812" xr:uid="{00000000-0005-0000-0000-0000A52C0000}"/>
    <cellStyle name="40% - uthevingsfarge 2 6 2 4 3 2" xfId="12813" xr:uid="{00000000-0005-0000-0000-0000A62C0000}"/>
    <cellStyle name="40% - uthevingsfarge 2 6 2 4 3 3" xfId="12814" xr:uid="{00000000-0005-0000-0000-0000A72C0000}"/>
    <cellStyle name="40% - uthevingsfarge 2 6 2 4 4" xfId="12815" xr:uid="{00000000-0005-0000-0000-0000A82C0000}"/>
    <cellStyle name="40% - uthevingsfarge 2 6 2 4 5" xfId="12816" xr:uid="{00000000-0005-0000-0000-0000A92C0000}"/>
    <cellStyle name="40% - uthevingsfarge 2 6 2 5" xfId="12817" xr:uid="{00000000-0005-0000-0000-0000AA2C0000}"/>
    <cellStyle name="40% - uthevingsfarge 2 6 2 5 2" xfId="12818" xr:uid="{00000000-0005-0000-0000-0000AB2C0000}"/>
    <cellStyle name="40% - uthevingsfarge 2 6 2 5 3" xfId="12819" xr:uid="{00000000-0005-0000-0000-0000AC2C0000}"/>
    <cellStyle name="40% - uthevingsfarge 2 6 2 6" xfId="12820" xr:uid="{00000000-0005-0000-0000-0000AD2C0000}"/>
    <cellStyle name="40% - uthevingsfarge 2 6 2 6 2" xfId="12821" xr:uid="{00000000-0005-0000-0000-0000AE2C0000}"/>
    <cellStyle name="40% - uthevingsfarge 2 6 2 6 3" xfId="12822" xr:uid="{00000000-0005-0000-0000-0000AF2C0000}"/>
    <cellStyle name="40% - uthevingsfarge 2 6 2 7" xfId="12823" xr:uid="{00000000-0005-0000-0000-0000B02C0000}"/>
    <cellStyle name="40% - uthevingsfarge 2 6 2 7 2" xfId="12824" xr:uid="{00000000-0005-0000-0000-0000B12C0000}"/>
    <cellStyle name="40% - uthevingsfarge 2 6 2 8" xfId="12825" xr:uid="{00000000-0005-0000-0000-0000B22C0000}"/>
    <cellStyle name="40% - uthevingsfarge 2 6 2 8 2" xfId="12826" xr:uid="{00000000-0005-0000-0000-0000B32C0000}"/>
    <cellStyle name="40% - uthevingsfarge 2 6 2 9" xfId="12827" xr:uid="{00000000-0005-0000-0000-0000B42C0000}"/>
    <cellStyle name="40% - uthevingsfarge 2 6 2_Tabell 4.5-4.7" xfId="12764" xr:uid="{00000000-0005-0000-0000-0000B52C0000}"/>
    <cellStyle name="40% - uthevingsfarge 2 6 3" xfId="687" xr:uid="{00000000-0005-0000-0000-0000B62C0000}"/>
    <cellStyle name="40% - uthevingsfarge 2 6 3 10" xfId="12829" xr:uid="{00000000-0005-0000-0000-0000B72C0000}"/>
    <cellStyle name="40% - uthevingsfarge 2 6 3 2" xfId="688" xr:uid="{00000000-0005-0000-0000-0000B82C0000}"/>
    <cellStyle name="40% - uthevingsfarge 2 6 3 2 2" xfId="12831" xr:uid="{00000000-0005-0000-0000-0000B92C0000}"/>
    <cellStyle name="40% - uthevingsfarge 2 6 3 2 2 2" xfId="12832" xr:uid="{00000000-0005-0000-0000-0000BA2C0000}"/>
    <cellStyle name="40% - uthevingsfarge 2 6 3 2 2 3" xfId="12833" xr:uid="{00000000-0005-0000-0000-0000BB2C0000}"/>
    <cellStyle name="40% - uthevingsfarge 2 6 3 2 3" xfId="12834" xr:uid="{00000000-0005-0000-0000-0000BC2C0000}"/>
    <cellStyle name="40% - uthevingsfarge 2 6 3 2 3 2" xfId="12835" xr:uid="{00000000-0005-0000-0000-0000BD2C0000}"/>
    <cellStyle name="40% - uthevingsfarge 2 6 3 2 3 3" xfId="12836" xr:uid="{00000000-0005-0000-0000-0000BE2C0000}"/>
    <cellStyle name="40% - uthevingsfarge 2 6 3 2 4" xfId="12837" xr:uid="{00000000-0005-0000-0000-0000BF2C0000}"/>
    <cellStyle name="40% - uthevingsfarge 2 6 3 2 5" xfId="12838" xr:uid="{00000000-0005-0000-0000-0000C02C0000}"/>
    <cellStyle name="40% - uthevingsfarge 2 6 3 2_Tabell 4.5-4.7" xfId="12830" xr:uid="{00000000-0005-0000-0000-0000C12C0000}"/>
    <cellStyle name="40% - uthevingsfarge 2 6 3 3" xfId="12839" xr:uid="{00000000-0005-0000-0000-0000C22C0000}"/>
    <cellStyle name="40% - uthevingsfarge 2 6 3 3 2" xfId="12840" xr:uid="{00000000-0005-0000-0000-0000C32C0000}"/>
    <cellStyle name="40% - uthevingsfarge 2 6 3 3 2 2" xfId="12841" xr:uid="{00000000-0005-0000-0000-0000C42C0000}"/>
    <cellStyle name="40% - uthevingsfarge 2 6 3 3 2 3" xfId="12842" xr:uid="{00000000-0005-0000-0000-0000C52C0000}"/>
    <cellStyle name="40% - uthevingsfarge 2 6 3 3 3" xfId="12843" xr:uid="{00000000-0005-0000-0000-0000C62C0000}"/>
    <cellStyle name="40% - uthevingsfarge 2 6 3 3 3 2" xfId="12844" xr:uid="{00000000-0005-0000-0000-0000C72C0000}"/>
    <cellStyle name="40% - uthevingsfarge 2 6 3 3 3 3" xfId="12845" xr:uid="{00000000-0005-0000-0000-0000C82C0000}"/>
    <cellStyle name="40% - uthevingsfarge 2 6 3 3 4" xfId="12846" xr:uid="{00000000-0005-0000-0000-0000C92C0000}"/>
    <cellStyle name="40% - uthevingsfarge 2 6 3 3 5" xfId="12847" xr:uid="{00000000-0005-0000-0000-0000CA2C0000}"/>
    <cellStyle name="40% - uthevingsfarge 2 6 3 4" xfId="12848" xr:uid="{00000000-0005-0000-0000-0000CB2C0000}"/>
    <cellStyle name="40% - uthevingsfarge 2 6 3 4 2" xfId="12849" xr:uid="{00000000-0005-0000-0000-0000CC2C0000}"/>
    <cellStyle name="40% - uthevingsfarge 2 6 3 4 3" xfId="12850" xr:uid="{00000000-0005-0000-0000-0000CD2C0000}"/>
    <cellStyle name="40% - uthevingsfarge 2 6 3 5" xfId="12851" xr:uid="{00000000-0005-0000-0000-0000CE2C0000}"/>
    <cellStyle name="40% - uthevingsfarge 2 6 3 5 2" xfId="12852" xr:uid="{00000000-0005-0000-0000-0000CF2C0000}"/>
    <cellStyle name="40% - uthevingsfarge 2 6 3 5 3" xfId="12853" xr:uid="{00000000-0005-0000-0000-0000D02C0000}"/>
    <cellStyle name="40% - uthevingsfarge 2 6 3 6" xfId="12854" xr:uid="{00000000-0005-0000-0000-0000D12C0000}"/>
    <cellStyle name="40% - uthevingsfarge 2 6 3 6 2" xfId="12855" xr:uid="{00000000-0005-0000-0000-0000D22C0000}"/>
    <cellStyle name="40% - uthevingsfarge 2 6 3 7" xfId="12856" xr:uid="{00000000-0005-0000-0000-0000D32C0000}"/>
    <cellStyle name="40% - uthevingsfarge 2 6 3 7 2" xfId="12857" xr:uid="{00000000-0005-0000-0000-0000D42C0000}"/>
    <cellStyle name="40% - uthevingsfarge 2 6 3 8" xfId="12858" xr:uid="{00000000-0005-0000-0000-0000D52C0000}"/>
    <cellStyle name="40% - uthevingsfarge 2 6 3 9" xfId="12859" xr:uid="{00000000-0005-0000-0000-0000D62C0000}"/>
    <cellStyle name="40% - uthevingsfarge 2 6 3_Tabell 4.5-4.7" xfId="12828" xr:uid="{00000000-0005-0000-0000-0000D72C0000}"/>
    <cellStyle name="40% - uthevingsfarge 2 6 4" xfId="689" xr:uid="{00000000-0005-0000-0000-0000D82C0000}"/>
    <cellStyle name="40% - uthevingsfarge 2 6 4 2" xfId="12861" xr:uid="{00000000-0005-0000-0000-0000D92C0000}"/>
    <cellStyle name="40% - uthevingsfarge 2 6 4 2 2" xfId="12862" xr:uid="{00000000-0005-0000-0000-0000DA2C0000}"/>
    <cellStyle name="40% - uthevingsfarge 2 6 4 2 3" xfId="12863" xr:uid="{00000000-0005-0000-0000-0000DB2C0000}"/>
    <cellStyle name="40% - uthevingsfarge 2 6 4 3" xfId="12864" xr:uid="{00000000-0005-0000-0000-0000DC2C0000}"/>
    <cellStyle name="40% - uthevingsfarge 2 6 4 3 2" xfId="12865" xr:uid="{00000000-0005-0000-0000-0000DD2C0000}"/>
    <cellStyle name="40% - uthevingsfarge 2 6 4 3 3" xfId="12866" xr:uid="{00000000-0005-0000-0000-0000DE2C0000}"/>
    <cellStyle name="40% - uthevingsfarge 2 6 4 4" xfId="12867" xr:uid="{00000000-0005-0000-0000-0000DF2C0000}"/>
    <cellStyle name="40% - uthevingsfarge 2 6 4 5" xfId="12868" xr:uid="{00000000-0005-0000-0000-0000E02C0000}"/>
    <cellStyle name="40% - uthevingsfarge 2 6 4_Tabell 4.5-4.7" xfId="12860" xr:uid="{00000000-0005-0000-0000-0000E12C0000}"/>
    <cellStyle name="40% - uthevingsfarge 2 6 5" xfId="12869" xr:uid="{00000000-0005-0000-0000-0000E22C0000}"/>
    <cellStyle name="40% - uthevingsfarge 2 6 5 2" xfId="12870" xr:uid="{00000000-0005-0000-0000-0000E32C0000}"/>
    <cellStyle name="40% - uthevingsfarge 2 6 5 2 2" xfId="12871" xr:uid="{00000000-0005-0000-0000-0000E42C0000}"/>
    <cellStyle name="40% - uthevingsfarge 2 6 5 2 3" xfId="12872" xr:uid="{00000000-0005-0000-0000-0000E52C0000}"/>
    <cellStyle name="40% - uthevingsfarge 2 6 5 3" xfId="12873" xr:uid="{00000000-0005-0000-0000-0000E62C0000}"/>
    <cellStyle name="40% - uthevingsfarge 2 6 5 3 2" xfId="12874" xr:uid="{00000000-0005-0000-0000-0000E72C0000}"/>
    <cellStyle name="40% - uthevingsfarge 2 6 5 3 3" xfId="12875" xr:uid="{00000000-0005-0000-0000-0000E82C0000}"/>
    <cellStyle name="40% - uthevingsfarge 2 6 5 4" xfId="12876" xr:uid="{00000000-0005-0000-0000-0000E92C0000}"/>
    <cellStyle name="40% - uthevingsfarge 2 6 5 5" xfId="12877" xr:uid="{00000000-0005-0000-0000-0000EA2C0000}"/>
    <cellStyle name="40% - uthevingsfarge 2 6 6" xfId="12878" xr:uid="{00000000-0005-0000-0000-0000EB2C0000}"/>
    <cellStyle name="40% - uthevingsfarge 2 6 6 2" xfId="12879" xr:uid="{00000000-0005-0000-0000-0000EC2C0000}"/>
    <cellStyle name="40% - uthevingsfarge 2 6 6 3" xfId="12880" xr:uid="{00000000-0005-0000-0000-0000ED2C0000}"/>
    <cellStyle name="40% - uthevingsfarge 2 6 7" xfId="12881" xr:uid="{00000000-0005-0000-0000-0000EE2C0000}"/>
    <cellStyle name="40% - uthevingsfarge 2 6 7 2" xfId="12882" xr:uid="{00000000-0005-0000-0000-0000EF2C0000}"/>
    <cellStyle name="40% - uthevingsfarge 2 6 7 3" xfId="12883" xr:uid="{00000000-0005-0000-0000-0000F02C0000}"/>
    <cellStyle name="40% - uthevingsfarge 2 6 8" xfId="12884" xr:uid="{00000000-0005-0000-0000-0000F12C0000}"/>
    <cellStyle name="40% - uthevingsfarge 2 6 8 2" xfId="12885" xr:uid="{00000000-0005-0000-0000-0000F22C0000}"/>
    <cellStyle name="40% - uthevingsfarge 2 6 9" xfId="12886" xr:uid="{00000000-0005-0000-0000-0000F32C0000}"/>
    <cellStyle name="40% - uthevingsfarge 2 6 9 2" xfId="12887" xr:uid="{00000000-0005-0000-0000-0000F42C0000}"/>
    <cellStyle name="40% - uthevingsfarge 2 6_Tabell 4.5-4.7" xfId="12760" xr:uid="{00000000-0005-0000-0000-0000F52C0000}"/>
    <cellStyle name="40% - uthevingsfarge 2 7" xfId="690" xr:uid="{00000000-0005-0000-0000-0000F62C0000}"/>
    <cellStyle name="40% - uthevingsfarge 2 7 10" xfId="12889" xr:uid="{00000000-0005-0000-0000-0000F72C0000}"/>
    <cellStyle name="40% - uthevingsfarge 2 7 11" xfId="12890" xr:uid="{00000000-0005-0000-0000-0000F82C0000}"/>
    <cellStyle name="40% - uthevingsfarge 2 7 2" xfId="691" xr:uid="{00000000-0005-0000-0000-0000F92C0000}"/>
    <cellStyle name="40% - uthevingsfarge 2 7 2 10" xfId="12892" xr:uid="{00000000-0005-0000-0000-0000FA2C0000}"/>
    <cellStyle name="40% - uthevingsfarge 2 7 2 2" xfId="692" xr:uid="{00000000-0005-0000-0000-0000FB2C0000}"/>
    <cellStyle name="40% - uthevingsfarge 2 7 2 2 2" xfId="12894" xr:uid="{00000000-0005-0000-0000-0000FC2C0000}"/>
    <cellStyle name="40% - uthevingsfarge 2 7 2 2 2 2" xfId="12895" xr:uid="{00000000-0005-0000-0000-0000FD2C0000}"/>
    <cellStyle name="40% - uthevingsfarge 2 7 2 2 2 3" xfId="12896" xr:uid="{00000000-0005-0000-0000-0000FE2C0000}"/>
    <cellStyle name="40% - uthevingsfarge 2 7 2 2 3" xfId="12897" xr:uid="{00000000-0005-0000-0000-0000FF2C0000}"/>
    <cellStyle name="40% - uthevingsfarge 2 7 2 2 3 2" xfId="12898" xr:uid="{00000000-0005-0000-0000-0000002D0000}"/>
    <cellStyle name="40% - uthevingsfarge 2 7 2 2 3 3" xfId="12899" xr:uid="{00000000-0005-0000-0000-0000012D0000}"/>
    <cellStyle name="40% - uthevingsfarge 2 7 2 2 4" xfId="12900" xr:uid="{00000000-0005-0000-0000-0000022D0000}"/>
    <cellStyle name="40% - uthevingsfarge 2 7 2 2 5" xfId="12901" xr:uid="{00000000-0005-0000-0000-0000032D0000}"/>
    <cellStyle name="40% - uthevingsfarge 2 7 2 2_Tabell 4.5-4.7" xfId="12893" xr:uid="{00000000-0005-0000-0000-0000042D0000}"/>
    <cellStyle name="40% - uthevingsfarge 2 7 2 3" xfId="12902" xr:uid="{00000000-0005-0000-0000-0000052D0000}"/>
    <cellStyle name="40% - uthevingsfarge 2 7 2 3 2" xfId="12903" xr:uid="{00000000-0005-0000-0000-0000062D0000}"/>
    <cellStyle name="40% - uthevingsfarge 2 7 2 3 2 2" xfId="12904" xr:uid="{00000000-0005-0000-0000-0000072D0000}"/>
    <cellStyle name="40% - uthevingsfarge 2 7 2 3 2 3" xfId="12905" xr:uid="{00000000-0005-0000-0000-0000082D0000}"/>
    <cellStyle name="40% - uthevingsfarge 2 7 2 3 3" xfId="12906" xr:uid="{00000000-0005-0000-0000-0000092D0000}"/>
    <cellStyle name="40% - uthevingsfarge 2 7 2 3 3 2" xfId="12907" xr:uid="{00000000-0005-0000-0000-00000A2D0000}"/>
    <cellStyle name="40% - uthevingsfarge 2 7 2 3 3 3" xfId="12908" xr:uid="{00000000-0005-0000-0000-00000B2D0000}"/>
    <cellStyle name="40% - uthevingsfarge 2 7 2 3 4" xfId="12909" xr:uid="{00000000-0005-0000-0000-00000C2D0000}"/>
    <cellStyle name="40% - uthevingsfarge 2 7 2 3 5" xfId="12910" xr:uid="{00000000-0005-0000-0000-00000D2D0000}"/>
    <cellStyle name="40% - uthevingsfarge 2 7 2 4" xfId="12911" xr:uid="{00000000-0005-0000-0000-00000E2D0000}"/>
    <cellStyle name="40% - uthevingsfarge 2 7 2 4 2" xfId="12912" xr:uid="{00000000-0005-0000-0000-00000F2D0000}"/>
    <cellStyle name="40% - uthevingsfarge 2 7 2 4 3" xfId="12913" xr:uid="{00000000-0005-0000-0000-0000102D0000}"/>
    <cellStyle name="40% - uthevingsfarge 2 7 2 5" xfId="12914" xr:uid="{00000000-0005-0000-0000-0000112D0000}"/>
    <cellStyle name="40% - uthevingsfarge 2 7 2 5 2" xfId="12915" xr:uid="{00000000-0005-0000-0000-0000122D0000}"/>
    <cellStyle name="40% - uthevingsfarge 2 7 2 5 3" xfId="12916" xr:uid="{00000000-0005-0000-0000-0000132D0000}"/>
    <cellStyle name="40% - uthevingsfarge 2 7 2 6" xfId="12917" xr:uid="{00000000-0005-0000-0000-0000142D0000}"/>
    <cellStyle name="40% - uthevingsfarge 2 7 2 6 2" xfId="12918" xr:uid="{00000000-0005-0000-0000-0000152D0000}"/>
    <cellStyle name="40% - uthevingsfarge 2 7 2 7" xfId="12919" xr:uid="{00000000-0005-0000-0000-0000162D0000}"/>
    <cellStyle name="40% - uthevingsfarge 2 7 2 7 2" xfId="12920" xr:uid="{00000000-0005-0000-0000-0000172D0000}"/>
    <cellStyle name="40% - uthevingsfarge 2 7 2 8" xfId="12921" xr:uid="{00000000-0005-0000-0000-0000182D0000}"/>
    <cellStyle name="40% - uthevingsfarge 2 7 2 9" xfId="12922" xr:uid="{00000000-0005-0000-0000-0000192D0000}"/>
    <cellStyle name="40% - uthevingsfarge 2 7 2_Tabell 4.5-4.7" xfId="12891" xr:uid="{00000000-0005-0000-0000-00001A2D0000}"/>
    <cellStyle name="40% - uthevingsfarge 2 7 3" xfId="693" xr:uid="{00000000-0005-0000-0000-00001B2D0000}"/>
    <cellStyle name="40% - uthevingsfarge 2 7 3 2" xfId="12924" xr:uid="{00000000-0005-0000-0000-00001C2D0000}"/>
    <cellStyle name="40% - uthevingsfarge 2 7 3 2 2" xfId="12925" xr:uid="{00000000-0005-0000-0000-00001D2D0000}"/>
    <cellStyle name="40% - uthevingsfarge 2 7 3 2 3" xfId="12926" xr:uid="{00000000-0005-0000-0000-00001E2D0000}"/>
    <cellStyle name="40% - uthevingsfarge 2 7 3 3" xfId="12927" xr:uid="{00000000-0005-0000-0000-00001F2D0000}"/>
    <cellStyle name="40% - uthevingsfarge 2 7 3 3 2" xfId="12928" xr:uid="{00000000-0005-0000-0000-0000202D0000}"/>
    <cellStyle name="40% - uthevingsfarge 2 7 3 3 3" xfId="12929" xr:uid="{00000000-0005-0000-0000-0000212D0000}"/>
    <cellStyle name="40% - uthevingsfarge 2 7 3 4" xfId="12930" xr:uid="{00000000-0005-0000-0000-0000222D0000}"/>
    <cellStyle name="40% - uthevingsfarge 2 7 3 5" xfId="12931" xr:uid="{00000000-0005-0000-0000-0000232D0000}"/>
    <cellStyle name="40% - uthevingsfarge 2 7 3_Tabell 4.5-4.7" xfId="12923" xr:uid="{00000000-0005-0000-0000-0000242D0000}"/>
    <cellStyle name="40% - uthevingsfarge 2 7 4" xfId="12932" xr:uid="{00000000-0005-0000-0000-0000252D0000}"/>
    <cellStyle name="40% - uthevingsfarge 2 7 4 2" xfId="12933" xr:uid="{00000000-0005-0000-0000-0000262D0000}"/>
    <cellStyle name="40% - uthevingsfarge 2 7 4 2 2" xfId="12934" xr:uid="{00000000-0005-0000-0000-0000272D0000}"/>
    <cellStyle name="40% - uthevingsfarge 2 7 4 2 3" xfId="12935" xr:uid="{00000000-0005-0000-0000-0000282D0000}"/>
    <cellStyle name="40% - uthevingsfarge 2 7 4 3" xfId="12936" xr:uid="{00000000-0005-0000-0000-0000292D0000}"/>
    <cellStyle name="40% - uthevingsfarge 2 7 4 3 2" xfId="12937" xr:uid="{00000000-0005-0000-0000-00002A2D0000}"/>
    <cellStyle name="40% - uthevingsfarge 2 7 4 3 3" xfId="12938" xr:uid="{00000000-0005-0000-0000-00002B2D0000}"/>
    <cellStyle name="40% - uthevingsfarge 2 7 4 4" xfId="12939" xr:uid="{00000000-0005-0000-0000-00002C2D0000}"/>
    <cellStyle name="40% - uthevingsfarge 2 7 4 5" xfId="12940" xr:uid="{00000000-0005-0000-0000-00002D2D0000}"/>
    <cellStyle name="40% - uthevingsfarge 2 7 5" xfId="12941" xr:uid="{00000000-0005-0000-0000-00002E2D0000}"/>
    <cellStyle name="40% - uthevingsfarge 2 7 5 2" xfId="12942" xr:uid="{00000000-0005-0000-0000-00002F2D0000}"/>
    <cellStyle name="40% - uthevingsfarge 2 7 5 3" xfId="12943" xr:uid="{00000000-0005-0000-0000-0000302D0000}"/>
    <cellStyle name="40% - uthevingsfarge 2 7 6" xfId="12944" xr:uid="{00000000-0005-0000-0000-0000312D0000}"/>
    <cellStyle name="40% - uthevingsfarge 2 7 6 2" xfId="12945" xr:uid="{00000000-0005-0000-0000-0000322D0000}"/>
    <cellStyle name="40% - uthevingsfarge 2 7 6 3" xfId="12946" xr:uid="{00000000-0005-0000-0000-0000332D0000}"/>
    <cellStyle name="40% - uthevingsfarge 2 7 7" xfId="12947" xr:uid="{00000000-0005-0000-0000-0000342D0000}"/>
    <cellStyle name="40% - uthevingsfarge 2 7 7 2" xfId="12948" xr:uid="{00000000-0005-0000-0000-0000352D0000}"/>
    <cellStyle name="40% - uthevingsfarge 2 7 8" xfId="12949" xr:uid="{00000000-0005-0000-0000-0000362D0000}"/>
    <cellStyle name="40% - uthevingsfarge 2 7 8 2" xfId="12950" xr:uid="{00000000-0005-0000-0000-0000372D0000}"/>
    <cellStyle name="40% - uthevingsfarge 2 7 9" xfId="12951" xr:uid="{00000000-0005-0000-0000-0000382D0000}"/>
    <cellStyle name="40% - uthevingsfarge 2 7_Tabell 4.5-4.7" xfId="12888" xr:uid="{00000000-0005-0000-0000-0000392D0000}"/>
    <cellStyle name="40% - uthevingsfarge 2 8" xfId="694" xr:uid="{00000000-0005-0000-0000-00003A2D0000}"/>
    <cellStyle name="40% - uthevingsfarge 2 8 10" xfId="12953" xr:uid="{00000000-0005-0000-0000-00003B2D0000}"/>
    <cellStyle name="40% - uthevingsfarge 2 8 11" xfId="12954" xr:uid="{00000000-0005-0000-0000-00003C2D0000}"/>
    <cellStyle name="40% - uthevingsfarge 2 8 2" xfId="695" xr:uid="{00000000-0005-0000-0000-00003D2D0000}"/>
    <cellStyle name="40% - uthevingsfarge 2 8 2 10" xfId="12956" xr:uid="{00000000-0005-0000-0000-00003E2D0000}"/>
    <cellStyle name="40% - uthevingsfarge 2 8 2 2" xfId="696" xr:uid="{00000000-0005-0000-0000-00003F2D0000}"/>
    <cellStyle name="40% - uthevingsfarge 2 8 2 2 2" xfId="12958" xr:uid="{00000000-0005-0000-0000-0000402D0000}"/>
    <cellStyle name="40% - uthevingsfarge 2 8 2 2 2 2" xfId="12959" xr:uid="{00000000-0005-0000-0000-0000412D0000}"/>
    <cellStyle name="40% - uthevingsfarge 2 8 2 2 2 3" xfId="12960" xr:uid="{00000000-0005-0000-0000-0000422D0000}"/>
    <cellStyle name="40% - uthevingsfarge 2 8 2 2 3" xfId="12961" xr:uid="{00000000-0005-0000-0000-0000432D0000}"/>
    <cellStyle name="40% - uthevingsfarge 2 8 2 2 3 2" xfId="12962" xr:uid="{00000000-0005-0000-0000-0000442D0000}"/>
    <cellStyle name="40% - uthevingsfarge 2 8 2 2 3 3" xfId="12963" xr:uid="{00000000-0005-0000-0000-0000452D0000}"/>
    <cellStyle name="40% - uthevingsfarge 2 8 2 2 4" xfId="12964" xr:uid="{00000000-0005-0000-0000-0000462D0000}"/>
    <cellStyle name="40% - uthevingsfarge 2 8 2 2 5" xfId="12965" xr:uid="{00000000-0005-0000-0000-0000472D0000}"/>
    <cellStyle name="40% - uthevingsfarge 2 8 2 2_Tabell 4.5-4.7" xfId="12957" xr:uid="{00000000-0005-0000-0000-0000482D0000}"/>
    <cellStyle name="40% - uthevingsfarge 2 8 2 3" xfId="12966" xr:uid="{00000000-0005-0000-0000-0000492D0000}"/>
    <cellStyle name="40% - uthevingsfarge 2 8 2 3 2" xfId="12967" xr:uid="{00000000-0005-0000-0000-00004A2D0000}"/>
    <cellStyle name="40% - uthevingsfarge 2 8 2 3 2 2" xfId="12968" xr:uid="{00000000-0005-0000-0000-00004B2D0000}"/>
    <cellStyle name="40% - uthevingsfarge 2 8 2 3 2 3" xfId="12969" xr:uid="{00000000-0005-0000-0000-00004C2D0000}"/>
    <cellStyle name="40% - uthevingsfarge 2 8 2 3 3" xfId="12970" xr:uid="{00000000-0005-0000-0000-00004D2D0000}"/>
    <cellStyle name="40% - uthevingsfarge 2 8 2 3 3 2" xfId="12971" xr:uid="{00000000-0005-0000-0000-00004E2D0000}"/>
    <cellStyle name="40% - uthevingsfarge 2 8 2 3 3 3" xfId="12972" xr:uid="{00000000-0005-0000-0000-00004F2D0000}"/>
    <cellStyle name="40% - uthevingsfarge 2 8 2 3 4" xfId="12973" xr:uid="{00000000-0005-0000-0000-0000502D0000}"/>
    <cellStyle name="40% - uthevingsfarge 2 8 2 3 5" xfId="12974" xr:uid="{00000000-0005-0000-0000-0000512D0000}"/>
    <cellStyle name="40% - uthevingsfarge 2 8 2 4" xfId="12975" xr:uid="{00000000-0005-0000-0000-0000522D0000}"/>
    <cellStyle name="40% - uthevingsfarge 2 8 2 4 2" xfId="12976" xr:uid="{00000000-0005-0000-0000-0000532D0000}"/>
    <cellStyle name="40% - uthevingsfarge 2 8 2 4 3" xfId="12977" xr:uid="{00000000-0005-0000-0000-0000542D0000}"/>
    <cellStyle name="40% - uthevingsfarge 2 8 2 5" xfId="12978" xr:uid="{00000000-0005-0000-0000-0000552D0000}"/>
    <cellStyle name="40% - uthevingsfarge 2 8 2 5 2" xfId="12979" xr:uid="{00000000-0005-0000-0000-0000562D0000}"/>
    <cellStyle name="40% - uthevingsfarge 2 8 2 5 3" xfId="12980" xr:uid="{00000000-0005-0000-0000-0000572D0000}"/>
    <cellStyle name="40% - uthevingsfarge 2 8 2 6" xfId="12981" xr:uid="{00000000-0005-0000-0000-0000582D0000}"/>
    <cellStyle name="40% - uthevingsfarge 2 8 2 6 2" xfId="12982" xr:uid="{00000000-0005-0000-0000-0000592D0000}"/>
    <cellStyle name="40% - uthevingsfarge 2 8 2 7" xfId="12983" xr:uid="{00000000-0005-0000-0000-00005A2D0000}"/>
    <cellStyle name="40% - uthevingsfarge 2 8 2 7 2" xfId="12984" xr:uid="{00000000-0005-0000-0000-00005B2D0000}"/>
    <cellStyle name="40% - uthevingsfarge 2 8 2 8" xfId="12985" xr:uid="{00000000-0005-0000-0000-00005C2D0000}"/>
    <cellStyle name="40% - uthevingsfarge 2 8 2 9" xfId="12986" xr:uid="{00000000-0005-0000-0000-00005D2D0000}"/>
    <cellStyle name="40% - uthevingsfarge 2 8 2_Tabell 4.5-4.7" xfId="12955" xr:uid="{00000000-0005-0000-0000-00005E2D0000}"/>
    <cellStyle name="40% - uthevingsfarge 2 8 3" xfId="697" xr:uid="{00000000-0005-0000-0000-00005F2D0000}"/>
    <cellStyle name="40% - uthevingsfarge 2 8 3 2" xfId="12988" xr:uid="{00000000-0005-0000-0000-0000602D0000}"/>
    <cellStyle name="40% - uthevingsfarge 2 8 3 2 2" xfId="12989" xr:uid="{00000000-0005-0000-0000-0000612D0000}"/>
    <cellStyle name="40% - uthevingsfarge 2 8 3 2 3" xfId="12990" xr:uid="{00000000-0005-0000-0000-0000622D0000}"/>
    <cellStyle name="40% - uthevingsfarge 2 8 3 3" xfId="12991" xr:uid="{00000000-0005-0000-0000-0000632D0000}"/>
    <cellStyle name="40% - uthevingsfarge 2 8 3 3 2" xfId="12992" xr:uid="{00000000-0005-0000-0000-0000642D0000}"/>
    <cellStyle name="40% - uthevingsfarge 2 8 3 3 3" xfId="12993" xr:uid="{00000000-0005-0000-0000-0000652D0000}"/>
    <cellStyle name="40% - uthevingsfarge 2 8 3 4" xfId="12994" xr:uid="{00000000-0005-0000-0000-0000662D0000}"/>
    <cellStyle name="40% - uthevingsfarge 2 8 3 5" xfId="12995" xr:uid="{00000000-0005-0000-0000-0000672D0000}"/>
    <cellStyle name="40% - uthevingsfarge 2 8 3_Tabell 4.5-4.7" xfId="12987" xr:uid="{00000000-0005-0000-0000-0000682D0000}"/>
    <cellStyle name="40% - uthevingsfarge 2 8 4" xfId="12996" xr:uid="{00000000-0005-0000-0000-0000692D0000}"/>
    <cellStyle name="40% - uthevingsfarge 2 8 4 2" xfId="12997" xr:uid="{00000000-0005-0000-0000-00006A2D0000}"/>
    <cellStyle name="40% - uthevingsfarge 2 8 4 2 2" xfId="12998" xr:uid="{00000000-0005-0000-0000-00006B2D0000}"/>
    <cellStyle name="40% - uthevingsfarge 2 8 4 2 3" xfId="12999" xr:uid="{00000000-0005-0000-0000-00006C2D0000}"/>
    <cellStyle name="40% - uthevingsfarge 2 8 4 3" xfId="13000" xr:uid="{00000000-0005-0000-0000-00006D2D0000}"/>
    <cellStyle name="40% - uthevingsfarge 2 8 4 3 2" xfId="13001" xr:uid="{00000000-0005-0000-0000-00006E2D0000}"/>
    <cellStyle name="40% - uthevingsfarge 2 8 4 3 3" xfId="13002" xr:uid="{00000000-0005-0000-0000-00006F2D0000}"/>
    <cellStyle name="40% - uthevingsfarge 2 8 4 4" xfId="13003" xr:uid="{00000000-0005-0000-0000-0000702D0000}"/>
    <cellStyle name="40% - uthevingsfarge 2 8 4 5" xfId="13004" xr:uid="{00000000-0005-0000-0000-0000712D0000}"/>
    <cellStyle name="40% - uthevingsfarge 2 8 5" xfId="13005" xr:uid="{00000000-0005-0000-0000-0000722D0000}"/>
    <cellStyle name="40% - uthevingsfarge 2 8 5 2" xfId="13006" xr:uid="{00000000-0005-0000-0000-0000732D0000}"/>
    <cellStyle name="40% - uthevingsfarge 2 8 5 3" xfId="13007" xr:uid="{00000000-0005-0000-0000-0000742D0000}"/>
    <cellStyle name="40% - uthevingsfarge 2 8 6" xfId="13008" xr:uid="{00000000-0005-0000-0000-0000752D0000}"/>
    <cellStyle name="40% - uthevingsfarge 2 8 6 2" xfId="13009" xr:uid="{00000000-0005-0000-0000-0000762D0000}"/>
    <cellStyle name="40% - uthevingsfarge 2 8 6 3" xfId="13010" xr:uid="{00000000-0005-0000-0000-0000772D0000}"/>
    <cellStyle name="40% - uthevingsfarge 2 8 7" xfId="13011" xr:uid="{00000000-0005-0000-0000-0000782D0000}"/>
    <cellStyle name="40% - uthevingsfarge 2 8 7 2" xfId="13012" xr:uid="{00000000-0005-0000-0000-0000792D0000}"/>
    <cellStyle name="40% - uthevingsfarge 2 8 8" xfId="13013" xr:uid="{00000000-0005-0000-0000-00007A2D0000}"/>
    <cellStyle name="40% - uthevingsfarge 2 8 8 2" xfId="13014" xr:uid="{00000000-0005-0000-0000-00007B2D0000}"/>
    <cellStyle name="40% - uthevingsfarge 2 8 9" xfId="13015" xr:uid="{00000000-0005-0000-0000-00007C2D0000}"/>
    <cellStyle name="40% - uthevingsfarge 2 8_Tabell 4.5-4.7" xfId="12952" xr:uid="{00000000-0005-0000-0000-00007D2D0000}"/>
    <cellStyle name="40% - uthevingsfarge 2 9" xfId="698" xr:uid="{00000000-0005-0000-0000-00007E2D0000}"/>
    <cellStyle name="40% - uthevingsfarge 2 9 10" xfId="13017" xr:uid="{00000000-0005-0000-0000-00007F2D0000}"/>
    <cellStyle name="40% - uthevingsfarge 2 9 2" xfId="699" xr:uid="{00000000-0005-0000-0000-0000802D0000}"/>
    <cellStyle name="40% - uthevingsfarge 2 9 2 2" xfId="13019" xr:uid="{00000000-0005-0000-0000-0000812D0000}"/>
    <cellStyle name="40% - uthevingsfarge 2 9 2 2 2" xfId="13020" xr:uid="{00000000-0005-0000-0000-0000822D0000}"/>
    <cellStyle name="40% - uthevingsfarge 2 9 2 2 3" xfId="13021" xr:uid="{00000000-0005-0000-0000-0000832D0000}"/>
    <cellStyle name="40% - uthevingsfarge 2 9 2 3" xfId="13022" xr:uid="{00000000-0005-0000-0000-0000842D0000}"/>
    <cellStyle name="40% - uthevingsfarge 2 9 2 3 2" xfId="13023" xr:uid="{00000000-0005-0000-0000-0000852D0000}"/>
    <cellStyle name="40% - uthevingsfarge 2 9 2 3 3" xfId="13024" xr:uid="{00000000-0005-0000-0000-0000862D0000}"/>
    <cellStyle name="40% - uthevingsfarge 2 9 2 4" xfId="13025" xr:uid="{00000000-0005-0000-0000-0000872D0000}"/>
    <cellStyle name="40% - uthevingsfarge 2 9 2 5" xfId="13026" xr:uid="{00000000-0005-0000-0000-0000882D0000}"/>
    <cellStyle name="40% - uthevingsfarge 2 9 2_Tabell 4.5-4.7" xfId="13018" xr:uid="{00000000-0005-0000-0000-0000892D0000}"/>
    <cellStyle name="40% - uthevingsfarge 2 9 3" xfId="13027" xr:uid="{00000000-0005-0000-0000-00008A2D0000}"/>
    <cellStyle name="40% - uthevingsfarge 2 9 3 2" xfId="13028" xr:uid="{00000000-0005-0000-0000-00008B2D0000}"/>
    <cellStyle name="40% - uthevingsfarge 2 9 3 2 2" xfId="13029" xr:uid="{00000000-0005-0000-0000-00008C2D0000}"/>
    <cellStyle name="40% - uthevingsfarge 2 9 3 2 3" xfId="13030" xr:uid="{00000000-0005-0000-0000-00008D2D0000}"/>
    <cellStyle name="40% - uthevingsfarge 2 9 3 3" xfId="13031" xr:uid="{00000000-0005-0000-0000-00008E2D0000}"/>
    <cellStyle name="40% - uthevingsfarge 2 9 3 3 2" xfId="13032" xr:uid="{00000000-0005-0000-0000-00008F2D0000}"/>
    <cellStyle name="40% - uthevingsfarge 2 9 3 3 3" xfId="13033" xr:uid="{00000000-0005-0000-0000-0000902D0000}"/>
    <cellStyle name="40% - uthevingsfarge 2 9 3 4" xfId="13034" xr:uid="{00000000-0005-0000-0000-0000912D0000}"/>
    <cellStyle name="40% - uthevingsfarge 2 9 3 5" xfId="13035" xr:uid="{00000000-0005-0000-0000-0000922D0000}"/>
    <cellStyle name="40% - uthevingsfarge 2 9 4" xfId="13036" xr:uid="{00000000-0005-0000-0000-0000932D0000}"/>
    <cellStyle name="40% - uthevingsfarge 2 9 4 2" xfId="13037" xr:uid="{00000000-0005-0000-0000-0000942D0000}"/>
    <cellStyle name="40% - uthevingsfarge 2 9 4 3" xfId="13038" xr:uid="{00000000-0005-0000-0000-0000952D0000}"/>
    <cellStyle name="40% - uthevingsfarge 2 9 5" xfId="13039" xr:uid="{00000000-0005-0000-0000-0000962D0000}"/>
    <cellStyle name="40% - uthevingsfarge 2 9 5 2" xfId="13040" xr:uid="{00000000-0005-0000-0000-0000972D0000}"/>
    <cellStyle name="40% - uthevingsfarge 2 9 5 3" xfId="13041" xr:uid="{00000000-0005-0000-0000-0000982D0000}"/>
    <cellStyle name="40% - uthevingsfarge 2 9 6" xfId="13042" xr:uid="{00000000-0005-0000-0000-0000992D0000}"/>
    <cellStyle name="40% - uthevingsfarge 2 9 6 2" xfId="13043" xr:uid="{00000000-0005-0000-0000-00009A2D0000}"/>
    <cellStyle name="40% - uthevingsfarge 2 9 7" xfId="13044" xr:uid="{00000000-0005-0000-0000-00009B2D0000}"/>
    <cellStyle name="40% - uthevingsfarge 2 9 7 2" xfId="13045" xr:uid="{00000000-0005-0000-0000-00009C2D0000}"/>
    <cellStyle name="40% - uthevingsfarge 2 9 8" xfId="13046" xr:uid="{00000000-0005-0000-0000-00009D2D0000}"/>
    <cellStyle name="40% - uthevingsfarge 2 9 9" xfId="13047" xr:uid="{00000000-0005-0000-0000-00009E2D0000}"/>
    <cellStyle name="40% - uthevingsfarge 2 9_Tabell 4.5-4.7" xfId="13016" xr:uid="{00000000-0005-0000-0000-00009F2D0000}"/>
    <cellStyle name="40% - uthevingsfarge 3 10" xfId="700" xr:uid="{00000000-0005-0000-0000-0000A02D0000}"/>
    <cellStyle name="40% - uthevingsfarge 3 10 2" xfId="13049" xr:uid="{00000000-0005-0000-0000-0000A12D0000}"/>
    <cellStyle name="40% - uthevingsfarge 3 10 2 2" xfId="13050" xr:uid="{00000000-0005-0000-0000-0000A22D0000}"/>
    <cellStyle name="40% - uthevingsfarge 3 10 2 3" xfId="13051" xr:uid="{00000000-0005-0000-0000-0000A32D0000}"/>
    <cellStyle name="40% - uthevingsfarge 3 10 3" xfId="13052" xr:uid="{00000000-0005-0000-0000-0000A42D0000}"/>
    <cellStyle name="40% - uthevingsfarge 3 10 3 2" xfId="13053" xr:uid="{00000000-0005-0000-0000-0000A52D0000}"/>
    <cellStyle name="40% - uthevingsfarge 3 10 3 3" xfId="13054" xr:uid="{00000000-0005-0000-0000-0000A62D0000}"/>
    <cellStyle name="40% - uthevingsfarge 3 10 4" xfId="13055" xr:uid="{00000000-0005-0000-0000-0000A72D0000}"/>
    <cellStyle name="40% - uthevingsfarge 3 10 5" xfId="13056" xr:uid="{00000000-0005-0000-0000-0000A82D0000}"/>
    <cellStyle name="40% - uthevingsfarge 3 10_Tabell 4.5-4.7" xfId="13048" xr:uid="{00000000-0005-0000-0000-0000A92D0000}"/>
    <cellStyle name="40% - uthevingsfarge 3 11" xfId="13057" xr:uid="{00000000-0005-0000-0000-0000AA2D0000}"/>
    <cellStyle name="40% - uthevingsfarge 3 11 2" xfId="13058" xr:uid="{00000000-0005-0000-0000-0000AB2D0000}"/>
    <cellStyle name="40% - uthevingsfarge 3 11 2 2" xfId="13059" xr:uid="{00000000-0005-0000-0000-0000AC2D0000}"/>
    <cellStyle name="40% - uthevingsfarge 3 11 2 3" xfId="13060" xr:uid="{00000000-0005-0000-0000-0000AD2D0000}"/>
    <cellStyle name="40% - uthevingsfarge 3 11 3" xfId="13061" xr:uid="{00000000-0005-0000-0000-0000AE2D0000}"/>
    <cellStyle name="40% - uthevingsfarge 3 11 3 2" xfId="13062" xr:uid="{00000000-0005-0000-0000-0000AF2D0000}"/>
    <cellStyle name="40% - uthevingsfarge 3 11 3 3" xfId="13063" xr:uid="{00000000-0005-0000-0000-0000B02D0000}"/>
    <cellStyle name="40% - uthevingsfarge 3 11 4" xfId="13064" xr:uid="{00000000-0005-0000-0000-0000B12D0000}"/>
    <cellStyle name="40% - uthevingsfarge 3 11 5" xfId="13065" xr:uid="{00000000-0005-0000-0000-0000B22D0000}"/>
    <cellStyle name="40% - uthevingsfarge 3 12" xfId="13066" xr:uid="{00000000-0005-0000-0000-0000B32D0000}"/>
    <cellStyle name="40% - uthevingsfarge 3 12 2" xfId="13067" xr:uid="{00000000-0005-0000-0000-0000B42D0000}"/>
    <cellStyle name="40% - uthevingsfarge 3 12 3" xfId="13068" xr:uid="{00000000-0005-0000-0000-0000B52D0000}"/>
    <cellStyle name="40% - uthevingsfarge 3 13" xfId="13069" xr:uid="{00000000-0005-0000-0000-0000B62D0000}"/>
    <cellStyle name="40% - uthevingsfarge 3 13 2" xfId="13070" xr:uid="{00000000-0005-0000-0000-0000B72D0000}"/>
    <cellStyle name="40% - uthevingsfarge 3 13 3" xfId="13071" xr:uid="{00000000-0005-0000-0000-0000B82D0000}"/>
    <cellStyle name="40% - uthevingsfarge 3 14" xfId="13072" xr:uid="{00000000-0005-0000-0000-0000B92D0000}"/>
    <cellStyle name="40% - uthevingsfarge 3 14 2" xfId="13073" xr:uid="{00000000-0005-0000-0000-0000BA2D0000}"/>
    <cellStyle name="40% - uthevingsfarge 3 15" xfId="13074" xr:uid="{00000000-0005-0000-0000-0000BB2D0000}"/>
    <cellStyle name="40% - uthevingsfarge 3 15 2" xfId="13075" xr:uid="{00000000-0005-0000-0000-0000BC2D0000}"/>
    <cellStyle name="40% - uthevingsfarge 3 16" xfId="13076" xr:uid="{00000000-0005-0000-0000-0000BD2D0000}"/>
    <cellStyle name="40% - uthevingsfarge 3 17" xfId="13077" xr:uid="{00000000-0005-0000-0000-0000BE2D0000}"/>
    <cellStyle name="40% - uthevingsfarge 3 18" xfId="13078" xr:uid="{00000000-0005-0000-0000-0000BF2D0000}"/>
    <cellStyle name="40% - uthevingsfarge 3 2" xfId="701" xr:uid="{00000000-0005-0000-0000-0000C02D0000}"/>
    <cellStyle name="40% - uthevingsfarge 3 2 10" xfId="13080" xr:uid="{00000000-0005-0000-0000-0000C12D0000}"/>
    <cellStyle name="40% - uthevingsfarge 3 2 10 2" xfId="13081" xr:uid="{00000000-0005-0000-0000-0000C22D0000}"/>
    <cellStyle name="40% - uthevingsfarge 3 2 11" xfId="13082" xr:uid="{00000000-0005-0000-0000-0000C32D0000}"/>
    <cellStyle name="40% - uthevingsfarge 3 2 11 2" xfId="13083" xr:uid="{00000000-0005-0000-0000-0000C42D0000}"/>
    <cellStyle name="40% - uthevingsfarge 3 2 12" xfId="13084" xr:uid="{00000000-0005-0000-0000-0000C52D0000}"/>
    <cellStyle name="40% - uthevingsfarge 3 2 13" xfId="13085" xr:uid="{00000000-0005-0000-0000-0000C62D0000}"/>
    <cellStyle name="40% - uthevingsfarge 3 2 14" xfId="13086" xr:uid="{00000000-0005-0000-0000-0000C72D0000}"/>
    <cellStyle name="40% - uthevingsfarge 3 2 2" xfId="702" xr:uid="{00000000-0005-0000-0000-0000C82D0000}"/>
    <cellStyle name="40% - uthevingsfarge 3 2 2 10" xfId="13088" xr:uid="{00000000-0005-0000-0000-0000C92D0000}"/>
    <cellStyle name="40% - uthevingsfarge 3 2 2 11" xfId="13089" xr:uid="{00000000-0005-0000-0000-0000CA2D0000}"/>
    <cellStyle name="40% - uthevingsfarge 3 2 2 12" xfId="13090" xr:uid="{00000000-0005-0000-0000-0000CB2D0000}"/>
    <cellStyle name="40% - uthevingsfarge 3 2 2 2" xfId="703" xr:uid="{00000000-0005-0000-0000-0000CC2D0000}"/>
    <cellStyle name="40% - uthevingsfarge 3 2 2 2 10" xfId="13092" xr:uid="{00000000-0005-0000-0000-0000CD2D0000}"/>
    <cellStyle name="40% - uthevingsfarge 3 2 2 2 11" xfId="13093" xr:uid="{00000000-0005-0000-0000-0000CE2D0000}"/>
    <cellStyle name="40% - uthevingsfarge 3 2 2 2 2" xfId="704" xr:uid="{00000000-0005-0000-0000-0000CF2D0000}"/>
    <cellStyle name="40% - uthevingsfarge 3 2 2 2 2 10" xfId="13095" xr:uid="{00000000-0005-0000-0000-0000D02D0000}"/>
    <cellStyle name="40% - uthevingsfarge 3 2 2 2 2 2" xfId="705" xr:uid="{00000000-0005-0000-0000-0000D12D0000}"/>
    <cellStyle name="40% - uthevingsfarge 3 2 2 2 2 2 2" xfId="13097" xr:uid="{00000000-0005-0000-0000-0000D22D0000}"/>
    <cellStyle name="40% - uthevingsfarge 3 2 2 2 2 2 2 2" xfId="13098" xr:uid="{00000000-0005-0000-0000-0000D32D0000}"/>
    <cellStyle name="40% - uthevingsfarge 3 2 2 2 2 2 2 3" xfId="13099" xr:uid="{00000000-0005-0000-0000-0000D42D0000}"/>
    <cellStyle name="40% - uthevingsfarge 3 2 2 2 2 2 3" xfId="13100" xr:uid="{00000000-0005-0000-0000-0000D52D0000}"/>
    <cellStyle name="40% - uthevingsfarge 3 2 2 2 2 2 3 2" xfId="13101" xr:uid="{00000000-0005-0000-0000-0000D62D0000}"/>
    <cellStyle name="40% - uthevingsfarge 3 2 2 2 2 2 3 3" xfId="13102" xr:uid="{00000000-0005-0000-0000-0000D72D0000}"/>
    <cellStyle name="40% - uthevingsfarge 3 2 2 2 2 2 4" xfId="13103" xr:uid="{00000000-0005-0000-0000-0000D82D0000}"/>
    <cellStyle name="40% - uthevingsfarge 3 2 2 2 2 2 5" xfId="13104" xr:uid="{00000000-0005-0000-0000-0000D92D0000}"/>
    <cellStyle name="40% - uthevingsfarge 3 2 2 2 2 2_Tabell 4.5-4.7" xfId="13096" xr:uid="{00000000-0005-0000-0000-0000DA2D0000}"/>
    <cellStyle name="40% - uthevingsfarge 3 2 2 2 2 3" xfId="13105" xr:uid="{00000000-0005-0000-0000-0000DB2D0000}"/>
    <cellStyle name="40% - uthevingsfarge 3 2 2 2 2 3 2" xfId="13106" xr:uid="{00000000-0005-0000-0000-0000DC2D0000}"/>
    <cellStyle name="40% - uthevingsfarge 3 2 2 2 2 3 2 2" xfId="13107" xr:uid="{00000000-0005-0000-0000-0000DD2D0000}"/>
    <cellStyle name="40% - uthevingsfarge 3 2 2 2 2 3 2 3" xfId="13108" xr:uid="{00000000-0005-0000-0000-0000DE2D0000}"/>
    <cellStyle name="40% - uthevingsfarge 3 2 2 2 2 3 3" xfId="13109" xr:uid="{00000000-0005-0000-0000-0000DF2D0000}"/>
    <cellStyle name="40% - uthevingsfarge 3 2 2 2 2 3 3 2" xfId="13110" xr:uid="{00000000-0005-0000-0000-0000E02D0000}"/>
    <cellStyle name="40% - uthevingsfarge 3 2 2 2 2 3 3 3" xfId="13111" xr:uid="{00000000-0005-0000-0000-0000E12D0000}"/>
    <cellStyle name="40% - uthevingsfarge 3 2 2 2 2 3 4" xfId="13112" xr:uid="{00000000-0005-0000-0000-0000E22D0000}"/>
    <cellStyle name="40% - uthevingsfarge 3 2 2 2 2 3 5" xfId="13113" xr:uid="{00000000-0005-0000-0000-0000E32D0000}"/>
    <cellStyle name="40% - uthevingsfarge 3 2 2 2 2 4" xfId="13114" xr:uid="{00000000-0005-0000-0000-0000E42D0000}"/>
    <cellStyle name="40% - uthevingsfarge 3 2 2 2 2 4 2" xfId="13115" xr:uid="{00000000-0005-0000-0000-0000E52D0000}"/>
    <cellStyle name="40% - uthevingsfarge 3 2 2 2 2 4 3" xfId="13116" xr:uid="{00000000-0005-0000-0000-0000E62D0000}"/>
    <cellStyle name="40% - uthevingsfarge 3 2 2 2 2 5" xfId="13117" xr:uid="{00000000-0005-0000-0000-0000E72D0000}"/>
    <cellStyle name="40% - uthevingsfarge 3 2 2 2 2 5 2" xfId="13118" xr:uid="{00000000-0005-0000-0000-0000E82D0000}"/>
    <cellStyle name="40% - uthevingsfarge 3 2 2 2 2 5 3" xfId="13119" xr:uid="{00000000-0005-0000-0000-0000E92D0000}"/>
    <cellStyle name="40% - uthevingsfarge 3 2 2 2 2 6" xfId="13120" xr:uid="{00000000-0005-0000-0000-0000EA2D0000}"/>
    <cellStyle name="40% - uthevingsfarge 3 2 2 2 2 6 2" xfId="13121" xr:uid="{00000000-0005-0000-0000-0000EB2D0000}"/>
    <cellStyle name="40% - uthevingsfarge 3 2 2 2 2 7" xfId="13122" xr:uid="{00000000-0005-0000-0000-0000EC2D0000}"/>
    <cellStyle name="40% - uthevingsfarge 3 2 2 2 2 7 2" xfId="13123" xr:uid="{00000000-0005-0000-0000-0000ED2D0000}"/>
    <cellStyle name="40% - uthevingsfarge 3 2 2 2 2 8" xfId="13124" xr:uid="{00000000-0005-0000-0000-0000EE2D0000}"/>
    <cellStyle name="40% - uthevingsfarge 3 2 2 2 2 9" xfId="13125" xr:uid="{00000000-0005-0000-0000-0000EF2D0000}"/>
    <cellStyle name="40% - uthevingsfarge 3 2 2 2 2_Tabell 4.5-4.7" xfId="13094" xr:uid="{00000000-0005-0000-0000-0000F02D0000}"/>
    <cellStyle name="40% - uthevingsfarge 3 2 2 2 3" xfId="706" xr:uid="{00000000-0005-0000-0000-0000F12D0000}"/>
    <cellStyle name="40% - uthevingsfarge 3 2 2 2 3 2" xfId="13127" xr:uid="{00000000-0005-0000-0000-0000F22D0000}"/>
    <cellStyle name="40% - uthevingsfarge 3 2 2 2 3 2 2" xfId="13128" xr:uid="{00000000-0005-0000-0000-0000F32D0000}"/>
    <cellStyle name="40% - uthevingsfarge 3 2 2 2 3 2 3" xfId="13129" xr:uid="{00000000-0005-0000-0000-0000F42D0000}"/>
    <cellStyle name="40% - uthevingsfarge 3 2 2 2 3 3" xfId="13130" xr:uid="{00000000-0005-0000-0000-0000F52D0000}"/>
    <cellStyle name="40% - uthevingsfarge 3 2 2 2 3 3 2" xfId="13131" xr:uid="{00000000-0005-0000-0000-0000F62D0000}"/>
    <cellStyle name="40% - uthevingsfarge 3 2 2 2 3 3 3" xfId="13132" xr:uid="{00000000-0005-0000-0000-0000F72D0000}"/>
    <cellStyle name="40% - uthevingsfarge 3 2 2 2 3 4" xfId="13133" xr:uid="{00000000-0005-0000-0000-0000F82D0000}"/>
    <cellStyle name="40% - uthevingsfarge 3 2 2 2 3 5" xfId="13134" xr:uid="{00000000-0005-0000-0000-0000F92D0000}"/>
    <cellStyle name="40% - uthevingsfarge 3 2 2 2 3_Tabell 4.5-4.7" xfId="13126" xr:uid="{00000000-0005-0000-0000-0000FA2D0000}"/>
    <cellStyle name="40% - uthevingsfarge 3 2 2 2 4" xfId="13135" xr:uid="{00000000-0005-0000-0000-0000FB2D0000}"/>
    <cellStyle name="40% - uthevingsfarge 3 2 2 2 4 2" xfId="13136" xr:uid="{00000000-0005-0000-0000-0000FC2D0000}"/>
    <cellStyle name="40% - uthevingsfarge 3 2 2 2 4 2 2" xfId="13137" xr:uid="{00000000-0005-0000-0000-0000FD2D0000}"/>
    <cellStyle name="40% - uthevingsfarge 3 2 2 2 4 2 3" xfId="13138" xr:uid="{00000000-0005-0000-0000-0000FE2D0000}"/>
    <cellStyle name="40% - uthevingsfarge 3 2 2 2 4 3" xfId="13139" xr:uid="{00000000-0005-0000-0000-0000FF2D0000}"/>
    <cellStyle name="40% - uthevingsfarge 3 2 2 2 4 3 2" xfId="13140" xr:uid="{00000000-0005-0000-0000-0000002E0000}"/>
    <cellStyle name="40% - uthevingsfarge 3 2 2 2 4 3 3" xfId="13141" xr:uid="{00000000-0005-0000-0000-0000012E0000}"/>
    <cellStyle name="40% - uthevingsfarge 3 2 2 2 4 4" xfId="13142" xr:uid="{00000000-0005-0000-0000-0000022E0000}"/>
    <cellStyle name="40% - uthevingsfarge 3 2 2 2 4 5" xfId="13143" xr:uid="{00000000-0005-0000-0000-0000032E0000}"/>
    <cellStyle name="40% - uthevingsfarge 3 2 2 2 5" xfId="13144" xr:uid="{00000000-0005-0000-0000-0000042E0000}"/>
    <cellStyle name="40% - uthevingsfarge 3 2 2 2 5 2" xfId="13145" xr:uid="{00000000-0005-0000-0000-0000052E0000}"/>
    <cellStyle name="40% - uthevingsfarge 3 2 2 2 5 3" xfId="13146" xr:uid="{00000000-0005-0000-0000-0000062E0000}"/>
    <cellStyle name="40% - uthevingsfarge 3 2 2 2 6" xfId="13147" xr:uid="{00000000-0005-0000-0000-0000072E0000}"/>
    <cellStyle name="40% - uthevingsfarge 3 2 2 2 6 2" xfId="13148" xr:uid="{00000000-0005-0000-0000-0000082E0000}"/>
    <cellStyle name="40% - uthevingsfarge 3 2 2 2 6 3" xfId="13149" xr:uid="{00000000-0005-0000-0000-0000092E0000}"/>
    <cellStyle name="40% - uthevingsfarge 3 2 2 2 7" xfId="13150" xr:uid="{00000000-0005-0000-0000-00000A2E0000}"/>
    <cellStyle name="40% - uthevingsfarge 3 2 2 2 7 2" xfId="13151" xr:uid="{00000000-0005-0000-0000-00000B2E0000}"/>
    <cellStyle name="40% - uthevingsfarge 3 2 2 2 8" xfId="13152" xr:uid="{00000000-0005-0000-0000-00000C2E0000}"/>
    <cellStyle name="40% - uthevingsfarge 3 2 2 2 8 2" xfId="13153" xr:uid="{00000000-0005-0000-0000-00000D2E0000}"/>
    <cellStyle name="40% - uthevingsfarge 3 2 2 2 9" xfId="13154" xr:uid="{00000000-0005-0000-0000-00000E2E0000}"/>
    <cellStyle name="40% - uthevingsfarge 3 2 2 2_Tabell 4.5-4.7" xfId="13091" xr:uid="{00000000-0005-0000-0000-00000F2E0000}"/>
    <cellStyle name="40% - uthevingsfarge 3 2 2 3" xfId="707" xr:uid="{00000000-0005-0000-0000-0000102E0000}"/>
    <cellStyle name="40% - uthevingsfarge 3 2 2 3 10" xfId="13156" xr:uid="{00000000-0005-0000-0000-0000112E0000}"/>
    <cellStyle name="40% - uthevingsfarge 3 2 2 3 2" xfId="708" xr:uid="{00000000-0005-0000-0000-0000122E0000}"/>
    <cellStyle name="40% - uthevingsfarge 3 2 2 3 2 2" xfId="13158" xr:uid="{00000000-0005-0000-0000-0000132E0000}"/>
    <cellStyle name="40% - uthevingsfarge 3 2 2 3 2 2 2" xfId="13159" xr:uid="{00000000-0005-0000-0000-0000142E0000}"/>
    <cellStyle name="40% - uthevingsfarge 3 2 2 3 2 2 3" xfId="13160" xr:uid="{00000000-0005-0000-0000-0000152E0000}"/>
    <cellStyle name="40% - uthevingsfarge 3 2 2 3 2 3" xfId="13161" xr:uid="{00000000-0005-0000-0000-0000162E0000}"/>
    <cellStyle name="40% - uthevingsfarge 3 2 2 3 2 3 2" xfId="13162" xr:uid="{00000000-0005-0000-0000-0000172E0000}"/>
    <cellStyle name="40% - uthevingsfarge 3 2 2 3 2 3 3" xfId="13163" xr:uid="{00000000-0005-0000-0000-0000182E0000}"/>
    <cellStyle name="40% - uthevingsfarge 3 2 2 3 2 4" xfId="13164" xr:uid="{00000000-0005-0000-0000-0000192E0000}"/>
    <cellStyle name="40% - uthevingsfarge 3 2 2 3 2 5" xfId="13165" xr:uid="{00000000-0005-0000-0000-00001A2E0000}"/>
    <cellStyle name="40% - uthevingsfarge 3 2 2 3 2_Tabell 4.5-4.7" xfId="13157" xr:uid="{00000000-0005-0000-0000-00001B2E0000}"/>
    <cellStyle name="40% - uthevingsfarge 3 2 2 3 3" xfId="13166" xr:uid="{00000000-0005-0000-0000-00001C2E0000}"/>
    <cellStyle name="40% - uthevingsfarge 3 2 2 3 3 2" xfId="13167" xr:uid="{00000000-0005-0000-0000-00001D2E0000}"/>
    <cellStyle name="40% - uthevingsfarge 3 2 2 3 3 2 2" xfId="13168" xr:uid="{00000000-0005-0000-0000-00001E2E0000}"/>
    <cellStyle name="40% - uthevingsfarge 3 2 2 3 3 2 3" xfId="13169" xr:uid="{00000000-0005-0000-0000-00001F2E0000}"/>
    <cellStyle name="40% - uthevingsfarge 3 2 2 3 3 3" xfId="13170" xr:uid="{00000000-0005-0000-0000-0000202E0000}"/>
    <cellStyle name="40% - uthevingsfarge 3 2 2 3 3 3 2" xfId="13171" xr:uid="{00000000-0005-0000-0000-0000212E0000}"/>
    <cellStyle name="40% - uthevingsfarge 3 2 2 3 3 3 3" xfId="13172" xr:uid="{00000000-0005-0000-0000-0000222E0000}"/>
    <cellStyle name="40% - uthevingsfarge 3 2 2 3 3 4" xfId="13173" xr:uid="{00000000-0005-0000-0000-0000232E0000}"/>
    <cellStyle name="40% - uthevingsfarge 3 2 2 3 3 5" xfId="13174" xr:uid="{00000000-0005-0000-0000-0000242E0000}"/>
    <cellStyle name="40% - uthevingsfarge 3 2 2 3 4" xfId="13175" xr:uid="{00000000-0005-0000-0000-0000252E0000}"/>
    <cellStyle name="40% - uthevingsfarge 3 2 2 3 4 2" xfId="13176" xr:uid="{00000000-0005-0000-0000-0000262E0000}"/>
    <cellStyle name="40% - uthevingsfarge 3 2 2 3 4 3" xfId="13177" xr:uid="{00000000-0005-0000-0000-0000272E0000}"/>
    <cellStyle name="40% - uthevingsfarge 3 2 2 3 5" xfId="13178" xr:uid="{00000000-0005-0000-0000-0000282E0000}"/>
    <cellStyle name="40% - uthevingsfarge 3 2 2 3 5 2" xfId="13179" xr:uid="{00000000-0005-0000-0000-0000292E0000}"/>
    <cellStyle name="40% - uthevingsfarge 3 2 2 3 5 3" xfId="13180" xr:uid="{00000000-0005-0000-0000-00002A2E0000}"/>
    <cellStyle name="40% - uthevingsfarge 3 2 2 3 6" xfId="13181" xr:uid="{00000000-0005-0000-0000-00002B2E0000}"/>
    <cellStyle name="40% - uthevingsfarge 3 2 2 3 6 2" xfId="13182" xr:uid="{00000000-0005-0000-0000-00002C2E0000}"/>
    <cellStyle name="40% - uthevingsfarge 3 2 2 3 7" xfId="13183" xr:uid="{00000000-0005-0000-0000-00002D2E0000}"/>
    <cellStyle name="40% - uthevingsfarge 3 2 2 3 7 2" xfId="13184" xr:uid="{00000000-0005-0000-0000-00002E2E0000}"/>
    <cellStyle name="40% - uthevingsfarge 3 2 2 3 8" xfId="13185" xr:uid="{00000000-0005-0000-0000-00002F2E0000}"/>
    <cellStyle name="40% - uthevingsfarge 3 2 2 3 9" xfId="13186" xr:uid="{00000000-0005-0000-0000-0000302E0000}"/>
    <cellStyle name="40% - uthevingsfarge 3 2 2 3_Tabell 4.5-4.7" xfId="13155" xr:uid="{00000000-0005-0000-0000-0000312E0000}"/>
    <cellStyle name="40% - uthevingsfarge 3 2 2 4" xfId="709" xr:uid="{00000000-0005-0000-0000-0000322E0000}"/>
    <cellStyle name="40% - uthevingsfarge 3 2 2 4 2" xfId="13188" xr:uid="{00000000-0005-0000-0000-0000332E0000}"/>
    <cellStyle name="40% - uthevingsfarge 3 2 2 4 2 2" xfId="13189" xr:uid="{00000000-0005-0000-0000-0000342E0000}"/>
    <cellStyle name="40% - uthevingsfarge 3 2 2 4 2 3" xfId="13190" xr:uid="{00000000-0005-0000-0000-0000352E0000}"/>
    <cellStyle name="40% - uthevingsfarge 3 2 2 4 3" xfId="13191" xr:uid="{00000000-0005-0000-0000-0000362E0000}"/>
    <cellStyle name="40% - uthevingsfarge 3 2 2 4 3 2" xfId="13192" xr:uid="{00000000-0005-0000-0000-0000372E0000}"/>
    <cellStyle name="40% - uthevingsfarge 3 2 2 4 3 3" xfId="13193" xr:uid="{00000000-0005-0000-0000-0000382E0000}"/>
    <cellStyle name="40% - uthevingsfarge 3 2 2 4 4" xfId="13194" xr:uid="{00000000-0005-0000-0000-0000392E0000}"/>
    <cellStyle name="40% - uthevingsfarge 3 2 2 4 5" xfId="13195" xr:uid="{00000000-0005-0000-0000-00003A2E0000}"/>
    <cellStyle name="40% - uthevingsfarge 3 2 2 4_Tabell 4.5-4.7" xfId="13187" xr:uid="{00000000-0005-0000-0000-00003B2E0000}"/>
    <cellStyle name="40% - uthevingsfarge 3 2 2 5" xfId="13196" xr:uid="{00000000-0005-0000-0000-00003C2E0000}"/>
    <cellStyle name="40% - uthevingsfarge 3 2 2 5 2" xfId="13197" xr:uid="{00000000-0005-0000-0000-00003D2E0000}"/>
    <cellStyle name="40% - uthevingsfarge 3 2 2 5 2 2" xfId="13198" xr:uid="{00000000-0005-0000-0000-00003E2E0000}"/>
    <cellStyle name="40% - uthevingsfarge 3 2 2 5 2 3" xfId="13199" xr:uid="{00000000-0005-0000-0000-00003F2E0000}"/>
    <cellStyle name="40% - uthevingsfarge 3 2 2 5 3" xfId="13200" xr:uid="{00000000-0005-0000-0000-0000402E0000}"/>
    <cellStyle name="40% - uthevingsfarge 3 2 2 5 3 2" xfId="13201" xr:uid="{00000000-0005-0000-0000-0000412E0000}"/>
    <cellStyle name="40% - uthevingsfarge 3 2 2 5 3 3" xfId="13202" xr:uid="{00000000-0005-0000-0000-0000422E0000}"/>
    <cellStyle name="40% - uthevingsfarge 3 2 2 5 4" xfId="13203" xr:uid="{00000000-0005-0000-0000-0000432E0000}"/>
    <cellStyle name="40% - uthevingsfarge 3 2 2 5 5" xfId="13204" xr:uid="{00000000-0005-0000-0000-0000442E0000}"/>
    <cellStyle name="40% - uthevingsfarge 3 2 2 6" xfId="13205" xr:uid="{00000000-0005-0000-0000-0000452E0000}"/>
    <cellStyle name="40% - uthevingsfarge 3 2 2 6 2" xfId="13206" xr:uid="{00000000-0005-0000-0000-0000462E0000}"/>
    <cellStyle name="40% - uthevingsfarge 3 2 2 6 3" xfId="13207" xr:uid="{00000000-0005-0000-0000-0000472E0000}"/>
    <cellStyle name="40% - uthevingsfarge 3 2 2 7" xfId="13208" xr:uid="{00000000-0005-0000-0000-0000482E0000}"/>
    <cellStyle name="40% - uthevingsfarge 3 2 2 7 2" xfId="13209" xr:uid="{00000000-0005-0000-0000-0000492E0000}"/>
    <cellStyle name="40% - uthevingsfarge 3 2 2 7 3" xfId="13210" xr:uid="{00000000-0005-0000-0000-00004A2E0000}"/>
    <cellStyle name="40% - uthevingsfarge 3 2 2 8" xfId="13211" xr:uid="{00000000-0005-0000-0000-00004B2E0000}"/>
    <cellStyle name="40% - uthevingsfarge 3 2 2 8 2" xfId="13212" xr:uid="{00000000-0005-0000-0000-00004C2E0000}"/>
    <cellStyle name="40% - uthevingsfarge 3 2 2 9" xfId="13213" xr:uid="{00000000-0005-0000-0000-00004D2E0000}"/>
    <cellStyle name="40% - uthevingsfarge 3 2 2 9 2" xfId="13214" xr:uid="{00000000-0005-0000-0000-00004E2E0000}"/>
    <cellStyle name="40% - uthevingsfarge 3 2 2_Tabell 4.5-4.7" xfId="13087" xr:uid="{00000000-0005-0000-0000-00004F2E0000}"/>
    <cellStyle name="40% - uthevingsfarge 3 2 3" xfId="710" xr:uid="{00000000-0005-0000-0000-0000502E0000}"/>
    <cellStyle name="40% - uthevingsfarge 3 2 3 10" xfId="13216" xr:uid="{00000000-0005-0000-0000-0000512E0000}"/>
    <cellStyle name="40% - uthevingsfarge 3 2 3 11" xfId="13217" xr:uid="{00000000-0005-0000-0000-0000522E0000}"/>
    <cellStyle name="40% - uthevingsfarge 3 2 3 2" xfId="711" xr:uid="{00000000-0005-0000-0000-0000532E0000}"/>
    <cellStyle name="40% - uthevingsfarge 3 2 3 2 10" xfId="13219" xr:uid="{00000000-0005-0000-0000-0000542E0000}"/>
    <cellStyle name="40% - uthevingsfarge 3 2 3 2 2" xfId="712" xr:uid="{00000000-0005-0000-0000-0000552E0000}"/>
    <cellStyle name="40% - uthevingsfarge 3 2 3 2 2 2" xfId="13221" xr:uid="{00000000-0005-0000-0000-0000562E0000}"/>
    <cellStyle name="40% - uthevingsfarge 3 2 3 2 2 2 2" xfId="13222" xr:uid="{00000000-0005-0000-0000-0000572E0000}"/>
    <cellStyle name="40% - uthevingsfarge 3 2 3 2 2 2 3" xfId="13223" xr:uid="{00000000-0005-0000-0000-0000582E0000}"/>
    <cellStyle name="40% - uthevingsfarge 3 2 3 2 2 3" xfId="13224" xr:uid="{00000000-0005-0000-0000-0000592E0000}"/>
    <cellStyle name="40% - uthevingsfarge 3 2 3 2 2 3 2" xfId="13225" xr:uid="{00000000-0005-0000-0000-00005A2E0000}"/>
    <cellStyle name="40% - uthevingsfarge 3 2 3 2 2 3 3" xfId="13226" xr:uid="{00000000-0005-0000-0000-00005B2E0000}"/>
    <cellStyle name="40% - uthevingsfarge 3 2 3 2 2 4" xfId="13227" xr:uid="{00000000-0005-0000-0000-00005C2E0000}"/>
    <cellStyle name="40% - uthevingsfarge 3 2 3 2 2 5" xfId="13228" xr:uid="{00000000-0005-0000-0000-00005D2E0000}"/>
    <cellStyle name="40% - uthevingsfarge 3 2 3 2 2_Tabell 4.5-4.7" xfId="13220" xr:uid="{00000000-0005-0000-0000-00005E2E0000}"/>
    <cellStyle name="40% - uthevingsfarge 3 2 3 2 3" xfId="13229" xr:uid="{00000000-0005-0000-0000-00005F2E0000}"/>
    <cellStyle name="40% - uthevingsfarge 3 2 3 2 3 2" xfId="13230" xr:uid="{00000000-0005-0000-0000-0000602E0000}"/>
    <cellStyle name="40% - uthevingsfarge 3 2 3 2 3 2 2" xfId="13231" xr:uid="{00000000-0005-0000-0000-0000612E0000}"/>
    <cellStyle name="40% - uthevingsfarge 3 2 3 2 3 2 3" xfId="13232" xr:uid="{00000000-0005-0000-0000-0000622E0000}"/>
    <cellStyle name="40% - uthevingsfarge 3 2 3 2 3 3" xfId="13233" xr:uid="{00000000-0005-0000-0000-0000632E0000}"/>
    <cellStyle name="40% - uthevingsfarge 3 2 3 2 3 3 2" xfId="13234" xr:uid="{00000000-0005-0000-0000-0000642E0000}"/>
    <cellStyle name="40% - uthevingsfarge 3 2 3 2 3 3 3" xfId="13235" xr:uid="{00000000-0005-0000-0000-0000652E0000}"/>
    <cellStyle name="40% - uthevingsfarge 3 2 3 2 3 4" xfId="13236" xr:uid="{00000000-0005-0000-0000-0000662E0000}"/>
    <cellStyle name="40% - uthevingsfarge 3 2 3 2 3 5" xfId="13237" xr:uid="{00000000-0005-0000-0000-0000672E0000}"/>
    <cellStyle name="40% - uthevingsfarge 3 2 3 2 4" xfId="13238" xr:uid="{00000000-0005-0000-0000-0000682E0000}"/>
    <cellStyle name="40% - uthevingsfarge 3 2 3 2 4 2" xfId="13239" xr:uid="{00000000-0005-0000-0000-0000692E0000}"/>
    <cellStyle name="40% - uthevingsfarge 3 2 3 2 4 3" xfId="13240" xr:uid="{00000000-0005-0000-0000-00006A2E0000}"/>
    <cellStyle name="40% - uthevingsfarge 3 2 3 2 5" xfId="13241" xr:uid="{00000000-0005-0000-0000-00006B2E0000}"/>
    <cellStyle name="40% - uthevingsfarge 3 2 3 2 5 2" xfId="13242" xr:uid="{00000000-0005-0000-0000-00006C2E0000}"/>
    <cellStyle name="40% - uthevingsfarge 3 2 3 2 5 3" xfId="13243" xr:uid="{00000000-0005-0000-0000-00006D2E0000}"/>
    <cellStyle name="40% - uthevingsfarge 3 2 3 2 6" xfId="13244" xr:uid="{00000000-0005-0000-0000-00006E2E0000}"/>
    <cellStyle name="40% - uthevingsfarge 3 2 3 2 6 2" xfId="13245" xr:uid="{00000000-0005-0000-0000-00006F2E0000}"/>
    <cellStyle name="40% - uthevingsfarge 3 2 3 2 7" xfId="13246" xr:uid="{00000000-0005-0000-0000-0000702E0000}"/>
    <cellStyle name="40% - uthevingsfarge 3 2 3 2 7 2" xfId="13247" xr:uid="{00000000-0005-0000-0000-0000712E0000}"/>
    <cellStyle name="40% - uthevingsfarge 3 2 3 2 8" xfId="13248" xr:uid="{00000000-0005-0000-0000-0000722E0000}"/>
    <cellStyle name="40% - uthevingsfarge 3 2 3 2 9" xfId="13249" xr:uid="{00000000-0005-0000-0000-0000732E0000}"/>
    <cellStyle name="40% - uthevingsfarge 3 2 3 2_Tabell 4.5-4.7" xfId="13218" xr:uid="{00000000-0005-0000-0000-0000742E0000}"/>
    <cellStyle name="40% - uthevingsfarge 3 2 3 3" xfId="713" xr:uid="{00000000-0005-0000-0000-0000752E0000}"/>
    <cellStyle name="40% - uthevingsfarge 3 2 3 3 2" xfId="13251" xr:uid="{00000000-0005-0000-0000-0000762E0000}"/>
    <cellStyle name="40% - uthevingsfarge 3 2 3 3 2 2" xfId="13252" xr:uid="{00000000-0005-0000-0000-0000772E0000}"/>
    <cellStyle name="40% - uthevingsfarge 3 2 3 3 2 3" xfId="13253" xr:uid="{00000000-0005-0000-0000-0000782E0000}"/>
    <cellStyle name="40% - uthevingsfarge 3 2 3 3 3" xfId="13254" xr:uid="{00000000-0005-0000-0000-0000792E0000}"/>
    <cellStyle name="40% - uthevingsfarge 3 2 3 3 3 2" xfId="13255" xr:uid="{00000000-0005-0000-0000-00007A2E0000}"/>
    <cellStyle name="40% - uthevingsfarge 3 2 3 3 3 3" xfId="13256" xr:uid="{00000000-0005-0000-0000-00007B2E0000}"/>
    <cellStyle name="40% - uthevingsfarge 3 2 3 3 4" xfId="13257" xr:uid="{00000000-0005-0000-0000-00007C2E0000}"/>
    <cellStyle name="40% - uthevingsfarge 3 2 3 3 5" xfId="13258" xr:uid="{00000000-0005-0000-0000-00007D2E0000}"/>
    <cellStyle name="40% - uthevingsfarge 3 2 3 3_Tabell 4.5-4.7" xfId="13250" xr:uid="{00000000-0005-0000-0000-00007E2E0000}"/>
    <cellStyle name="40% - uthevingsfarge 3 2 3 4" xfId="13259" xr:uid="{00000000-0005-0000-0000-00007F2E0000}"/>
    <cellStyle name="40% - uthevingsfarge 3 2 3 4 2" xfId="13260" xr:uid="{00000000-0005-0000-0000-0000802E0000}"/>
    <cellStyle name="40% - uthevingsfarge 3 2 3 4 2 2" xfId="13261" xr:uid="{00000000-0005-0000-0000-0000812E0000}"/>
    <cellStyle name="40% - uthevingsfarge 3 2 3 4 2 3" xfId="13262" xr:uid="{00000000-0005-0000-0000-0000822E0000}"/>
    <cellStyle name="40% - uthevingsfarge 3 2 3 4 3" xfId="13263" xr:uid="{00000000-0005-0000-0000-0000832E0000}"/>
    <cellStyle name="40% - uthevingsfarge 3 2 3 4 3 2" xfId="13264" xr:uid="{00000000-0005-0000-0000-0000842E0000}"/>
    <cellStyle name="40% - uthevingsfarge 3 2 3 4 3 3" xfId="13265" xr:uid="{00000000-0005-0000-0000-0000852E0000}"/>
    <cellStyle name="40% - uthevingsfarge 3 2 3 4 4" xfId="13266" xr:uid="{00000000-0005-0000-0000-0000862E0000}"/>
    <cellStyle name="40% - uthevingsfarge 3 2 3 4 5" xfId="13267" xr:uid="{00000000-0005-0000-0000-0000872E0000}"/>
    <cellStyle name="40% - uthevingsfarge 3 2 3 5" xfId="13268" xr:uid="{00000000-0005-0000-0000-0000882E0000}"/>
    <cellStyle name="40% - uthevingsfarge 3 2 3 5 2" xfId="13269" xr:uid="{00000000-0005-0000-0000-0000892E0000}"/>
    <cellStyle name="40% - uthevingsfarge 3 2 3 5 3" xfId="13270" xr:uid="{00000000-0005-0000-0000-00008A2E0000}"/>
    <cellStyle name="40% - uthevingsfarge 3 2 3 6" xfId="13271" xr:uid="{00000000-0005-0000-0000-00008B2E0000}"/>
    <cellStyle name="40% - uthevingsfarge 3 2 3 6 2" xfId="13272" xr:uid="{00000000-0005-0000-0000-00008C2E0000}"/>
    <cellStyle name="40% - uthevingsfarge 3 2 3 6 3" xfId="13273" xr:uid="{00000000-0005-0000-0000-00008D2E0000}"/>
    <cellStyle name="40% - uthevingsfarge 3 2 3 7" xfId="13274" xr:uid="{00000000-0005-0000-0000-00008E2E0000}"/>
    <cellStyle name="40% - uthevingsfarge 3 2 3 7 2" xfId="13275" xr:uid="{00000000-0005-0000-0000-00008F2E0000}"/>
    <cellStyle name="40% - uthevingsfarge 3 2 3 8" xfId="13276" xr:uid="{00000000-0005-0000-0000-0000902E0000}"/>
    <cellStyle name="40% - uthevingsfarge 3 2 3 8 2" xfId="13277" xr:uid="{00000000-0005-0000-0000-0000912E0000}"/>
    <cellStyle name="40% - uthevingsfarge 3 2 3 9" xfId="13278" xr:uid="{00000000-0005-0000-0000-0000922E0000}"/>
    <cellStyle name="40% - uthevingsfarge 3 2 3_Tabell 4.5-4.7" xfId="13215" xr:uid="{00000000-0005-0000-0000-0000932E0000}"/>
    <cellStyle name="40% - uthevingsfarge 3 2 4" xfId="714" xr:uid="{00000000-0005-0000-0000-0000942E0000}"/>
    <cellStyle name="40% - uthevingsfarge 3 2 4 10" xfId="13280" xr:uid="{00000000-0005-0000-0000-0000952E0000}"/>
    <cellStyle name="40% - uthevingsfarge 3 2 4 2" xfId="715" xr:uid="{00000000-0005-0000-0000-0000962E0000}"/>
    <cellStyle name="40% - uthevingsfarge 3 2 4 2 2" xfId="13282" xr:uid="{00000000-0005-0000-0000-0000972E0000}"/>
    <cellStyle name="40% - uthevingsfarge 3 2 4 2 2 2" xfId="13283" xr:uid="{00000000-0005-0000-0000-0000982E0000}"/>
    <cellStyle name="40% - uthevingsfarge 3 2 4 2 2 3" xfId="13284" xr:uid="{00000000-0005-0000-0000-0000992E0000}"/>
    <cellStyle name="40% - uthevingsfarge 3 2 4 2 3" xfId="13285" xr:uid="{00000000-0005-0000-0000-00009A2E0000}"/>
    <cellStyle name="40% - uthevingsfarge 3 2 4 2 3 2" xfId="13286" xr:uid="{00000000-0005-0000-0000-00009B2E0000}"/>
    <cellStyle name="40% - uthevingsfarge 3 2 4 2 3 3" xfId="13287" xr:uid="{00000000-0005-0000-0000-00009C2E0000}"/>
    <cellStyle name="40% - uthevingsfarge 3 2 4 2 4" xfId="13288" xr:uid="{00000000-0005-0000-0000-00009D2E0000}"/>
    <cellStyle name="40% - uthevingsfarge 3 2 4 2 5" xfId="13289" xr:uid="{00000000-0005-0000-0000-00009E2E0000}"/>
    <cellStyle name="40% - uthevingsfarge 3 2 4 2_Tabell 4.5-4.7" xfId="13281" xr:uid="{00000000-0005-0000-0000-00009F2E0000}"/>
    <cellStyle name="40% - uthevingsfarge 3 2 4 3" xfId="13290" xr:uid="{00000000-0005-0000-0000-0000A02E0000}"/>
    <cellStyle name="40% - uthevingsfarge 3 2 4 3 2" xfId="13291" xr:uid="{00000000-0005-0000-0000-0000A12E0000}"/>
    <cellStyle name="40% - uthevingsfarge 3 2 4 3 2 2" xfId="13292" xr:uid="{00000000-0005-0000-0000-0000A22E0000}"/>
    <cellStyle name="40% - uthevingsfarge 3 2 4 3 2 3" xfId="13293" xr:uid="{00000000-0005-0000-0000-0000A32E0000}"/>
    <cellStyle name="40% - uthevingsfarge 3 2 4 3 3" xfId="13294" xr:uid="{00000000-0005-0000-0000-0000A42E0000}"/>
    <cellStyle name="40% - uthevingsfarge 3 2 4 3 3 2" xfId="13295" xr:uid="{00000000-0005-0000-0000-0000A52E0000}"/>
    <cellStyle name="40% - uthevingsfarge 3 2 4 3 3 3" xfId="13296" xr:uid="{00000000-0005-0000-0000-0000A62E0000}"/>
    <cellStyle name="40% - uthevingsfarge 3 2 4 3 4" xfId="13297" xr:uid="{00000000-0005-0000-0000-0000A72E0000}"/>
    <cellStyle name="40% - uthevingsfarge 3 2 4 3 5" xfId="13298" xr:uid="{00000000-0005-0000-0000-0000A82E0000}"/>
    <cellStyle name="40% - uthevingsfarge 3 2 4 4" xfId="13299" xr:uid="{00000000-0005-0000-0000-0000A92E0000}"/>
    <cellStyle name="40% - uthevingsfarge 3 2 4 4 2" xfId="13300" xr:uid="{00000000-0005-0000-0000-0000AA2E0000}"/>
    <cellStyle name="40% - uthevingsfarge 3 2 4 4 3" xfId="13301" xr:uid="{00000000-0005-0000-0000-0000AB2E0000}"/>
    <cellStyle name="40% - uthevingsfarge 3 2 4 5" xfId="13302" xr:uid="{00000000-0005-0000-0000-0000AC2E0000}"/>
    <cellStyle name="40% - uthevingsfarge 3 2 4 5 2" xfId="13303" xr:uid="{00000000-0005-0000-0000-0000AD2E0000}"/>
    <cellStyle name="40% - uthevingsfarge 3 2 4 5 3" xfId="13304" xr:uid="{00000000-0005-0000-0000-0000AE2E0000}"/>
    <cellStyle name="40% - uthevingsfarge 3 2 4 6" xfId="13305" xr:uid="{00000000-0005-0000-0000-0000AF2E0000}"/>
    <cellStyle name="40% - uthevingsfarge 3 2 4 6 2" xfId="13306" xr:uid="{00000000-0005-0000-0000-0000B02E0000}"/>
    <cellStyle name="40% - uthevingsfarge 3 2 4 7" xfId="13307" xr:uid="{00000000-0005-0000-0000-0000B12E0000}"/>
    <cellStyle name="40% - uthevingsfarge 3 2 4 7 2" xfId="13308" xr:uid="{00000000-0005-0000-0000-0000B22E0000}"/>
    <cellStyle name="40% - uthevingsfarge 3 2 4 8" xfId="13309" xr:uid="{00000000-0005-0000-0000-0000B32E0000}"/>
    <cellStyle name="40% - uthevingsfarge 3 2 4 9" xfId="13310" xr:uid="{00000000-0005-0000-0000-0000B42E0000}"/>
    <cellStyle name="40% - uthevingsfarge 3 2 4_Tabell 4.5-4.7" xfId="13279" xr:uid="{00000000-0005-0000-0000-0000B52E0000}"/>
    <cellStyle name="40% - uthevingsfarge 3 2 5" xfId="716" xr:uid="{00000000-0005-0000-0000-0000B62E0000}"/>
    <cellStyle name="40% - uthevingsfarge 3 2 5 10" xfId="13312" xr:uid="{00000000-0005-0000-0000-0000B72E0000}"/>
    <cellStyle name="40% - uthevingsfarge 3 2 5 2" xfId="717" xr:uid="{00000000-0005-0000-0000-0000B82E0000}"/>
    <cellStyle name="40% - uthevingsfarge 3 2 5 2 2" xfId="13314" xr:uid="{00000000-0005-0000-0000-0000B92E0000}"/>
    <cellStyle name="40% - uthevingsfarge 3 2 5 2 2 2" xfId="13315" xr:uid="{00000000-0005-0000-0000-0000BA2E0000}"/>
    <cellStyle name="40% - uthevingsfarge 3 2 5 2 2 3" xfId="13316" xr:uid="{00000000-0005-0000-0000-0000BB2E0000}"/>
    <cellStyle name="40% - uthevingsfarge 3 2 5 2 3" xfId="13317" xr:uid="{00000000-0005-0000-0000-0000BC2E0000}"/>
    <cellStyle name="40% - uthevingsfarge 3 2 5 2 3 2" xfId="13318" xr:uid="{00000000-0005-0000-0000-0000BD2E0000}"/>
    <cellStyle name="40% - uthevingsfarge 3 2 5 2 3 3" xfId="13319" xr:uid="{00000000-0005-0000-0000-0000BE2E0000}"/>
    <cellStyle name="40% - uthevingsfarge 3 2 5 2 4" xfId="13320" xr:uid="{00000000-0005-0000-0000-0000BF2E0000}"/>
    <cellStyle name="40% - uthevingsfarge 3 2 5 2 5" xfId="13321" xr:uid="{00000000-0005-0000-0000-0000C02E0000}"/>
    <cellStyle name="40% - uthevingsfarge 3 2 5 2_Tabell 4.5-4.7" xfId="13313" xr:uid="{00000000-0005-0000-0000-0000C12E0000}"/>
    <cellStyle name="40% - uthevingsfarge 3 2 5 3" xfId="13322" xr:uid="{00000000-0005-0000-0000-0000C22E0000}"/>
    <cellStyle name="40% - uthevingsfarge 3 2 5 3 2" xfId="13323" xr:uid="{00000000-0005-0000-0000-0000C32E0000}"/>
    <cellStyle name="40% - uthevingsfarge 3 2 5 3 2 2" xfId="13324" xr:uid="{00000000-0005-0000-0000-0000C42E0000}"/>
    <cellStyle name="40% - uthevingsfarge 3 2 5 3 2 3" xfId="13325" xr:uid="{00000000-0005-0000-0000-0000C52E0000}"/>
    <cellStyle name="40% - uthevingsfarge 3 2 5 3 3" xfId="13326" xr:uid="{00000000-0005-0000-0000-0000C62E0000}"/>
    <cellStyle name="40% - uthevingsfarge 3 2 5 3 3 2" xfId="13327" xr:uid="{00000000-0005-0000-0000-0000C72E0000}"/>
    <cellStyle name="40% - uthevingsfarge 3 2 5 3 3 3" xfId="13328" xr:uid="{00000000-0005-0000-0000-0000C82E0000}"/>
    <cellStyle name="40% - uthevingsfarge 3 2 5 3 4" xfId="13329" xr:uid="{00000000-0005-0000-0000-0000C92E0000}"/>
    <cellStyle name="40% - uthevingsfarge 3 2 5 3 5" xfId="13330" xr:uid="{00000000-0005-0000-0000-0000CA2E0000}"/>
    <cellStyle name="40% - uthevingsfarge 3 2 5 4" xfId="13331" xr:uid="{00000000-0005-0000-0000-0000CB2E0000}"/>
    <cellStyle name="40% - uthevingsfarge 3 2 5 4 2" xfId="13332" xr:uid="{00000000-0005-0000-0000-0000CC2E0000}"/>
    <cellStyle name="40% - uthevingsfarge 3 2 5 4 3" xfId="13333" xr:uid="{00000000-0005-0000-0000-0000CD2E0000}"/>
    <cellStyle name="40% - uthevingsfarge 3 2 5 5" xfId="13334" xr:uid="{00000000-0005-0000-0000-0000CE2E0000}"/>
    <cellStyle name="40% - uthevingsfarge 3 2 5 5 2" xfId="13335" xr:uid="{00000000-0005-0000-0000-0000CF2E0000}"/>
    <cellStyle name="40% - uthevingsfarge 3 2 5 5 3" xfId="13336" xr:uid="{00000000-0005-0000-0000-0000D02E0000}"/>
    <cellStyle name="40% - uthevingsfarge 3 2 5 6" xfId="13337" xr:uid="{00000000-0005-0000-0000-0000D12E0000}"/>
    <cellStyle name="40% - uthevingsfarge 3 2 5 6 2" xfId="13338" xr:uid="{00000000-0005-0000-0000-0000D22E0000}"/>
    <cellStyle name="40% - uthevingsfarge 3 2 5 7" xfId="13339" xr:uid="{00000000-0005-0000-0000-0000D32E0000}"/>
    <cellStyle name="40% - uthevingsfarge 3 2 5 7 2" xfId="13340" xr:uid="{00000000-0005-0000-0000-0000D42E0000}"/>
    <cellStyle name="40% - uthevingsfarge 3 2 5 8" xfId="13341" xr:uid="{00000000-0005-0000-0000-0000D52E0000}"/>
    <cellStyle name="40% - uthevingsfarge 3 2 5 9" xfId="13342" xr:uid="{00000000-0005-0000-0000-0000D62E0000}"/>
    <cellStyle name="40% - uthevingsfarge 3 2 5_Tabell 4.5-4.7" xfId="13311" xr:uid="{00000000-0005-0000-0000-0000D72E0000}"/>
    <cellStyle name="40% - uthevingsfarge 3 2 6" xfId="718" xr:uid="{00000000-0005-0000-0000-0000D82E0000}"/>
    <cellStyle name="40% - uthevingsfarge 3 2 6 2" xfId="13344" xr:uid="{00000000-0005-0000-0000-0000D92E0000}"/>
    <cellStyle name="40% - uthevingsfarge 3 2 6 2 2" xfId="13345" xr:uid="{00000000-0005-0000-0000-0000DA2E0000}"/>
    <cellStyle name="40% - uthevingsfarge 3 2 6 2 3" xfId="13346" xr:uid="{00000000-0005-0000-0000-0000DB2E0000}"/>
    <cellStyle name="40% - uthevingsfarge 3 2 6 3" xfId="13347" xr:uid="{00000000-0005-0000-0000-0000DC2E0000}"/>
    <cellStyle name="40% - uthevingsfarge 3 2 6 3 2" xfId="13348" xr:uid="{00000000-0005-0000-0000-0000DD2E0000}"/>
    <cellStyle name="40% - uthevingsfarge 3 2 6 3 3" xfId="13349" xr:uid="{00000000-0005-0000-0000-0000DE2E0000}"/>
    <cellStyle name="40% - uthevingsfarge 3 2 6 4" xfId="13350" xr:uid="{00000000-0005-0000-0000-0000DF2E0000}"/>
    <cellStyle name="40% - uthevingsfarge 3 2 6 5" xfId="13351" xr:uid="{00000000-0005-0000-0000-0000E02E0000}"/>
    <cellStyle name="40% - uthevingsfarge 3 2 6_Tabell 4.5-4.7" xfId="13343" xr:uid="{00000000-0005-0000-0000-0000E12E0000}"/>
    <cellStyle name="40% - uthevingsfarge 3 2 7" xfId="13352" xr:uid="{00000000-0005-0000-0000-0000E22E0000}"/>
    <cellStyle name="40% - uthevingsfarge 3 2 7 2" xfId="13353" xr:uid="{00000000-0005-0000-0000-0000E32E0000}"/>
    <cellStyle name="40% - uthevingsfarge 3 2 7 2 2" xfId="13354" xr:uid="{00000000-0005-0000-0000-0000E42E0000}"/>
    <cellStyle name="40% - uthevingsfarge 3 2 7 2 3" xfId="13355" xr:uid="{00000000-0005-0000-0000-0000E52E0000}"/>
    <cellStyle name="40% - uthevingsfarge 3 2 7 3" xfId="13356" xr:uid="{00000000-0005-0000-0000-0000E62E0000}"/>
    <cellStyle name="40% - uthevingsfarge 3 2 7 3 2" xfId="13357" xr:uid="{00000000-0005-0000-0000-0000E72E0000}"/>
    <cellStyle name="40% - uthevingsfarge 3 2 7 3 3" xfId="13358" xr:uid="{00000000-0005-0000-0000-0000E82E0000}"/>
    <cellStyle name="40% - uthevingsfarge 3 2 7 4" xfId="13359" xr:uid="{00000000-0005-0000-0000-0000E92E0000}"/>
    <cellStyle name="40% - uthevingsfarge 3 2 7 5" xfId="13360" xr:uid="{00000000-0005-0000-0000-0000EA2E0000}"/>
    <cellStyle name="40% - uthevingsfarge 3 2 8" xfId="13361" xr:uid="{00000000-0005-0000-0000-0000EB2E0000}"/>
    <cellStyle name="40% - uthevingsfarge 3 2 8 2" xfId="13362" xr:uid="{00000000-0005-0000-0000-0000EC2E0000}"/>
    <cellStyle name="40% - uthevingsfarge 3 2 8 3" xfId="13363" xr:uid="{00000000-0005-0000-0000-0000ED2E0000}"/>
    <cellStyle name="40% - uthevingsfarge 3 2 9" xfId="13364" xr:uid="{00000000-0005-0000-0000-0000EE2E0000}"/>
    <cellStyle name="40% - uthevingsfarge 3 2 9 2" xfId="13365" xr:uid="{00000000-0005-0000-0000-0000EF2E0000}"/>
    <cellStyle name="40% - uthevingsfarge 3 2 9 3" xfId="13366" xr:uid="{00000000-0005-0000-0000-0000F02E0000}"/>
    <cellStyle name="40% - uthevingsfarge 3 2_Tabell 4.5-4.7" xfId="13079" xr:uid="{00000000-0005-0000-0000-0000F12E0000}"/>
    <cellStyle name="40% - uthevingsfarge 3 3" xfId="719" xr:uid="{00000000-0005-0000-0000-0000F22E0000}"/>
    <cellStyle name="40% - uthevingsfarge 3 3 10" xfId="13368" xr:uid="{00000000-0005-0000-0000-0000F32E0000}"/>
    <cellStyle name="40% - uthevingsfarge 3 3 10 2" xfId="13369" xr:uid="{00000000-0005-0000-0000-0000F42E0000}"/>
    <cellStyle name="40% - uthevingsfarge 3 3 11" xfId="13370" xr:uid="{00000000-0005-0000-0000-0000F52E0000}"/>
    <cellStyle name="40% - uthevingsfarge 3 3 12" xfId="13371" xr:uid="{00000000-0005-0000-0000-0000F62E0000}"/>
    <cellStyle name="40% - uthevingsfarge 3 3 13" xfId="13372" xr:uid="{00000000-0005-0000-0000-0000F72E0000}"/>
    <cellStyle name="40% - uthevingsfarge 3 3 2" xfId="720" xr:uid="{00000000-0005-0000-0000-0000F82E0000}"/>
    <cellStyle name="40% - uthevingsfarge 3 3 2 10" xfId="13374" xr:uid="{00000000-0005-0000-0000-0000F92E0000}"/>
    <cellStyle name="40% - uthevingsfarge 3 3 2 11" xfId="13375" xr:uid="{00000000-0005-0000-0000-0000FA2E0000}"/>
    <cellStyle name="40% - uthevingsfarge 3 3 2 12" xfId="13376" xr:uid="{00000000-0005-0000-0000-0000FB2E0000}"/>
    <cellStyle name="40% - uthevingsfarge 3 3 2 2" xfId="721" xr:uid="{00000000-0005-0000-0000-0000FC2E0000}"/>
    <cellStyle name="40% - uthevingsfarge 3 3 2 2 10" xfId="13378" xr:uid="{00000000-0005-0000-0000-0000FD2E0000}"/>
    <cellStyle name="40% - uthevingsfarge 3 3 2 2 11" xfId="13379" xr:uid="{00000000-0005-0000-0000-0000FE2E0000}"/>
    <cellStyle name="40% - uthevingsfarge 3 3 2 2 2" xfId="722" xr:uid="{00000000-0005-0000-0000-0000FF2E0000}"/>
    <cellStyle name="40% - uthevingsfarge 3 3 2 2 2 10" xfId="13381" xr:uid="{00000000-0005-0000-0000-0000002F0000}"/>
    <cellStyle name="40% - uthevingsfarge 3 3 2 2 2 2" xfId="723" xr:uid="{00000000-0005-0000-0000-0000012F0000}"/>
    <cellStyle name="40% - uthevingsfarge 3 3 2 2 2 2 2" xfId="13383" xr:uid="{00000000-0005-0000-0000-0000022F0000}"/>
    <cellStyle name="40% - uthevingsfarge 3 3 2 2 2 2 2 2" xfId="13384" xr:uid="{00000000-0005-0000-0000-0000032F0000}"/>
    <cellStyle name="40% - uthevingsfarge 3 3 2 2 2 2 2 3" xfId="13385" xr:uid="{00000000-0005-0000-0000-0000042F0000}"/>
    <cellStyle name="40% - uthevingsfarge 3 3 2 2 2 2 3" xfId="13386" xr:uid="{00000000-0005-0000-0000-0000052F0000}"/>
    <cellStyle name="40% - uthevingsfarge 3 3 2 2 2 2 3 2" xfId="13387" xr:uid="{00000000-0005-0000-0000-0000062F0000}"/>
    <cellStyle name="40% - uthevingsfarge 3 3 2 2 2 2 3 3" xfId="13388" xr:uid="{00000000-0005-0000-0000-0000072F0000}"/>
    <cellStyle name="40% - uthevingsfarge 3 3 2 2 2 2 4" xfId="13389" xr:uid="{00000000-0005-0000-0000-0000082F0000}"/>
    <cellStyle name="40% - uthevingsfarge 3 3 2 2 2 2 5" xfId="13390" xr:uid="{00000000-0005-0000-0000-0000092F0000}"/>
    <cellStyle name="40% - uthevingsfarge 3 3 2 2 2 2_Tabell 4.5-4.7" xfId="13382" xr:uid="{00000000-0005-0000-0000-00000A2F0000}"/>
    <cellStyle name="40% - uthevingsfarge 3 3 2 2 2 3" xfId="13391" xr:uid="{00000000-0005-0000-0000-00000B2F0000}"/>
    <cellStyle name="40% - uthevingsfarge 3 3 2 2 2 3 2" xfId="13392" xr:uid="{00000000-0005-0000-0000-00000C2F0000}"/>
    <cellStyle name="40% - uthevingsfarge 3 3 2 2 2 3 2 2" xfId="13393" xr:uid="{00000000-0005-0000-0000-00000D2F0000}"/>
    <cellStyle name="40% - uthevingsfarge 3 3 2 2 2 3 2 3" xfId="13394" xr:uid="{00000000-0005-0000-0000-00000E2F0000}"/>
    <cellStyle name="40% - uthevingsfarge 3 3 2 2 2 3 3" xfId="13395" xr:uid="{00000000-0005-0000-0000-00000F2F0000}"/>
    <cellStyle name="40% - uthevingsfarge 3 3 2 2 2 3 3 2" xfId="13396" xr:uid="{00000000-0005-0000-0000-0000102F0000}"/>
    <cellStyle name="40% - uthevingsfarge 3 3 2 2 2 3 3 3" xfId="13397" xr:uid="{00000000-0005-0000-0000-0000112F0000}"/>
    <cellStyle name="40% - uthevingsfarge 3 3 2 2 2 3 4" xfId="13398" xr:uid="{00000000-0005-0000-0000-0000122F0000}"/>
    <cellStyle name="40% - uthevingsfarge 3 3 2 2 2 3 5" xfId="13399" xr:uid="{00000000-0005-0000-0000-0000132F0000}"/>
    <cellStyle name="40% - uthevingsfarge 3 3 2 2 2 4" xfId="13400" xr:uid="{00000000-0005-0000-0000-0000142F0000}"/>
    <cellStyle name="40% - uthevingsfarge 3 3 2 2 2 4 2" xfId="13401" xr:uid="{00000000-0005-0000-0000-0000152F0000}"/>
    <cellStyle name="40% - uthevingsfarge 3 3 2 2 2 4 3" xfId="13402" xr:uid="{00000000-0005-0000-0000-0000162F0000}"/>
    <cellStyle name="40% - uthevingsfarge 3 3 2 2 2 5" xfId="13403" xr:uid="{00000000-0005-0000-0000-0000172F0000}"/>
    <cellStyle name="40% - uthevingsfarge 3 3 2 2 2 5 2" xfId="13404" xr:uid="{00000000-0005-0000-0000-0000182F0000}"/>
    <cellStyle name="40% - uthevingsfarge 3 3 2 2 2 5 3" xfId="13405" xr:uid="{00000000-0005-0000-0000-0000192F0000}"/>
    <cellStyle name="40% - uthevingsfarge 3 3 2 2 2 6" xfId="13406" xr:uid="{00000000-0005-0000-0000-00001A2F0000}"/>
    <cellStyle name="40% - uthevingsfarge 3 3 2 2 2 6 2" xfId="13407" xr:uid="{00000000-0005-0000-0000-00001B2F0000}"/>
    <cellStyle name="40% - uthevingsfarge 3 3 2 2 2 7" xfId="13408" xr:uid="{00000000-0005-0000-0000-00001C2F0000}"/>
    <cellStyle name="40% - uthevingsfarge 3 3 2 2 2 7 2" xfId="13409" xr:uid="{00000000-0005-0000-0000-00001D2F0000}"/>
    <cellStyle name="40% - uthevingsfarge 3 3 2 2 2 8" xfId="13410" xr:uid="{00000000-0005-0000-0000-00001E2F0000}"/>
    <cellStyle name="40% - uthevingsfarge 3 3 2 2 2 9" xfId="13411" xr:uid="{00000000-0005-0000-0000-00001F2F0000}"/>
    <cellStyle name="40% - uthevingsfarge 3 3 2 2 2_Tabell 4.5-4.7" xfId="13380" xr:uid="{00000000-0005-0000-0000-0000202F0000}"/>
    <cellStyle name="40% - uthevingsfarge 3 3 2 2 3" xfId="724" xr:uid="{00000000-0005-0000-0000-0000212F0000}"/>
    <cellStyle name="40% - uthevingsfarge 3 3 2 2 3 2" xfId="13413" xr:uid="{00000000-0005-0000-0000-0000222F0000}"/>
    <cellStyle name="40% - uthevingsfarge 3 3 2 2 3 2 2" xfId="13414" xr:uid="{00000000-0005-0000-0000-0000232F0000}"/>
    <cellStyle name="40% - uthevingsfarge 3 3 2 2 3 2 3" xfId="13415" xr:uid="{00000000-0005-0000-0000-0000242F0000}"/>
    <cellStyle name="40% - uthevingsfarge 3 3 2 2 3 3" xfId="13416" xr:uid="{00000000-0005-0000-0000-0000252F0000}"/>
    <cellStyle name="40% - uthevingsfarge 3 3 2 2 3 3 2" xfId="13417" xr:uid="{00000000-0005-0000-0000-0000262F0000}"/>
    <cellStyle name="40% - uthevingsfarge 3 3 2 2 3 3 3" xfId="13418" xr:uid="{00000000-0005-0000-0000-0000272F0000}"/>
    <cellStyle name="40% - uthevingsfarge 3 3 2 2 3 4" xfId="13419" xr:uid="{00000000-0005-0000-0000-0000282F0000}"/>
    <cellStyle name="40% - uthevingsfarge 3 3 2 2 3 5" xfId="13420" xr:uid="{00000000-0005-0000-0000-0000292F0000}"/>
    <cellStyle name="40% - uthevingsfarge 3 3 2 2 3_Tabell 4.5-4.7" xfId="13412" xr:uid="{00000000-0005-0000-0000-00002A2F0000}"/>
    <cellStyle name="40% - uthevingsfarge 3 3 2 2 4" xfId="13421" xr:uid="{00000000-0005-0000-0000-00002B2F0000}"/>
    <cellStyle name="40% - uthevingsfarge 3 3 2 2 4 2" xfId="13422" xr:uid="{00000000-0005-0000-0000-00002C2F0000}"/>
    <cellStyle name="40% - uthevingsfarge 3 3 2 2 4 2 2" xfId="13423" xr:uid="{00000000-0005-0000-0000-00002D2F0000}"/>
    <cellStyle name="40% - uthevingsfarge 3 3 2 2 4 2 3" xfId="13424" xr:uid="{00000000-0005-0000-0000-00002E2F0000}"/>
    <cellStyle name="40% - uthevingsfarge 3 3 2 2 4 3" xfId="13425" xr:uid="{00000000-0005-0000-0000-00002F2F0000}"/>
    <cellStyle name="40% - uthevingsfarge 3 3 2 2 4 3 2" xfId="13426" xr:uid="{00000000-0005-0000-0000-0000302F0000}"/>
    <cellStyle name="40% - uthevingsfarge 3 3 2 2 4 3 3" xfId="13427" xr:uid="{00000000-0005-0000-0000-0000312F0000}"/>
    <cellStyle name="40% - uthevingsfarge 3 3 2 2 4 4" xfId="13428" xr:uid="{00000000-0005-0000-0000-0000322F0000}"/>
    <cellStyle name="40% - uthevingsfarge 3 3 2 2 4 5" xfId="13429" xr:uid="{00000000-0005-0000-0000-0000332F0000}"/>
    <cellStyle name="40% - uthevingsfarge 3 3 2 2 5" xfId="13430" xr:uid="{00000000-0005-0000-0000-0000342F0000}"/>
    <cellStyle name="40% - uthevingsfarge 3 3 2 2 5 2" xfId="13431" xr:uid="{00000000-0005-0000-0000-0000352F0000}"/>
    <cellStyle name="40% - uthevingsfarge 3 3 2 2 5 3" xfId="13432" xr:uid="{00000000-0005-0000-0000-0000362F0000}"/>
    <cellStyle name="40% - uthevingsfarge 3 3 2 2 6" xfId="13433" xr:uid="{00000000-0005-0000-0000-0000372F0000}"/>
    <cellStyle name="40% - uthevingsfarge 3 3 2 2 6 2" xfId="13434" xr:uid="{00000000-0005-0000-0000-0000382F0000}"/>
    <cellStyle name="40% - uthevingsfarge 3 3 2 2 6 3" xfId="13435" xr:uid="{00000000-0005-0000-0000-0000392F0000}"/>
    <cellStyle name="40% - uthevingsfarge 3 3 2 2 7" xfId="13436" xr:uid="{00000000-0005-0000-0000-00003A2F0000}"/>
    <cellStyle name="40% - uthevingsfarge 3 3 2 2 7 2" xfId="13437" xr:uid="{00000000-0005-0000-0000-00003B2F0000}"/>
    <cellStyle name="40% - uthevingsfarge 3 3 2 2 8" xfId="13438" xr:uid="{00000000-0005-0000-0000-00003C2F0000}"/>
    <cellStyle name="40% - uthevingsfarge 3 3 2 2 8 2" xfId="13439" xr:uid="{00000000-0005-0000-0000-00003D2F0000}"/>
    <cellStyle name="40% - uthevingsfarge 3 3 2 2 9" xfId="13440" xr:uid="{00000000-0005-0000-0000-00003E2F0000}"/>
    <cellStyle name="40% - uthevingsfarge 3 3 2 2_Tabell 4.5-4.7" xfId="13377" xr:uid="{00000000-0005-0000-0000-00003F2F0000}"/>
    <cellStyle name="40% - uthevingsfarge 3 3 2 3" xfId="725" xr:uid="{00000000-0005-0000-0000-0000402F0000}"/>
    <cellStyle name="40% - uthevingsfarge 3 3 2 3 10" xfId="13442" xr:uid="{00000000-0005-0000-0000-0000412F0000}"/>
    <cellStyle name="40% - uthevingsfarge 3 3 2 3 2" xfId="726" xr:uid="{00000000-0005-0000-0000-0000422F0000}"/>
    <cellStyle name="40% - uthevingsfarge 3 3 2 3 2 2" xfId="13444" xr:uid="{00000000-0005-0000-0000-0000432F0000}"/>
    <cellStyle name="40% - uthevingsfarge 3 3 2 3 2 2 2" xfId="13445" xr:uid="{00000000-0005-0000-0000-0000442F0000}"/>
    <cellStyle name="40% - uthevingsfarge 3 3 2 3 2 2 3" xfId="13446" xr:uid="{00000000-0005-0000-0000-0000452F0000}"/>
    <cellStyle name="40% - uthevingsfarge 3 3 2 3 2 3" xfId="13447" xr:uid="{00000000-0005-0000-0000-0000462F0000}"/>
    <cellStyle name="40% - uthevingsfarge 3 3 2 3 2 3 2" xfId="13448" xr:uid="{00000000-0005-0000-0000-0000472F0000}"/>
    <cellStyle name="40% - uthevingsfarge 3 3 2 3 2 3 3" xfId="13449" xr:uid="{00000000-0005-0000-0000-0000482F0000}"/>
    <cellStyle name="40% - uthevingsfarge 3 3 2 3 2 4" xfId="13450" xr:uid="{00000000-0005-0000-0000-0000492F0000}"/>
    <cellStyle name="40% - uthevingsfarge 3 3 2 3 2 5" xfId="13451" xr:uid="{00000000-0005-0000-0000-00004A2F0000}"/>
    <cellStyle name="40% - uthevingsfarge 3 3 2 3 2_Tabell 4.5-4.7" xfId="13443" xr:uid="{00000000-0005-0000-0000-00004B2F0000}"/>
    <cellStyle name="40% - uthevingsfarge 3 3 2 3 3" xfId="13452" xr:uid="{00000000-0005-0000-0000-00004C2F0000}"/>
    <cellStyle name="40% - uthevingsfarge 3 3 2 3 3 2" xfId="13453" xr:uid="{00000000-0005-0000-0000-00004D2F0000}"/>
    <cellStyle name="40% - uthevingsfarge 3 3 2 3 3 2 2" xfId="13454" xr:uid="{00000000-0005-0000-0000-00004E2F0000}"/>
    <cellStyle name="40% - uthevingsfarge 3 3 2 3 3 2 3" xfId="13455" xr:uid="{00000000-0005-0000-0000-00004F2F0000}"/>
    <cellStyle name="40% - uthevingsfarge 3 3 2 3 3 3" xfId="13456" xr:uid="{00000000-0005-0000-0000-0000502F0000}"/>
    <cellStyle name="40% - uthevingsfarge 3 3 2 3 3 3 2" xfId="13457" xr:uid="{00000000-0005-0000-0000-0000512F0000}"/>
    <cellStyle name="40% - uthevingsfarge 3 3 2 3 3 3 3" xfId="13458" xr:uid="{00000000-0005-0000-0000-0000522F0000}"/>
    <cellStyle name="40% - uthevingsfarge 3 3 2 3 3 4" xfId="13459" xr:uid="{00000000-0005-0000-0000-0000532F0000}"/>
    <cellStyle name="40% - uthevingsfarge 3 3 2 3 3 5" xfId="13460" xr:uid="{00000000-0005-0000-0000-0000542F0000}"/>
    <cellStyle name="40% - uthevingsfarge 3 3 2 3 4" xfId="13461" xr:uid="{00000000-0005-0000-0000-0000552F0000}"/>
    <cellStyle name="40% - uthevingsfarge 3 3 2 3 4 2" xfId="13462" xr:uid="{00000000-0005-0000-0000-0000562F0000}"/>
    <cellStyle name="40% - uthevingsfarge 3 3 2 3 4 3" xfId="13463" xr:uid="{00000000-0005-0000-0000-0000572F0000}"/>
    <cellStyle name="40% - uthevingsfarge 3 3 2 3 5" xfId="13464" xr:uid="{00000000-0005-0000-0000-0000582F0000}"/>
    <cellStyle name="40% - uthevingsfarge 3 3 2 3 5 2" xfId="13465" xr:uid="{00000000-0005-0000-0000-0000592F0000}"/>
    <cellStyle name="40% - uthevingsfarge 3 3 2 3 5 3" xfId="13466" xr:uid="{00000000-0005-0000-0000-00005A2F0000}"/>
    <cellStyle name="40% - uthevingsfarge 3 3 2 3 6" xfId="13467" xr:uid="{00000000-0005-0000-0000-00005B2F0000}"/>
    <cellStyle name="40% - uthevingsfarge 3 3 2 3 6 2" xfId="13468" xr:uid="{00000000-0005-0000-0000-00005C2F0000}"/>
    <cellStyle name="40% - uthevingsfarge 3 3 2 3 7" xfId="13469" xr:uid="{00000000-0005-0000-0000-00005D2F0000}"/>
    <cellStyle name="40% - uthevingsfarge 3 3 2 3 7 2" xfId="13470" xr:uid="{00000000-0005-0000-0000-00005E2F0000}"/>
    <cellStyle name="40% - uthevingsfarge 3 3 2 3 8" xfId="13471" xr:uid="{00000000-0005-0000-0000-00005F2F0000}"/>
    <cellStyle name="40% - uthevingsfarge 3 3 2 3 9" xfId="13472" xr:uid="{00000000-0005-0000-0000-0000602F0000}"/>
    <cellStyle name="40% - uthevingsfarge 3 3 2 3_Tabell 4.5-4.7" xfId="13441" xr:uid="{00000000-0005-0000-0000-0000612F0000}"/>
    <cellStyle name="40% - uthevingsfarge 3 3 2 4" xfId="727" xr:uid="{00000000-0005-0000-0000-0000622F0000}"/>
    <cellStyle name="40% - uthevingsfarge 3 3 2 4 2" xfId="13474" xr:uid="{00000000-0005-0000-0000-0000632F0000}"/>
    <cellStyle name="40% - uthevingsfarge 3 3 2 4 2 2" xfId="13475" xr:uid="{00000000-0005-0000-0000-0000642F0000}"/>
    <cellStyle name="40% - uthevingsfarge 3 3 2 4 2 3" xfId="13476" xr:uid="{00000000-0005-0000-0000-0000652F0000}"/>
    <cellStyle name="40% - uthevingsfarge 3 3 2 4 3" xfId="13477" xr:uid="{00000000-0005-0000-0000-0000662F0000}"/>
    <cellStyle name="40% - uthevingsfarge 3 3 2 4 3 2" xfId="13478" xr:uid="{00000000-0005-0000-0000-0000672F0000}"/>
    <cellStyle name="40% - uthevingsfarge 3 3 2 4 3 3" xfId="13479" xr:uid="{00000000-0005-0000-0000-0000682F0000}"/>
    <cellStyle name="40% - uthevingsfarge 3 3 2 4 4" xfId="13480" xr:uid="{00000000-0005-0000-0000-0000692F0000}"/>
    <cellStyle name="40% - uthevingsfarge 3 3 2 4 5" xfId="13481" xr:uid="{00000000-0005-0000-0000-00006A2F0000}"/>
    <cellStyle name="40% - uthevingsfarge 3 3 2 4_Tabell 4.5-4.7" xfId="13473" xr:uid="{00000000-0005-0000-0000-00006B2F0000}"/>
    <cellStyle name="40% - uthevingsfarge 3 3 2 5" xfId="13482" xr:uid="{00000000-0005-0000-0000-00006C2F0000}"/>
    <cellStyle name="40% - uthevingsfarge 3 3 2 5 2" xfId="13483" xr:uid="{00000000-0005-0000-0000-00006D2F0000}"/>
    <cellStyle name="40% - uthevingsfarge 3 3 2 5 2 2" xfId="13484" xr:uid="{00000000-0005-0000-0000-00006E2F0000}"/>
    <cellStyle name="40% - uthevingsfarge 3 3 2 5 2 3" xfId="13485" xr:uid="{00000000-0005-0000-0000-00006F2F0000}"/>
    <cellStyle name="40% - uthevingsfarge 3 3 2 5 3" xfId="13486" xr:uid="{00000000-0005-0000-0000-0000702F0000}"/>
    <cellStyle name="40% - uthevingsfarge 3 3 2 5 3 2" xfId="13487" xr:uid="{00000000-0005-0000-0000-0000712F0000}"/>
    <cellStyle name="40% - uthevingsfarge 3 3 2 5 3 3" xfId="13488" xr:uid="{00000000-0005-0000-0000-0000722F0000}"/>
    <cellStyle name="40% - uthevingsfarge 3 3 2 5 4" xfId="13489" xr:uid="{00000000-0005-0000-0000-0000732F0000}"/>
    <cellStyle name="40% - uthevingsfarge 3 3 2 5 5" xfId="13490" xr:uid="{00000000-0005-0000-0000-0000742F0000}"/>
    <cellStyle name="40% - uthevingsfarge 3 3 2 6" xfId="13491" xr:uid="{00000000-0005-0000-0000-0000752F0000}"/>
    <cellStyle name="40% - uthevingsfarge 3 3 2 6 2" xfId="13492" xr:uid="{00000000-0005-0000-0000-0000762F0000}"/>
    <cellStyle name="40% - uthevingsfarge 3 3 2 6 3" xfId="13493" xr:uid="{00000000-0005-0000-0000-0000772F0000}"/>
    <cellStyle name="40% - uthevingsfarge 3 3 2 7" xfId="13494" xr:uid="{00000000-0005-0000-0000-0000782F0000}"/>
    <cellStyle name="40% - uthevingsfarge 3 3 2 7 2" xfId="13495" xr:uid="{00000000-0005-0000-0000-0000792F0000}"/>
    <cellStyle name="40% - uthevingsfarge 3 3 2 7 3" xfId="13496" xr:uid="{00000000-0005-0000-0000-00007A2F0000}"/>
    <cellStyle name="40% - uthevingsfarge 3 3 2 8" xfId="13497" xr:uid="{00000000-0005-0000-0000-00007B2F0000}"/>
    <cellStyle name="40% - uthevingsfarge 3 3 2 8 2" xfId="13498" xr:uid="{00000000-0005-0000-0000-00007C2F0000}"/>
    <cellStyle name="40% - uthevingsfarge 3 3 2 9" xfId="13499" xr:uid="{00000000-0005-0000-0000-00007D2F0000}"/>
    <cellStyle name="40% - uthevingsfarge 3 3 2 9 2" xfId="13500" xr:uid="{00000000-0005-0000-0000-00007E2F0000}"/>
    <cellStyle name="40% - uthevingsfarge 3 3 2_Tabell 4.5-4.7" xfId="13373" xr:uid="{00000000-0005-0000-0000-00007F2F0000}"/>
    <cellStyle name="40% - uthevingsfarge 3 3 3" xfId="728" xr:uid="{00000000-0005-0000-0000-0000802F0000}"/>
    <cellStyle name="40% - uthevingsfarge 3 3 3 10" xfId="13502" xr:uid="{00000000-0005-0000-0000-0000812F0000}"/>
    <cellStyle name="40% - uthevingsfarge 3 3 3 11" xfId="13503" xr:uid="{00000000-0005-0000-0000-0000822F0000}"/>
    <cellStyle name="40% - uthevingsfarge 3 3 3 2" xfId="729" xr:uid="{00000000-0005-0000-0000-0000832F0000}"/>
    <cellStyle name="40% - uthevingsfarge 3 3 3 2 10" xfId="13505" xr:uid="{00000000-0005-0000-0000-0000842F0000}"/>
    <cellStyle name="40% - uthevingsfarge 3 3 3 2 2" xfId="730" xr:uid="{00000000-0005-0000-0000-0000852F0000}"/>
    <cellStyle name="40% - uthevingsfarge 3 3 3 2 2 2" xfId="13507" xr:uid="{00000000-0005-0000-0000-0000862F0000}"/>
    <cellStyle name="40% - uthevingsfarge 3 3 3 2 2 2 2" xfId="13508" xr:uid="{00000000-0005-0000-0000-0000872F0000}"/>
    <cellStyle name="40% - uthevingsfarge 3 3 3 2 2 2 3" xfId="13509" xr:uid="{00000000-0005-0000-0000-0000882F0000}"/>
    <cellStyle name="40% - uthevingsfarge 3 3 3 2 2 3" xfId="13510" xr:uid="{00000000-0005-0000-0000-0000892F0000}"/>
    <cellStyle name="40% - uthevingsfarge 3 3 3 2 2 3 2" xfId="13511" xr:uid="{00000000-0005-0000-0000-00008A2F0000}"/>
    <cellStyle name="40% - uthevingsfarge 3 3 3 2 2 3 3" xfId="13512" xr:uid="{00000000-0005-0000-0000-00008B2F0000}"/>
    <cellStyle name="40% - uthevingsfarge 3 3 3 2 2 4" xfId="13513" xr:uid="{00000000-0005-0000-0000-00008C2F0000}"/>
    <cellStyle name="40% - uthevingsfarge 3 3 3 2 2 5" xfId="13514" xr:uid="{00000000-0005-0000-0000-00008D2F0000}"/>
    <cellStyle name="40% - uthevingsfarge 3 3 3 2 2_Tabell 4.5-4.7" xfId="13506" xr:uid="{00000000-0005-0000-0000-00008E2F0000}"/>
    <cellStyle name="40% - uthevingsfarge 3 3 3 2 3" xfId="13515" xr:uid="{00000000-0005-0000-0000-00008F2F0000}"/>
    <cellStyle name="40% - uthevingsfarge 3 3 3 2 3 2" xfId="13516" xr:uid="{00000000-0005-0000-0000-0000902F0000}"/>
    <cellStyle name="40% - uthevingsfarge 3 3 3 2 3 2 2" xfId="13517" xr:uid="{00000000-0005-0000-0000-0000912F0000}"/>
    <cellStyle name="40% - uthevingsfarge 3 3 3 2 3 2 3" xfId="13518" xr:uid="{00000000-0005-0000-0000-0000922F0000}"/>
    <cellStyle name="40% - uthevingsfarge 3 3 3 2 3 3" xfId="13519" xr:uid="{00000000-0005-0000-0000-0000932F0000}"/>
    <cellStyle name="40% - uthevingsfarge 3 3 3 2 3 3 2" xfId="13520" xr:uid="{00000000-0005-0000-0000-0000942F0000}"/>
    <cellStyle name="40% - uthevingsfarge 3 3 3 2 3 3 3" xfId="13521" xr:uid="{00000000-0005-0000-0000-0000952F0000}"/>
    <cellStyle name="40% - uthevingsfarge 3 3 3 2 3 4" xfId="13522" xr:uid="{00000000-0005-0000-0000-0000962F0000}"/>
    <cellStyle name="40% - uthevingsfarge 3 3 3 2 3 5" xfId="13523" xr:uid="{00000000-0005-0000-0000-0000972F0000}"/>
    <cellStyle name="40% - uthevingsfarge 3 3 3 2 4" xfId="13524" xr:uid="{00000000-0005-0000-0000-0000982F0000}"/>
    <cellStyle name="40% - uthevingsfarge 3 3 3 2 4 2" xfId="13525" xr:uid="{00000000-0005-0000-0000-0000992F0000}"/>
    <cellStyle name="40% - uthevingsfarge 3 3 3 2 4 3" xfId="13526" xr:uid="{00000000-0005-0000-0000-00009A2F0000}"/>
    <cellStyle name="40% - uthevingsfarge 3 3 3 2 5" xfId="13527" xr:uid="{00000000-0005-0000-0000-00009B2F0000}"/>
    <cellStyle name="40% - uthevingsfarge 3 3 3 2 5 2" xfId="13528" xr:uid="{00000000-0005-0000-0000-00009C2F0000}"/>
    <cellStyle name="40% - uthevingsfarge 3 3 3 2 5 3" xfId="13529" xr:uid="{00000000-0005-0000-0000-00009D2F0000}"/>
    <cellStyle name="40% - uthevingsfarge 3 3 3 2 6" xfId="13530" xr:uid="{00000000-0005-0000-0000-00009E2F0000}"/>
    <cellStyle name="40% - uthevingsfarge 3 3 3 2 6 2" xfId="13531" xr:uid="{00000000-0005-0000-0000-00009F2F0000}"/>
    <cellStyle name="40% - uthevingsfarge 3 3 3 2 7" xfId="13532" xr:uid="{00000000-0005-0000-0000-0000A02F0000}"/>
    <cellStyle name="40% - uthevingsfarge 3 3 3 2 7 2" xfId="13533" xr:uid="{00000000-0005-0000-0000-0000A12F0000}"/>
    <cellStyle name="40% - uthevingsfarge 3 3 3 2 8" xfId="13534" xr:uid="{00000000-0005-0000-0000-0000A22F0000}"/>
    <cellStyle name="40% - uthevingsfarge 3 3 3 2 9" xfId="13535" xr:uid="{00000000-0005-0000-0000-0000A32F0000}"/>
    <cellStyle name="40% - uthevingsfarge 3 3 3 2_Tabell 4.5-4.7" xfId="13504" xr:uid="{00000000-0005-0000-0000-0000A42F0000}"/>
    <cellStyle name="40% - uthevingsfarge 3 3 3 3" xfId="731" xr:uid="{00000000-0005-0000-0000-0000A52F0000}"/>
    <cellStyle name="40% - uthevingsfarge 3 3 3 3 2" xfId="13537" xr:uid="{00000000-0005-0000-0000-0000A62F0000}"/>
    <cellStyle name="40% - uthevingsfarge 3 3 3 3 2 2" xfId="13538" xr:uid="{00000000-0005-0000-0000-0000A72F0000}"/>
    <cellStyle name="40% - uthevingsfarge 3 3 3 3 2 3" xfId="13539" xr:uid="{00000000-0005-0000-0000-0000A82F0000}"/>
    <cellStyle name="40% - uthevingsfarge 3 3 3 3 3" xfId="13540" xr:uid="{00000000-0005-0000-0000-0000A92F0000}"/>
    <cellStyle name="40% - uthevingsfarge 3 3 3 3 3 2" xfId="13541" xr:uid="{00000000-0005-0000-0000-0000AA2F0000}"/>
    <cellStyle name="40% - uthevingsfarge 3 3 3 3 3 3" xfId="13542" xr:uid="{00000000-0005-0000-0000-0000AB2F0000}"/>
    <cellStyle name="40% - uthevingsfarge 3 3 3 3 4" xfId="13543" xr:uid="{00000000-0005-0000-0000-0000AC2F0000}"/>
    <cellStyle name="40% - uthevingsfarge 3 3 3 3 5" xfId="13544" xr:uid="{00000000-0005-0000-0000-0000AD2F0000}"/>
    <cellStyle name="40% - uthevingsfarge 3 3 3 3_Tabell 4.5-4.7" xfId="13536" xr:uid="{00000000-0005-0000-0000-0000AE2F0000}"/>
    <cellStyle name="40% - uthevingsfarge 3 3 3 4" xfId="13545" xr:uid="{00000000-0005-0000-0000-0000AF2F0000}"/>
    <cellStyle name="40% - uthevingsfarge 3 3 3 4 2" xfId="13546" xr:uid="{00000000-0005-0000-0000-0000B02F0000}"/>
    <cellStyle name="40% - uthevingsfarge 3 3 3 4 2 2" xfId="13547" xr:uid="{00000000-0005-0000-0000-0000B12F0000}"/>
    <cellStyle name="40% - uthevingsfarge 3 3 3 4 2 3" xfId="13548" xr:uid="{00000000-0005-0000-0000-0000B22F0000}"/>
    <cellStyle name="40% - uthevingsfarge 3 3 3 4 3" xfId="13549" xr:uid="{00000000-0005-0000-0000-0000B32F0000}"/>
    <cellStyle name="40% - uthevingsfarge 3 3 3 4 3 2" xfId="13550" xr:uid="{00000000-0005-0000-0000-0000B42F0000}"/>
    <cellStyle name="40% - uthevingsfarge 3 3 3 4 3 3" xfId="13551" xr:uid="{00000000-0005-0000-0000-0000B52F0000}"/>
    <cellStyle name="40% - uthevingsfarge 3 3 3 4 4" xfId="13552" xr:uid="{00000000-0005-0000-0000-0000B62F0000}"/>
    <cellStyle name="40% - uthevingsfarge 3 3 3 4 5" xfId="13553" xr:uid="{00000000-0005-0000-0000-0000B72F0000}"/>
    <cellStyle name="40% - uthevingsfarge 3 3 3 5" xfId="13554" xr:uid="{00000000-0005-0000-0000-0000B82F0000}"/>
    <cellStyle name="40% - uthevingsfarge 3 3 3 5 2" xfId="13555" xr:uid="{00000000-0005-0000-0000-0000B92F0000}"/>
    <cellStyle name="40% - uthevingsfarge 3 3 3 5 3" xfId="13556" xr:uid="{00000000-0005-0000-0000-0000BA2F0000}"/>
    <cellStyle name="40% - uthevingsfarge 3 3 3 6" xfId="13557" xr:uid="{00000000-0005-0000-0000-0000BB2F0000}"/>
    <cellStyle name="40% - uthevingsfarge 3 3 3 6 2" xfId="13558" xr:uid="{00000000-0005-0000-0000-0000BC2F0000}"/>
    <cellStyle name="40% - uthevingsfarge 3 3 3 6 3" xfId="13559" xr:uid="{00000000-0005-0000-0000-0000BD2F0000}"/>
    <cellStyle name="40% - uthevingsfarge 3 3 3 7" xfId="13560" xr:uid="{00000000-0005-0000-0000-0000BE2F0000}"/>
    <cellStyle name="40% - uthevingsfarge 3 3 3 7 2" xfId="13561" xr:uid="{00000000-0005-0000-0000-0000BF2F0000}"/>
    <cellStyle name="40% - uthevingsfarge 3 3 3 8" xfId="13562" xr:uid="{00000000-0005-0000-0000-0000C02F0000}"/>
    <cellStyle name="40% - uthevingsfarge 3 3 3 8 2" xfId="13563" xr:uid="{00000000-0005-0000-0000-0000C12F0000}"/>
    <cellStyle name="40% - uthevingsfarge 3 3 3 9" xfId="13564" xr:uid="{00000000-0005-0000-0000-0000C22F0000}"/>
    <cellStyle name="40% - uthevingsfarge 3 3 3_Tabell 4.5-4.7" xfId="13501" xr:uid="{00000000-0005-0000-0000-0000C32F0000}"/>
    <cellStyle name="40% - uthevingsfarge 3 3 4" xfId="732" xr:uid="{00000000-0005-0000-0000-0000C42F0000}"/>
    <cellStyle name="40% - uthevingsfarge 3 3 4 10" xfId="13566" xr:uid="{00000000-0005-0000-0000-0000C52F0000}"/>
    <cellStyle name="40% - uthevingsfarge 3 3 4 2" xfId="733" xr:uid="{00000000-0005-0000-0000-0000C62F0000}"/>
    <cellStyle name="40% - uthevingsfarge 3 3 4 2 2" xfId="13568" xr:uid="{00000000-0005-0000-0000-0000C72F0000}"/>
    <cellStyle name="40% - uthevingsfarge 3 3 4 2 2 2" xfId="13569" xr:uid="{00000000-0005-0000-0000-0000C82F0000}"/>
    <cellStyle name="40% - uthevingsfarge 3 3 4 2 2 3" xfId="13570" xr:uid="{00000000-0005-0000-0000-0000C92F0000}"/>
    <cellStyle name="40% - uthevingsfarge 3 3 4 2 3" xfId="13571" xr:uid="{00000000-0005-0000-0000-0000CA2F0000}"/>
    <cellStyle name="40% - uthevingsfarge 3 3 4 2 3 2" xfId="13572" xr:uid="{00000000-0005-0000-0000-0000CB2F0000}"/>
    <cellStyle name="40% - uthevingsfarge 3 3 4 2 3 3" xfId="13573" xr:uid="{00000000-0005-0000-0000-0000CC2F0000}"/>
    <cellStyle name="40% - uthevingsfarge 3 3 4 2 4" xfId="13574" xr:uid="{00000000-0005-0000-0000-0000CD2F0000}"/>
    <cellStyle name="40% - uthevingsfarge 3 3 4 2 5" xfId="13575" xr:uid="{00000000-0005-0000-0000-0000CE2F0000}"/>
    <cellStyle name="40% - uthevingsfarge 3 3 4 2_Tabell 4.5-4.7" xfId="13567" xr:uid="{00000000-0005-0000-0000-0000CF2F0000}"/>
    <cellStyle name="40% - uthevingsfarge 3 3 4 3" xfId="13576" xr:uid="{00000000-0005-0000-0000-0000D02F0000}"/>
    <cellStyle name="40% - uthevingsfarge 3 3 4 3 2" xfId="13577" xr:uid="{00000000-0005-0000-0000-0000D12F0000}"/>
    <cellStyle name="40% - uthevingsfarge 3 3 4 3 2 2" xfId="13578" xr:uid="{00000000-0005-0000-0000-0000D22F0000}"/>
    <cellStyle name="40% - uthevingsfarge 3 3 4 3 2 3" xfId="13579" xr:uid="{00000000-0005-0000-0000-0000D32F0000}"/>
    <cellStyle name="40% - uthevingsfarge 3 3 4 3 3" xfId="13580" xr:uid="{00000000-0005-0000-0000-0000D42F0000}"/>
    <cellStyle name="40% - uthevingsfarge 3 3 4 3 3 2" xfId="13581" xr:uid="{00000000-0005-0000-0000-0000D52F0000}"/>
    <cellStyle name="40% - uthevingsfarge 3 3 4 3 3 3" xfId="13582" xr:uid="{00000000-0005-0000-0000-0000D62F0000}"/>
    <cellStyle name="40% - uthevingsfarge 3 3 4 3 4" xfId="13583" xr:uid="{00000000-0005-0000-0000-0000D72F0000}"/>
    <cellStyle name="40% - uthevingsfarge 3 3 4 3 5" xfId="13584" xr:uid="{00000000-0005-0000-0000-0000D82F0000}"/>
    <cellStyle name="40% - uthevingsfarge 3 3 4 4" xfId="13585" xr:uid="{00000000-0005-0000-0000-0000D92F0000}"/>
    <cellStyle name="40% - uthevingsfarge 3 3 4 4 2" xfId="13586" xr:uid="{00000000-0005-0000-0000-0000DA2F0000}"/>
    <cellStyle name="40% - uthevingsfarge 3 3 4 4 3" xfId="13587" xr:uid="{00000000-0005-0000-0000-0000DB2F0000}"/>
    <cellStyle name="40% - uthevingsfarge 3 3 4 5" xfId="13588" xr:uid="{00000000-0005-0000-0000-0000DC2F0000}"/>
    <cellStyle name="40% - uthevingsfarge 3 3 4 5 2" xfId="13589" xr:uid="{00000000-0005-0000-0000-0000DD2F0000}"/>
    <cellStyle name="40% - uthevingsfarge 3 3 4 5 3" xfId="13590" xr:uid="{00000000-0005-0000-0000-0000DE2F0000}"/>
    <cellStyle name="40% - uthevingsfarge 3 3 4 6" xfId="13591" xr:uid="{00000000-0005-0000-0000-0000DF2F0000}"/>
    <cellStyle name="40% - uthevingsfarge 3 3 4 6 2" xfId="13592" xr:uid="{00000000-0005-0000-0000-0000E02F0000}"/>
    <cellStyle name="40% - uthevingsfarge 3 3 4 7" xfId="13593" xr:uid="{00000000-0005-0000-0000-0000E12F0000}"/>
    <cellStyle name="40% - uthevingsfarge 3 3 4 7 2" xfId="13594" xr:uid="{00000000-0005-0000-0000-0000E22F0000}"/>
    <cellStyle name="40% - uthevingsfarge 3 3 4 8" xfId="13595" xr:uid="{00000000-0005-0000-0000-0000E32F0000}"/>
    <cellStyle name="40% - uthevingsfarge 3 3 4 9" xfId="13596" xr:uid="{00000000-0005-0000-0000-0000E42F0000}"/>
    <cellStyle name="40% - uthevingsfarge 3 3 4_Tabell 4.5-4.7" xfId="13565" xr:uid="{00000000-0005-0000-0000-0000E52F0000}"/>
    <cellStyle name="40% - uthevingsfarge 3 3 5" xfId="734" xr:uid="{00000000-0005-0000-0000-0000E62F0000}"/>
    <cellStyle name="40% - uthevingsfarge 3 3 5 2" xfId="13598" xr:uid="{00000000-0005-0000-0000-0000E72F0000}"/>
    <cellStyle name="40% - uthevingsfarge 3 3 5 2 2" xfId="13599" xr:uid="{00000000-0005-0000-0000-0000E82F0000}"/>
    <cellStyle name="40% - uthevingsfarge 3 3 5 2 3" xfId="13600" xr:uid="{00000000-0005-0000-0000-0000E92F0000}"/>
    <cellStyle name="40% - uthevingsfarge 3 3 5 3" xfId="13601" xr:uid="{00000000-0005-0000-0000-0000EA2F0000}"/>
    <cellStyle name="40% - uthevingsfarge 3 3 5 3 2" xfId="13602" xr:uid="{00000000-0005-0000-0000-0000EB2F0000}"/>
    <cellStyle name="40% - uthevingsfarge 3 3 5 3 3" xfId="13603" xr:uid="{00000000-0005-0000-0000-0000EC2F0000}"/>
    <cellStyle name="40% - uthevingsfarge 3 3 5 4" xfId="13604" xr:uid="{00000000-0005-0000-0000-0000ED2F0000}"/>
    <cellStyle name="40% - uthevingsfarge 3 3 5 5" xfId="13605" xr:uid="{00000000-0005-0000-0000-0000EE2F0000}"/>
    <cellStyle name="40% - uthevingsfarge 3 3 5_Tabell 4.5-4.7" xfId="13597" xr:uid="{00000000-0005-0000-0000-0000EF2F0000}"/>
    <cellStyle name="40% - uthevingsfarge 3 3 6" xfId="13606" xr:uid="{00000000-0005-0000-0000-0000F02F0000}"/>
    <cellStyle name="40% - uthevingsfarge 3 3 6 2" xfId="13607" xr:uid="{00000000-0005-0000-0000-0000F12F0000}"/>
    <cellStyle name="40% - uthevingsfarge 3 3 6 2 2" xfId="13608" xr:uid="{00000000-0005-0000-0000-0000F22F0000}"/>
    <cellStyle name="40% - uthevingsfarge 3 3 6 2 3" xfId="13609" xr:uid="{00000000-0005-0000-0000-0000F32F0000}"/>
    <cellStyle name="40% - uthevingsfarge 3 3 6 3" xfId="13610" xr:uid="{00000000-0005-0000-0000-0000F42F0000}"/>
    <cellStyle name="40% - uthevingsfarge 3 3 6 3 2" xfId="13611" xr:uid="{00000000-0005-0000-0000-0000F52F0000}"/>
    <cellStyle name="40% - uthevingsfarge 3 3 6 3 3" xfId="13612" xr:uid="{00000000-0005-0000-0000-0000F62F0000}"/>
    <cellStyle name="40% - uthevingsfarge 3 3 6 4" xfId="13613" xr:uid="{00000000-0005-0000-0000-0000F72F0000}"/>
    <cellStyle name="40% - uthevingsfarge 3 3 6 5" xfId="13614" xr:uid="{00000000-0005-0000-0000-0000F82F0000}"/>
    <cellStyle name="40% - uthevingsfarge 3 3 7" xfId="13615" xr:uid="{00000000-0005-0000-0000-0000F92F0000}"/>
    <cellStyle name="40% - uthevingsfarge 3 3 7 2" xfId="13616" xr:uid="{00000000-0005-0000-0000-0000FA2F0000}"/>
    <cellStyle name="40% - uthevingsfarge 3 3 7 3" xfId="13617" xr:uid="{00000000-0005-0000-0000-0000FB2F0000}"/>
    <cellStyle name="40% - uthevingsfarge 3 3 8" xfId="13618" xr:uid="{00000000-0005-0000-0000-0000FC2F0000}"/>
    <cellStyle name="40% - uthevingsfarge 3 3 8 2" xfId="13619" xr:uid="{00000000-0005-0000-0000-0000FD2F0000}"/>
    <cellStyle name="40% - uthevingsfarge 3 3 8 3" xfId="13620" xr:uid="{00000000-0005-0000-0000-0000FE2F0000}"/>
    <cellStyle name="40% - uthevingsfarge 3 3 9" xfId="13621" xr:uid="{00000000-0005-0000-0000-0000FF2F0000}"/>
    <cellStyle name="40% - uthevingsfarge 3 3 9 2" xfId="13622" xr:uid="{00000000-0005-0000-0000-000000300000}"/>
    <cellStyle name="40% - uthevingsfarge 3 3_Tabell 4.5-4.7" xfId="13367" xr:uid="{00000000-0005-0000-0000-000001300000}"/>
    <cellStyle name="40% - uthevingsfarge 3 4" xfId="735" xr:uid="{00000000-0005-0000-0000-000002300000}"/>
    <cellStyle name="40% - uthevingsfarge 3 4 10" xfId="13624" xr:uid="{00000000-0005-0000-0000-000003300000}"/>
    <cellStyle name="40% - uthevingsfarge 3 4 10 2" xfId="13625" xr:uid="{00000000-0005-0000-0000-000004300000}"/>
    <cellStyle name="40% - uthevingsfarge 3 4 11" xfId="13626" xr:uid="{00000000-0005-0000-0000-000005300000}"/>
    <cellStyle name="40% - uthevingsfarge 3 4 12" xfId="13627" xr:uid="{00000000-0005-0000-0000-000006300000}"/>
    <cellStyle name="40% - uthevingsfarge 3 4 13" xfId="13628" xr:uid="{00000000-0005-0000-0000-000007300000}"/>
    <cellStyle name="40% - uthevingsfarge 3 4 2" xfId="736" xr:uid="{00000000-0005-0000-0000-000008300000}"/>
    <cellStyle name="40% - uthevingsfarge 3 4 2 10" xfId="13630" xr:uid="{00000000-0005-0000-0000-000009300000}"/>
    <cellStyle name="40% - uthevingsfarge 3 4 2 11" xfId="13631" xr:uid="{00000000-0005-0000-0000-00000A300000}"/>
    <cellStyle name="40% - uthevingsfarge 3 4 2 12" xfId="13632" xr:uid="{00000000-0005-0000-0000-00000B300000}"/>
    <cellStyle name="40% - uthevingsfarge 3 4 2 2" xfId="737" xr:uid="{00000000-0005-0000-0000-00000C300000}"/>
    <cellStyle name="40% - uthevingsfarge 3 4 2 2 10" xfId="13634" xr:uid="{00000000-0005-0000-0000-00000D300000}"/>
    <cellStyle name="40% - uthevingsfarge 3 4 2 2 11" xfId="13635" xr:uid="{00000000-0005-0000-0000-00000E300000}"/>
    <cellStyle name="40% - uthevingsfarge 3 4 2 2 2" xfId="738" xr:uid="{00000000-0005-0000-0000-00000F300000}"/>
    <cellStyle name="40% - uthevingsfarge 3 4 2 2 2 10" xfId="13637" xr:uid="{00000000-0005-0000-0000-000010300000}"/>
    <cellStyle name="40% - uthevingsfarge 3 4 2 2 2 2" xfId="739" xr:uid="{00000000-0005-0000-0000-000011300000}"/>
    <cellStyle name="40% - uthevingsfarge 3 4 2 2 2 2 2" xfId="13639" xr:uid="{00000000-0005-0000-0000-000012300000}"/>
    <cellStyle name="40% - uthevingsfarge 3 4 2 2 2 2 2 2" xfId="13640" xr:uid="{00000000-0005-0000-0000-000013300000}"/>
    <cellStyle name="40% - uthevingsfarge 3 4 2 2 2 2 2 3" xfId="13641" xr:uid="{00000000-0005-0000-0000-000014300000}"/>
    <cellStyle name="40% - uthevingsfarge 3 4 2 2 2 2 3" xfId="13642" xr:uid="{00000000-0005-0000-0000-000015300000}"/>
    <cellStyle name="40% - uthevingsfarge 3 4 2 2 2 2 3 2" xfId="13643" xr:uid="{00000000-0005-0000-0000-000016300000}"/>
    <cellStyle name="40% - uthevingsfarge 3 4 2 2 2 2 3 3" xfId="13644" xr:uid="{00000000-0005-0000-0000-000017300000}"/>
    <cellStyle name="40% - uthevingsfarge 3 4 2 2 2 2 4" xfId="13645" xr:uid="{00000000-0005-0000-0000-000018300000}"/>
    <cellStyle name="40% - uthevingsfarge 3 4 2 2 2 2 5" xfId="13646" xr:uid="{00000000-0005-0000-0000-000019300000}"/>
    <cellStyle name="40% - uthevingsfarge 3 4 2 2 2 2_Tabell 4.5-4.7" xfId="13638" xr:uid="{00000000-0005-0000-0000-00001A300000}"/>
    <cellStyle name="40% - uthevingsfarge 3 4 2 2 2 3" xfId="13647" xr:uid="{00000000-0005-0000-0000-00001B300000}"/>
    <cellStyle name="40% - uthevingsfarge 3 4 2 2 2 3 2" xfId="13648" xr:uid="{00000000-0005-0000-0000-00001C300000}"/>
    <cellStyle name="40% - uthevingsfarge 3 4 2 2 2 3 2 2" xfId="13649" xr:uid="{00000000-0005-0000-0000-00001D300000}"/>
    <cellStyle name="40% - uthevingsfarge 3 4 2 2 2 3 2 3" xfId="13650" xr:uid="{00000000-0005-0000-0000-00001E300000}"/>
    <cellStyle name="40% - uthevingsfarge 3 4 2 2 2 3 3" xfId="13651" xr:uid="{00000000-0005-0000-0000-00001F300000}"/>
    <cellStyle name="40% - uthevingsfarge 3 4 2 2 2 3 3 2" xfId="13652" xr:uid="{00000000-0005-0000-0000-000020300000}"/>
    <cellStyle name="40% - uthevingsfarge 3 4 2 2 2 3 3 3" xfId="13653" xr:uid="{00000000-0005-0000-0000-000021300000}"/>
    <cellStyle name="40% - uthevingsfarge 3 4 2 2 2 3 4" xfId="13654" xr:uid="{00000000-0005-0000-0000-000022300000}"/>
    <cellStyle name="40% - uthevingsfarge 3 4 2 2 2 3 5" xfId="13655" xr:uid="{00000000-0005-0000-0000-000023300000}"/>
    <cellStyle name="40% - uthevingsfarge 3 4 2 2 2 4" xfId="13656" xr:uid="{00000000-0005-0000-0000-000024300000}"/>
    <cellStyle name="40% - uthevingsfarge 3 4 2 2 2 4 2" xfId="13657" xr:uid="{00000000-0005-0000-0000-000025300000}"/>
    <cellStyle name="40% - uthevingsfarge 3 4 2 2 2 4 3" xfId="13658" xr:uid="{00000000-0005-0000-0000-000026300000}"/>
    <cellStyle name="40% - uthevingsfarge 3 4 2 2 2 5" xfId="13659" xr:uid="{00000000-0005-0000-0000-000027300000}"/>
    <cellStyle name="40% - uthevingsfarge 3 4 2 2 2 5 2" xfId="13660" xr:uid="{00000000-0005-0000-0000-000028300000}"/>
    <cellStyle name="40% - uthevingsfarge 3 4 2 2 2 5 3" xfId="13661" xr:uid="{00000000-0005-0000-0000-000029300000}"/>
    <cellStyle name="40% - uthevingsfarge 3 4 2 2 2 6" xfId="13662" xr:uid="{00000000-0005-0000-0000-00002A300000}"/>
    <cellStyle name="40% - uthevingsfarge 3 4 2 2 2 6 2" xfId="13663" xr:uid="{00000000-0005-0000-0000-00002B300000}"/>
    <cellStyle name="40% - uthevingsfarge 3 4 2 2 2 7" xfId="13664" xr:uid="{00000000-0005-0000-0000-00002C300000}"/>
    <cellStyle name="40% - uthevingsfarge 3 4 2 2 2 7 2" xfId="13665" xr:uid="{00000000-0005-0000-0000-00002D300000}"/>
    <cellStyle name="40% - uthevingsfarge 3 4 2 2 2 8" xfId="13666" xr:uid="{00000000-0005-0000-0000-00002E300000}"/>
    <cellStyle name="40% - uthevingsfarge 3 4 2 2 2 9" xfId="13667" xr:uid="{00000000-0005-0000-0000-00002F300000}"/>
    <cellStyle name="40% - uthevingsfarge 3 4 2 2 2_Tabell 4.5-4.7" xfId="13636" xr:uid="{00000000-0005-0000-0000-000030300000}"/>
    <cellStyle name="40% - uthevingsfarge 3 4 2 2 3" xfId="740" xr:uid="{00000000-0005-0000-0000-000031300000}"/>
    <cellStyle name="40% - uthevingsfarge 3 4 2 2 3 2" xfId="13669" xr:uid="{00000000-0005-0000-0000-000032300000}"/>
    <cellStyle name="40% - uthevingsfarge 3 4 2 2 3 2 2" xfId="13670" xr:uid="{00000000-0005-0000-0000-000033300000}"/>
    <cellStyle name="40% - uthevingsfarge 3 4 2 2 3 2 3" xfId="13671" xr:uid="{00000000-0005-0000-0000-000034300000}"/>
    <cellStyle name="40% - uthevingsfarge 3 4 2 2 3 3" xfId="13672" xr:uid="{00000000-0005-0000-0000-000035300000}"/>
    <cellStyle name="40% - uthevingsfarge 3 4 2 2 3 3 2" xfId="13673" xr:uid="{00000000-0005-0000-0000-000036300000}"/>
    <cellStyle name="40% - uthevingsfarge 3 4 2 2 3 3 3" xfId="13674" xr:uid="{00000000-0005-0000-0000-000037300000}"/>
    <cellStyle name="40% - uthevingsfarge 3 4 2 2 3 4" xfId="13675" xr:uid="{00000000-0005-0000-0000-000038300000}"/>
    <cellStyle name="40% - uthevingsfarge 3 4 2 2 3 5" xfId="13676" xr:uid="{00000000-0005-0000-0000-000039300000}"/>
    <cellStyle name="40% - uthevingsfarge 3 4 2 2 3_Tabell 4.5-4.7" xfId="13668" xr:uid="{00000000-0005-0000-0000-00003A300000}"/>
    <cellStyle name="40% - uthevingsfarge 3 4 2 2 4" xfId="13677" xr:uid="{00000000-0005-0000-0000-00003B300000}"/>
    <cellStyle name="40% - uthevingsfarge 3 4 2 2 4 2" xfId="13678" xr:uid="{00000000-0005-0000-0000-00003C300000}"/>
    <cellStyle name="40% - uthevingsfarge 3 4 2 2 4 2 2" xfId="13679" xr:uid="{00000000-0005-0000-0000-00003D300000}"/>
    <cellStyle name="40% - uthevingsfarge 3 4 2 2 4 2 3" xfId="13680" xr:uid="{00000000-0005-0000-0000-00003E300000}"/>
    <cellStyle name="40% - uthevingsfarge 3 4 2 2 4 3" xfId="13681" xr:uid="{00000000-0005-0000-0000-00003F300000}"/>
    <cellStyle name="40% - uthevingsfarge 3 4 2 2 4 3 2" xfId="13682" xr:uid="{00000000-0005-0000-0000-000040300000}"/>
    <cellStyle name="40% - uthevingsfarge 3 4 2 2 4 3 3" xfId="13683" xr:uid="{00000000-0005-0000-0000-000041300000}"/>
    <cellStyle name="40% - uthevingsfarge 3 4 2 2 4 4" xfId="13684" xr:uid="{00000000-0005-0000-0000-000042300000}"/>
    <cellStyle name="40% - uthevingsfarge 3 4 2 2 4 5" xfId="13685" xr:uid="{00000000-0005-0000-0000-000043300000}"/>
    <cellStyle name="40% - uthevingsfarge 3 4 2 2 5" xfId="13686" xr:uid="{00000000-0005-0000-0000-000044300000}"/>
    <cellStyle name="40% - uthevingsfarge 3 4 2 2 5 2" xfId="13687" xr:uid="{00000000-0005-0000-0000-000045300000}"/>
    <cellStyle name="40% - uthevingsfarge 3 4 2 2 5 3" xfId="13688" xr:uid="{00000000-0005-0000-0000-000046300000}"/>
    <cellStyle name="40% - uthevingsfarge 3 4 2 2 6" xfId="13689" xr:uid="{00000000-0005-0000-0000-000047300000}"/>
    <cellStyle name="40% - uthevingsfarge 3 4 2 2 6 2" xfId="13690" xr:uid="{00000000-0005-0000-0000-000048300000}"/>
    <cellStyle name="40% - uthevingsfarge 3 4 2 2 6 3" xfId="13691" xr:uid="{00000000-0005-0000-0000-000049300000}"/>
    <cellStyle name="40% - uthevingsfarge 3 4 2 2 7" xfId="13692" xr:uid="{00000000-0005-0000-0000-00004A300000}"/>
    <cellStyle name="40% - uthevingsfarge 3 4 2 2 7 2" xfId="13693" xr:uid="{00000000-0005-0000-0000-00004B300000}"/>
    <cellStyle name="40% - uthevingsfarge 3 4 2 2 8" xfId="13694" xr:uid="{00000000-0005-0000-0000-00004C300000}"/>
    <cellStyle name="40% - uthevingsfarge 3 4 2 2 8 2" xfId="13695" xr:uid="{00000000-0005-0000-0000-00004D300000}"/>
    <cellStyle name="40% - uthevingsfarge 3 4 2 2 9" xfId="13696" xr:uid="{00000000-0005-0000-0000-00004E300000}"/>
    <cellStyle name="40% - uthevingsfarge 3 4 2 2_Tabell 4.5-4.7" xfId="13633" xr:uid="{00000000-0005-0000-0000-00004F300000}"/>
    <cellStyle name="40% - uthevingsfarge 3 4 2 3" xfId="741" xr:uid="{00000000-0005-0000-0000-000050300000}"/>
    <cellStyle name="40% - uthevingsfarge 3 4 2 3 10" xfId="13698" xr:uid="{00000000-0005-0000-0000-000051300000}"/>
    <cellStyle name="40% - uthevingsfarge 3 4 2 3 2" xfId="742" xr:uid="{00000000-0005-0000-0000-000052300000}"/>
    <cellStyle name="40% - uthevingsfarge 3 4 2 3 2 2" xfId="13700" xr:uid="{00000000-0005-0000-0000-000053300000}"/>
    <cellStyle name="40% - uthevingsfarge 3 4 2 3 2 2 2" xfId="13701" xr:uid="{00000000-0005-0000-0000-000054300000}"/>
    <cellStyle name="40% - uthevingsfarge 3 4 2 3 2 2 3" xfId="13702" xr:uid="{00000000-0005-0000-0000-000055300000}"/>
    <cellStyle name="40% - uthevingsfarge 3 4 2 3 2 3" xfId="13703" xr:uid="{00000000-0005-0000-0000-000056300000}"/>
    <cellStyle name="40% - uthevingsfarge 3 4 2 3 2 3 2" xfId="13704" xr:uid="{00000000-0005-0000-0000-000057300000}"/>
    <cellStyle name="40% - uthevingsfarge 3 4 2 3 2 3 3" xfId="13705" xr:uid="{00000000-0005-0000-0000-000058300000}"/>
    <cellStyle name="40% - uthevingsfarge 3 4 2 3 2 4" xfId="13706" xr:uid="{00000000-0005-0000-0000-000059300000}"/>
    <cellStyle name="40% - uthevingsfarge 3 4 2 3 2 5" xfId="13707" xr:uid="{00000000-0005-0000-0000-00005A300000}"/>
    <cellStyle name="40% - uthevingsfarge 3 4 2 3 2_Tabell 4.5-4.7" xfId="13699" xr:uid="{00000000-0005-0000-0000-00005B300000}"/>
    <cellStyle name="40% - uthevingsfarge 3 4 2 3 3" xfId="13708" xr:uid="{00000000-0005-0000-0000-00005C300000}"/>
    <cellStyle name="40% - uthevingsfarge 3 4 2 3 3 2" xfId="13709" xr:uid="{00000000-0005-0000-0000-00005D300000}"/>
    <cellStyle name="40% - uthevingsfarge 3 4 2 3 3 2 2" xfId="13710" xr:uid="{00000000-0005-0000-0000-00005E300000}"/>
    <cellStyle name="40% - uthevingsfarge 3 4 2 3 3 2 3" xfId="13711" xr:uid="{00000000-0005-0000-0000-00005F300000}"/>
    <cellStyle name="40% - uthevingsfarge 3 4 2 3 3 3" xfId="13712" xr:uid="{00000000-0005-0000-0000-000060300000}"/>
    <cellStyle name="40% - uthevingsfarge 3 4 2 3 3 3 2" xfId="13713" xr:uid="{00000000-0005-0000-0000-000061300000}"/>
    <cellStyle name="40% - uthevingsfarge 3 4 2 3 3 3 3" xfId="13714" xr:uid="{00000000-0005-0000-0000-000062300000}"/>
    <cellStyle name="40% - uthevingsfarge 3 4 2 3 3 4" xfId="13715" xr:uid="{00000000-0005-0000-0000-000063300000}"/>
    <cellStyle name="40% - uthevingsfarge 3 4 2 3 3 5" xfId="13716" xr:uid="{00000000-0005-0000-0000-000064300000}"/>
    <cellStyle name="40% - uthevingsfarge 3 4 2 3 4" xfId="13717" xr:uid="{00000000-0005-0000-0000-000065300000}"/>
    <cellStyle name="40% - uthevingsfarge 3 4 2 3 4 2" xfId="13718" xr:uid="{00000000-0005-0000-0000-000066300000}"/>
    <cellStyle name="40% - uthevingsfarge 3 4 2 3 4 3" xfId="13719" xr:uid="{00000000-0005-0000-0000-000067300000}"/>
    <cellStyle name="40% - uthevingsfarge 3 4 2 3 5" xfId="13720" xr:uid="{00000000-0005-0000-0000-000068300000}"/>
    <cellStyle name="40% - uthevingsfarge 3 4 2 3 5 2" xfId="13721" xr:uid="{00000000-0005-0000-0000-000069300000}"/>
    <cellStyle name="40% - uthevingsfarge 3 4 2 3 5 3" xfId="13722" xr:uid="{00000000-0005-0000-0000-00006A300000}"/>
    <cellStyle name="40% - uthevingsfarge 3 4 2 3 6" xfId="13723" xr:uid="{00000000-0005-0000-0000-00006B300000}"/>
    <cellStyle name="40% - uthevingsfarge 3 4 2 3 6 2" xfId="13724" xr:uid="{00000000-0005-0000-0000-00006C300000}"/>
    <cellStyle name="40% - uthevingsfarge 3 4 2 3 7" xfId="13725" xr:uid="{00000000-0005-0000-0000-00006D300000}"/>
    <cellStyle name="40% - uthevingsfarge 3 4 2 3 7 2" xfId="13726" xr:uid="{00000000-0005-0000-0000-00006E300000}"/>
    <cellStyle name="40% - uthevingsfarge 3 4 2 3 8" xfId="13727" xr:uid="{00000000-0005-0000-0000-00006F300000}"/>
    <cellStyle name="40% - uthevingsfarge 3 4 2 3 9" xfId="13728" xr:uid="{00000000-0005-0000-0000-000070300000}"/>
    <cellStyle name="40% - uthevingsfarge 3 4 2 3_Tabell 4.5-4.7" xfId="13697" xr:uid="{00000000-0005-0000-0000-000071300000}"/>
    <cellStyle name="40% - uthevingsfarge 3 4 2 4" xfId="743" xr:uid="{00000000-0005-0000-0000-000072300000}"/>
    <cellStyle name="40% - uthevingsfarge 3 4 2 4 2" xfId="13730" xr:uid="{00000000-0005-0000-0000-000073300000}"/>
    <cellStyle name="40% - uthevingsfarge 3 4 2 4 2 2" xfId="13731" xr:uid="{00000000-0005-0000-0000-000074300000}"/>
    <cellStyle name="40% - uthevingsfarge 3 4 2 4 2 3" xfId="13732" xr:uid="{00000000-0005-0000-0000-000075300000}"/>
    <cellStyle name="40% - uthevingsfarge 3 4 2 4 3" xfId="13733" xr:uid="{00000000-0005-0000-0000-000076300000}"/>
    <cellStyle name="40% - uthevingsfarge 3 4 2 4 3 2" xfId="13734" xr:uid="{00000000-0005-0000-0000-000077300000}"/>
    <cellStyle name="40% - uthevingsfarge 3 4 2 4 3 3" xfId="13735" xr:uid="{00000000-0005-0000-0000-000078300000}"/>
    <cellStyle name="40% - uthevingsfarge 3 4 2 4 4" xfId="13736" xr:uid="{00000000-0005-0000-0000-000079300000}"/>
    <cellStyle name="40% - uthevingsfarge 3 4 2 4 5" xfId="13737" xr:uid="{00000000-0005-0000-0000-00007A300000}"/>
    <cellStyle name="40% - uthevingsfarge 3 4 2 4_Tabell 4.5-4.7" xfId="13729" xr:uid="{00000000-0005-0000-0000-00007B300000}"/>
    <cellStyle name="40% - uthevingsfarge 3 4 2 5" xfId="13738" xr:uid="{00000000-0005-0000-0000-00007C300000}"/>
    <cellStyle name="40% - uthevingsfarge 3 4 2 5 2" xfId="13739" xr:uid="{00000000-0005-0000-0000-00007D300000}"/>
    <cellStyle name="40% - uthevingsfarge 3 4 2 5 2 2" xfId="13740" xr:uid="{00000000-0005-0000-0000-00007E300000}"/>
    <cellStyle name="40% - uthevingsfarge 3 4 2 5 2 3" xfId="13741" xr:uid="{00000000-0005-0000-0000-00007F300000}"/>
    <cellStyle name="40% - uthevingsfarge 3 4 2 5 3" xfId="13742" xr:uid="{00000000-0005-0000-0000-000080300000}"/>
    <cellStyle name="40% - uthevingsfarge 3 4 2 5 3 2" xfId="13743" xr:uid="{00000000-0005-0000-0000-000081300000}"/>
    <cellStyle name="40% - uthevingsfarge 3 4 2 5 3 3" xfId="13744" xr:uid="{00000000-0005-0000-0000-000082300000}"/>
    <cellStyle name="40% - uthevingsfarge 3 4 2 5 4" xfId="13745" xr:uid="{00000000-0005-0000-0000-000083300000}"/>
    <cellStyle name="40% - uthevingsfarge 3 4 2 5 5" xfId="13746" xr:uid="{00000000-0005-0000-0000-000084300000}"/>
    <cellStyle name="40% - uthevingsfarge 3 4 2 6" xfId="13747" xr:uid="{00000000-0005-0000-0000-000085300000}"/>
    <cellStyle name="40% - uthevingsfarge 3 4 2 6 2" xfId="13748" xr:uid="{00000000-0005-0000-0000-000086300000}"/>
    <cellStyle name="40% - uthevingsfarge 3 4 2 6 3" xfId="13749" xr:uid="{00000000-0005-0000-0000-000087300000}"/>
    <cellStyle name="40% - uthevingsfarge 3 4 2 7" xfId="13750" xr:uid="{00000000-0005-0000-0000-000088300000}"/>
    <cellStyle name="40% - uthevingsfarge 3 4 2 7 2" xfId="13751" xr:uid="{00000000-0005-0000-0000-000089300000}"/>
    <cellStyle name="40% - uthevingsfarge 3 4 2 7 3" xfId="13752" xr:uid="{00000000-0005-0000-0000-00008A300000}"/>
    <cellStyle name="40% - uthevingsfarge 3 4 2 8" xfId="13753" xr:uid="{00000000-0005-0000-0000-00008B300000}"/>
    <cellStyle name="40% - uthevingsfarge 3 4 2 8 2" xfId="13754" xr:uid="{00000000-0005-0000-0000-00008C300000}"/>
    <cellStyle name="40% - uthevingsfarge 3 4 2 9" xfId="13755" xr:uid="{00000000-0005-0000-0000-00008D300000}"/>
    <cellStyle name="40% - uthevingsfarge 3 4 2 9 2" xfId="13756" xr:uid="{00000000-0005-0000-0000-00008E300000}"/>
    <cellStyle name="40% - uthevingsfarge 3 4 2_Tabell 4.5-4.7" xfId="13629" xr:uid="{00000000-0005-0000-0000-00008F300000}"/>
    <cellStyle name="40% - uthevingsfarge 3 4 3" xfId="744" xr:uid="{00000000-0005-0000-0000-000090300000}"/>
    <cellStyle name="40% - uthevingsfarge 3 4 3 10" xfId="13758" xr:uid="{00000000-0005-0000-0000-000091300000}"/>
    <cellStyle name="40% - uthevingsfarge 3 4 3 11" xfId="13759" xr:uid="{00000000-0005-0000-0000-000092300000}"/>
    <cellStyle name="40% - uthevingsfarge 3 4 3 2" xfId="745" xr:uid="{00000000-0005-0000-0000-000093300000}"/>
    <cellStyle name="40% - uthevingsfarge 3 4 3 2 10" xfId="13761" xr:uid="{00000000-0005-0000-0000-000094300000}"/>
    <cellStyle name="40% - uthevingsfarge 3 4 3 2 2" xfId="746" xr:uid="{00000000-0005-0000-0000-000095300000}"/>
    <cellStyle name="40% - uthevingsfarge 3 4 3 2 2 2" xfId="13763" xr:uid="{00000000-0005-0000-0000-000096300000}"/>
    <cellStyle name="40% - uthevingsfarge 3 4 3 2 2 2 2" xfId="13764" xr:uid="{00000000-0005-0000-0000-000097300000}"/>
    <cellStyle name="40% - uthevingsfarge 3 4 3 2 2 2 3" xfId="13765" xr:uid="{00000000-0005-0000-0000-000098300000}"/>
    <cellStyle name="40% - uthevingsfarge 3 4 3 2 2 3" xfId="13766" xr:uid="{00000000-0005-0000-0000-000099300000}"/>
    <cellStyle name="40% - uthevingsfarge 3 4 3 2 2 3 2" xfId="13767" xr:uid="{00000000-0005-0000-0000-00009A300000}"/>
    <cellStyle name="40% - uthevingsfarge 3 4 3 2 2 3 3" xfId="13768" xr:uid="{00000000-0005-0000-0000-00009B300000}"/>
    <cellStyle name="40% - uthevingsfarge 3 4 3 2 2 4" xfId="13769" xr:uid="{00000000-0005-0000-0000-00009C300000}"/>
    <cellStyle name="40% - uthevingsfarge 3 4 3 2 2 5" xfId="13770" xr:uid="{00000000-0005-0000-0000-00009D300000}"/>
    <cellStyle name="40% - uthevingsfarge 3 4 3 2 2_Tabell 4.5-4.7" xfId="13762" xr:uid="{00000000-0005-0000-0000-00009E300000}"/>
    <cellStyle name="40% - uthevingsfarge 3 4 3 2 3" xfId="13771" xr:uid="{00000000-0005-0000-0000-00009F300000}"/>
    <cellStyle name="40% - uthevingsfarge 3 4 3 2 3 2" xfId="13772" xr:uid="{00000000-0005-0000-0000-0000A0300000}"/>
    <cellStyle name="40% - uthevingsfarge 3 4 3 2 3 2 2" xfId="13773" xr:uid="{00000000-0005-0000-0000-0000A1300000}"/>
    <cellStyle name="40% - uthevingsfarge 3 4 3 2 3 2 3" xfId="13774" xr:uid="{00000000-0005-0000-0000-0000A2300000}"/>
    <cellStyle name="40% - uthevingsfarge 3 4 3 2 3 3" xfId="13775" xr:uid="{00000000-0005-0000-0000-0000A3300000}"/>
    <cellStyle name="40% - uthevingsfarge 3 4 3 2 3 3 2" xfId="13776" xr:uid="{00000000-0005-0000-0000-0000A4300000}"/>
    <cellStyle name="40% - uthevingsfarge 3 4 3 2 3 3 3" xfId="13777" xr:uid="{00000000-0005-0000-0000-0000A5300000}"/>
    <cellStyle name="40% - uthevingsfarge 3 4 3 2 3 4" xfId="13778" xr:uid="{00000000-0005-0000-0000-0000A6300000}"/>
    <cellStyle name="40% - uthevingsfarge 3 4 3 2 3 5" xfId="13779" xr:uid="{00000000-0005-0000-0000-0000A7300000}"/>
    <cellStyle name="40% - uthevingsfarge 3 4 3 2 4" xfId="13780" xr:uid="{00000000-0005-0000-0000-0000A8300000}"/>
    <cellStyle name="40% - uthevingsfarge 3 4 3 2 4 2" xfId="13781" xr:uid="{00000000-0005-0000-0000-0000A9300000}"/>
    <cellStyle name="40% - uthevingsfarge 3 4 3 2 4 3" xfId="13782" xr:uid="{00000000-0005-0000-0000-0000AA300000}"/>
    <cellStyle name="40% - uthevingsfarge 3 4 3 2 5" xfId="13783" xr:uid="{00000000-0005-0000-0000-0000AB300000}"/>
    <cellStyle name="40% - uthevingsfarge 3 4 3 2 5 2" xfId="13784" xr:uid="{00000000-0005-0000-0000-0000AC300000}"/>
    <cellStyle name="40% - uthevingsfarge 3 4 3 2 5 3" xfId="13785" xr:uid="{00000000-0005-0000-0000-0000AD300000}"/>
    <cellStyle name="40% - uthevingsfarge 3 4 3 2 6" xfId="13786" xr:uid="{00000000-0005-0000-0000-0000AE300000}"/>
    <cellStyle name="40% - uthevingsfarge 3 4 3 2 6 2" xfId="13787" xr:uid="{00000000-0005-0000-0000-0000AF300000}"/>
    <cellStyle name="40% - uthevingsfarge 3 4 3 2 7" xfId="13788" xr:uid="{00000000-0005-0000-0000-0000B0300000}"/>
    <cellStyle name="40% - uthevingsfarge 3 4 3 2 7 2" xfId="13789" xr:uid="{00000000-0005-0000-0000-0000B1300000}"/>
    <cellStyle name="40% - uthevingsfarge 3 4 3 2 8" xfId="13790" xr:uid="{00000000-0005-0000-0000-0000B2300000}"/>
    <cellStyle name="40% - uthevingsfarge 3 4 3 2 9" xfId="13791" xr:uid="{00000000-0005-0000-0000-0000B3300000}"/>
    <cellStyle name="40% - uthevingsfarge 3 4 3 2_Tabell 4.5-4.7" xfId="13760" xr:uid="{00000000-0005-0000-0000-0000B4300000}"/>
    <cellStyle name="40% - uthevingsfarge 3 4 3 3" xfId="747" xr:uid="{00000000-0005-0000-0000-0000B5300000}"/>
    <cellStyle name="40% - uthevingsfarge 3 4 3 3 2" xfId="13793" xr:uid="{00000000-0005-0000-0000-0000B6300000}"/>
    <cellStyle name="40% - uthevingsfarge 3 4 3 3 2 2" xfId="13794" xr:uid="{00000000-0005-0000-0000-0000B7300000}"/>
    <cellStyle name="40% - uthevingsfarge 3 4 3 3 2 3" xfId="13795" xr:uid="{00000000-0005-0000-0000-0000B8300000}"/>
    <cellStyle name="40% - uthevingsfarge 3 4 3 3 3" xfId="13796" xr:uid="{00000000-0005-0000-0000-0000B9300000}"/>
    <cellStyle name="40% - uthevingsfarge 3 4 3 3 3 2" xfId="13797" xr:uid="{00000000-0005-0000-0000-0000BA300000}"/>
    <cellStyle name="40% - uthevingsfarge 3 4 3 3 3 3" xfId="13798" xr:uid="{00000000-0005-0000-0000-0000BB300000}"/>
    <cellStyle name="40% - uthevingsfarge 3 4 3 3 4" xfId="13799" xr:uid="{00000000-0005-0000-0000-0000BC300000}"/>
    <cellStyle name="40% - uthevingsfarge 3 4 3 3 5" xfId="13800" xr:uid="{00000000-0005-0000-0000-0000BD300000}"/>
    <cellStyle name="40% - uthevingsfarge 3 4 3 3_Tabell 4.5-4.7" xfId="13792" xr:uid="{00000000-0005-0000-0000-0000BE300000}"/>
    <cellStyle name="40% - uthevingsfarge 3 4 3 4" xfId="13801" xr:uid="{00000000-0005-0000-0000-0000BF300000}"/>
    <cellStyle name="40% - uthevingsfarge 3 4 3 4 2" xfId="13802" xr:uid="{00000000-0005-0000-0000-0000C0300000}"/>
    <cellStyle name="40% - uthevingsfarge 3 4 3 4 2 2" xfId="13803" xr:uid="{00000000-0005-0000-0000-0000C1300000}"/>
    <cellStyle name="40% - uthevingsfarge 3 4 3 4 2 3" xfId="13804" xr:uid="{00000000-0005-0000-0000-0000C2300000}"/>
    <cellStyle name="40% - uthevingsfarge 3 4 3 4 3" xfId="13805" xr:uid="{00000000-0005-0000-0000-0000C3300000}"/>
    <cellStyle name="40% - uthevingsfarge 3 4 3 4 3 2" xfId="13806" xr:uid="{00000000-0005-0000-0000-0000C4300000}"/>
    <cellStyle name="40% - uthevingsfarge 3 4 3 4 3 3" xfId="13807" xr:uid="{00000000-0005-0000-0000-0000C5300000}"/>
    <cellStyle name="40% - uthevingsfarge 3 4 3 4 4" xfId="13808" xr:uid="{00000000-0005-0000-0000-0000C6300000}"/>
    <cellStyle name="40% - uthevingsfarge 3 4 3 4 5" xfId="13809" xr:uid="{00000000-0005-0000-0000-0000C7300000}"/>
    <cellStyle name="40% - uthevingsfarge 3 4 3 5" xfId="13810" xr:uid="{00000000-0005-0000-0000-0000C8300000}"/>
    <cellStyle name="40% - uthevingsfarge 3 4 3 5 2" xfId="13811" xr:uid="{00000000-0005-0000-0000-0000C9300000}"/>
    <cellStyle name="40% - uthevingsfarge 3 4 3 5 3" xfId="13812" xr:uid="{00000000-0005-0000-0000-0000CA300000}"/>
    <cellStyle name="40% - uthevingsfarge 3 4 3 6" xfId="13813" xr:uid="{00000000-0005-0000-0000-0000CB300000}"/>
    <cellStyle name="40% - uthevingsfarge 3 4 3 6 2" xfId="13814" xr:uid="{00000000-0005-0000-0000-0000CC300000}"/>
    <cellStyle name="40% - uthevingsfarge 3 4 3 6 3" xfId="13815" xr:uid="{00000000-0005-0000-0000-0000CD300000}"/>
    <cellStyle name="40% - uthevingsfarge 3 4 3 7" xfId="13816" xr:uid="{00000000-0005-0000-0000-0000CE300000}"/>
    <cellStyle name="40% - uthevingsfarge 3 4 3 7 2" xfId="13817" xr:uid="{00000000-0005-0000-0000-0000CF300000}"/>
    <cellStyle name="40% - uthevingsfarge 3 4 3 8" xfId="13818" xr:uid="{00000000-0005-0000-0000-0000D0300000}"/>
    <cellStyle name="40% - uthevingsfarge 3 4 3 8 2" xfId="13819" xr:uid="{00000000-0005-0000-0000-0000D1300000}"/>
    <cellStyle name="40% - uthevingsfarge 3 4 3 9" xfId="13820" xr:uid="{00000000-0005-0000-0000-0000D2300000}"/>
    <cellStyle name="40% - uthevingsfarge 3 4 3_Tabell 4.5-4.7" xfId="13757" xr:uid="{00000000-0005-0000-0000-0000D3300000}"/>
    <cellStyle name="40% - uthevingsfarge 3 4 4" xfId="748" xr:uid="{00000000-0005-0000-0000-0000D4300000}"/>
    <cellStyle name="40% - uthevingsfarge 3 4 4 10" xfId="13822" xr:uid="{00000000-0005-0000-0000-0000D5300000}"/>
    <cellStyle name="40% - uthevingsfarge 3 4 4 2" xfId="749" xr:uid="{00000000-0005-0000-0000-0000D6300000}"/>
    <cellStyle name="40% - uthevingsfarge 3 4 4 2 2" xfId="13824" xr:uid="{00000000-0005-0000-0000-0000D7300000}"/>
    <cellStyle name="40% - uthevingsfarge 3 4 4 2 2 2" xfId="13825" xr:uid="{00000000-0005-0000-0000-0000D8300000}"/>
    <cellStyle name="40% - uthevingsfarge 3 4 4 2 2 3" xfId="13826" xr:uid="{00000000-0005-0000-0000-0000D9300000}"/>
    <cellStyle name="40% - uthevingsfarge 3 4 4 2 3" xfId="13827" xr:uid="{00000000-0005-0000-0000-0000DA300000}"/>
    <cellStyle name="40% - uthevingsfarge 3 4 4 2 3 2" xfId="13828" xr:uid="{00000000-0005-0000-0000-0000DB300000}"/>
    <cellStyle name="40% - uthevingsfarge 3 4 4 2 3 3" xfId="13829" xr:uid="{00000000-0005-0000-0000-0000DC300000}"/>
    <cellStyle name="40% - uthevingsfarge 3 4 4 2 4" xfId="13830" xr:uid="{00000000-0005-0000-0000-0000DD300000}"/>
    <cellStyle name="40% - uthevingsfarge 3 4 4 2 5" xfId="13831" xr:uid="{00000000-0005-0000-0000-0000DE300000}"/>
    <cellStyle name="40% - uthevingsfarge 3 4 4 2_Tabell 4.5-4.7" xfId="13823" xr:uid="{00000000-0005-0000-0000-0000DF300000}"/>
    <cellStyle name="40% - uthevingsfarge 3 4 4 3" xfId="13832" xr:uid="{00000000-0005-0000-0000-0000E0300000}"/>
    <cellStyle name="40% - uthevingsfarge 3 4 4 3 2" xfId="13833" xr:uid="{00000000-0005-0000-0000-0000E1300000}"/>
    <cellStyle name="40% - uthevingsfarge 3 4 4 3 2 2" xfId="13834" xr:uid="{00000000-0005-0000-0000-0000E2300000}"/>
    <cellStyle name="40% - uthevingsfarge 3 4 4 3 2 3" xfId="13835" xr:uid="{00000000-0005-0000-0000-0000E3300000}"/>
    <cellStyle name="40% - uthevingsfarge 3 4 4 3 3" xfId="13836" xr:uid="{00000000-0005-0000-0000-0000E4300000}"/>
    <cellStyle name="40% - uthevingsfarge 3 4 4 3 3 2" xfId="13837" xr:uid="{00000000-0005-0000-0000-0000E5300000}"/>
    <cellStyle name="40% - uthevingsfarge 3 4 4 3 3 3" xfId="13838" xr:uid="{00000000-0005-0000-0000-0000E6300000}"/>
    <cellStyle name="40% - uthevingsfarge 3 4 4 3 4" xfId="13839" xr:uid="{00000000-0005-0000-0000-0000E7300000}"/>
    <cellStyle name="40% - uthevingsfarge 3 4 4 3 5" xfId="13840" xr:uid="{00000000-0005-0000-0000-0000E8300000}"/>
    <cellStyle name="40% - uthevingsfarge 3 4 4 4" xfId="13841" xr:uid="{00000000-0005-0000-0000-0000E9300000}"/>
    <cellStyle name="40% - uthevingsfarge 3 4 4 4 2" xfId="13842" xr:uid="{00000000-0005-0000-0000-0000EA300000}"/>
    <cellStyle name="40% - uthevingsfarge 3 4 4 4 3" xfId="13843" xr:uid="{00000000-0005-0000-0000-0000EB300000}"/>
    <cellStyle name="40% - uthevingsfarge 3 4 4 5" xfId="13844" xr:uid="{00000000-0005-0000-0000-0000EC300000}"/>
    <cellStyle name="40% - uthevingsfarge 3 4 4 5 2" xfId="13845" xr:uid="{00000000-0005-0000-0000-0000ED300000}"/>
    <cellStyle name="40% - uthevingsfarge 3 4 4 5 3" xfId="13846" xr:uid="{00000000-0005-0000-0000-0000EE300000}"/>
    <cellStyle name="40% - uthevingsfarge 3 4 4 6" xfId="13847" xr:uid="{00000000-0005-0000-0000-0000EF300000}"/>
    <cellStyle name="40% - uthevingsfarge 3 4 4 6 2" xfId="13848" xr:uid="{00000000-0005-0000-0000-0000F0300000}"/>
    <cellStyle name="40% - uthevingsfarge 3 4 4 7" xfId="13849" xr:uid="{00000000-0005-0000-0000-0000F1300000}"/>
    <cellStyle name="40% - uthevingsfarge 3 4 4 7 2" xfId="13850" xr:uid="{00000000-0005-0000-0000-0000F2300000}"/>
    <cellStyle name="40% - uthevingsfarge 3 4 4 8" xfId="13851" xr:uid="{00000000-0005-0000-0000-0000F3300000}"/>
    <cellStyle name="40% - uthevingsfarge 3 4 4 9" xfId="13852" xr:uid="{00000000-0005-0000-0000-0000F4300000}"/>
    <cellStyle name="40% - uthevingsfarge 3 4 4_Tabell 4.5-4.7" xfId="13821" xr:uid="{00000000-0005-0000-0000-0000F5300000}"/>
    <cellStyle name="40% - uthevingsfarge 3 4 5" xfId="750" xr:uid="{00000000-0005-0000-0000-0000F6300000}"/>
    <cellStyle name="40% - uthevingsfarge 3 4 5 2" xfId="13854" xr:uid="{00000000-0005-0000-0000-0000F7300000}"/>
    <cellStyle name="40% - uthevingsfarge 3 4 5 2 2" xfId="13855" xr:uid="{00000000-0005-0000-0000-0000F8300000}"/>
    <cellStyle name="40% - uthevingsfarge 3 4 5 2 3" xfId="13856" xr:uid="{00000000-0005-0000-0000-0000F9300000}"/>
    <cellStyle name="40% - uthevingsfarge 3 4 5 3" xfId="13857" xr:uid="{00000000-0005-0000-0000-0000FA300000}"/>
    <cellStyle name="40% - uthevingsfarge 3 4 5 3 2" xfId="13858" xr:uid="{00000000-0005-0000-0000-0000FB300000}"/>
    <cellStyle name="40% - uthevingsfarge 3 4 5 3 3" xfId="13859" xr:uid="{00000000-0005-0000-0000-0000FC300000}"/>
    <cellStyle name="40% - uthevingsfarge 3 4 5 4" xfId="13860" xr:uid="{00000000-0005-0000-0000-0000FD300000}"/>
    <cellStyle name="40% - uthevingsfarge 3 4 5 5" xfId="13861" xr:uid="{00000000-0005-0000-0000-0000FE300000}"/>
    <cellStyle name="40% - uthevingsfarge 3 4 5_Tabell 4.5-4.7" xfId="13853" xr:uid="{00000000-0005-0000-0000-0000FF300000}"/>
    <cellStyle name="40% - uthevingsfarge 3 4 6" xfId="13862" xr:uid="{00000000-0005-0000-0000-000000310000}"/>
    <cellStyle name="40% - uthevingsfarge 3 4 6 2" xfId="13863" xr:uid="{00000000-0005-0000-0000-000001310000}"/>
    <cellStyle name="40% - uthevingsfarge 3 4 6 2 2" xfId="13864" xr:uid="{00000000-0005-0000-0000-000002310000}"/>
    <cellStyle name="40% - uthevingsfarge 3 4 6 2 3" xfId="13865" xr:uid="{00000000-0005-0000-0000-000003310000}"/>
    <cellStyle name="40% - uthevingsfarge 3 4 6 3" xfId="13866" xr:uid="{00000000-0005-0000-0000-000004310000}"/>
    <cellStyle name="40% - uthevingsfarge 3 4 6 3 2" xfId="13867" xr:uid="{00000000-0005-0000-0000-000005310000}"/>
    <cellStyle name="40% - uthevingsfarge 3 4 6 3 3" xfId="13868" xr:uid="{00000000-0005-0000-0000-000006310000}"/>
    <cellStyle name="40% - uthevingsfarge 3 4 6 4" xfId="13869" xr:uid="{00000000-0005-0000-0000-000007310000}"/>
    <cellStyle name="40% - uthevingsfarge 3 4 6 5" xfId="13870" xr:uid="{00000000-0005-0000-0000-000008310000}"/>
    <cellStyle name="40% - uthevingsfarge 3 4 7" xfId="13871" xr:uid="{00000000-0005-0000-0000-000009310000}"/>
    <cellStyle name="40% - uthevingsfarge 3 4 7 2" xfId="13872" xr:uid="{00000000-0005-0000-0000-00000A310000}"/>
    <cellStyle name="40% - uthevingsfarge 3 4 7 3" xfId="13873" xr:uid="{00000000-0005-0000-0000-00000B310000}"/>
    <cellStyle name="40% - uthevingsfarge 3 4 8" xfId="13874" xr:uid="{00000000-0005-0000-0000-00000C310000}"/>
    <cellStyle name="40% - uthevingsfarge 3 4 8 2" xfId="13875" xr:uid="{00000000-0005-0000-0000-00000D310000}"/>
    <cellStyle name="40% - uthevingsfarge 3 4 8 3" xfId="13876" xr:uid="{00000000-0005-0000-0000-00000E310000}"/>
    <cellStyle name="40% - uthevingsfarge 3 4 9" xfId="13877" xr:uid="{00000000-0005-0000-0000-00000F310000}"/>
    <cellStyle name="40% - uthevingsfarge 3 4 9 2" xfId="13878" xr:uid="{00000000-0005-0000-0000-000010310000}"/>
    <cellStyle name="40% - uthevingsfarge 3 4_Tabell 4.5-4.7" xfId="13623" xr:uid="{00000000-0005-0000-0000-000011310000}"/>
    <cellStyle name="40% - uthevingsfarge 3 5" xfId="751" xr:uid="{00000000-0005-0000-0000-000012310000}"/>
    <cellStyle name="40% - uthevingsfarge 3 5 10" xfId="13880" xr:uid="{00000000-0005-0000-0000-000013310000}"/>
    <cellStyle name="40% - uthevingsfarge 3 5 10 2" xfId="13881" xr:uid="{00000000-0005-0000-0000-000014310000}"/>
    <cellStyle name="40% - uthevingsfarge 3 5 11" xfId="13882" xr:uid="{00000000-0005-0000-0000-000015310000}"/>
    <cellStyle name="40% - uthevingsfarge 3 5 12" xfId="13883" xr:uid="{00000000-0005-0000-0000-000016310000}"/>
    <cellStyle name="40% - uthevingsfarge 3 5 13" xfId="13884" xr:uid="{00000000-0005-0000-0000-000017310000}"/>
    <cellStyle name="40% - uthevingsfarge 3 5 2" xfId="752" xr:uid="{00000000-0005-0000-0000-000018310000}"/>
    <cellStyle name="40% - uthevingsfarge 3 5 2 10" xfId="13886" xr:uid="{00000000-0005-0000-0000-000019310000}"/>
    <cellStyle name="40% - uthevingsfarge 3 5 2 11" xfId="13887" xr:uid="{00000000-0005-0000-0000-00001A310000}"/>
    <cellStyle name="40% - uthevingsfarge 3 5 2 12" xfId="13888" xr:uid="{00000000-0005-0000-0000-00001B310000}"/>
    <cellStyle name="40% - uthevingsfarge 3 5 2 2" xfId="753" xr:uid="{00000000-0005-0000-0000-00001C310000}"/>
    <cellStyle name="40% - uthevingsfarge 3 5 2 2 10" xfId="13890" xr:uid="{00000000-0005-0000-0000-00001D310000}"/>
    <cellStyle name="40% - uthevingsfarge 3 5 2 2 11" xfId="13891" xr:uid="{00000000-0005-0000-0000-00001E310000}"/>
    <cellStyle name="40% - uthevingsfarge 3 5 2 2 2" xfId="754" xr:uid="{00000000-0005-0000-0000-00001F310000}"/>
    <cellStyle name="40% - uthevingsfarge 3 5 2 2 2 10" xfId="13893" xr:uid="{00000000-0005-0000-0000-000020310000}"/>
    <cellStyle name="40% - uthevingsfarge 3 5 2 2 2 2" xfId="755" xr:uid="{00000000-0005-0000-0000-000021310000}"/>
    <cellStyle name="40% - uthevingsfarge 3 5 2 2 2 2 2" xfId="13895" xr:uid="{00000000-0005-0000-0000-000022310000}"/>
    <cellStyle name="40% - uthevingsfarge 3 5 2 2 2 2 2 2" xfId="13896" xr:uid="{00000000-0005-0000-0000-000023310000}"/>
    <cellStyle name="40% - uthevingsfarge 3 5 2 2 2 2 2 3" xfId="13897" xr:uid="{00000000-0005-0000-0000-000024310000}"/>
    <cellStyle name="40% - uthevingsfarge 3 5 2 2 2 2 3" xfId="13898" xr:uid="{00000000-0005-0000-0000-000025310000}"/>
    <cellStyle name="40% - uthevingsfarge 3 5 2 2 2 2 3 2" xfId="13899" xr:uid="{00000000-0005-0000-0000-000026310000}"/>
    <cellStyle name="40% - uthevingsfarge 3 5 2 2 2 2 3 3" xfId="13900" xr:uid="{00000000-0005-0000-0000-000027310000}"/>
    <cellStyle name="40% - uthevingsfarge 3 5 2 2 2 2 4" xfId="13901" xr:uid="{00000000-0005-0000-0000-000028310000}"/>
    <cellStyle name="40% - uthevingsfarge 3 5 2 2 2 2 5" xfId="13902" xr:uid="{00000000-0005-0000-0000-000029310000}"/>
    <cellStyle name="40% - uthevingsfarge 3 5 2 2 2 2_Tabell 4.5-4.7" xfId="13894" xr:uid="{00000000-0005-0000-0000-00002A310000}"/>
    <cellStyle name="40% - uthevingsfarge 3 5 2 2 2 3" xfId="13903" xr:uid="{00000000-0005-0000-0000-00002B310000}"/>
    <cellStyle name="40% - uthevingsfarge 3 5 2 2 2 3 2" xfId="13904" xr:uid="{00000000-0005-0000-0000-00002C310000}"/>
    <cellStyle name="40% - uthevingsfarge 3 5 2 2 2 3 2 2" xfId="13905" xr:uid="{00000000-0005-0000-0000-00002D310000}"/>
    <cellStyle name="40% - uthevingsfarge 3 5 2 2 2 3 2 3" xfId="13906" xr:uid="{00000000-0005-0000-0000-00002E310000}"/>
    <cellStyle name="40% - uthevingsfarge 3 5 2 2 2 3 3" xfId="13907" xr:uid="{00000000-0005-0000-0000-00002F310000}"/>
    <cellStyle name="40% - uthevingsfarge 3 5 2 2 2 3 3 2" xfId="13908" xr:uid="{00000000-0005-0000-0000-000030310000}"/>
    <cellStyle name="40% - uthevingsfarge 3 5 2 2 2 3 3 3" xfId="13909" xr:uid="{00000000-0005-0000-0000-000031310000}"/>
    <cellStyle name="40% - uthevingsfarge 3 5 2 2 2 3 4" xfId="13910" xr:uid="{00000000-0005-0000-0000-000032310000}"/>
    <cellStyle name="40% - uthevingsfarge 3 5 2 2 2 3 5" xfId="13911" xr:uid="{00000000-0005-0000-0000-000033310000}"/>
    <cellStyle name="40% - uthevingsfarge 3 5 2 2 2 4" xfId="13912" xr:uid="{00000000-0005-0000-0000-000034310000}"/>
    <cellStyle name="40% - uthevingsfarge 3 5 2 2 2 4 2" xfId="13913" xr:uid="{00000000-0005-0000-0000-000035310000}"/>
    <cellStyle name="40% - uthevingsfarge 3 5 2 2 2 4 3" xfId="13914" xr:uid="{00000000-0005-0000-0000-000036310000}"/>
    <cellStyle name="40% - uthevingsfarge 3 5 2 2 2 5" xfId="13915" xr:uid="{00000000-0005-0000-0000-000037310000}"/>
    <cellStyle name="40% - uthevingsfarge 3 5 2 2 2 5 2" xfId="13916" xr:uid="{00000000-0005-0000-0000-000038310000}"/>
    <cellStyle name="40% - uthevingsfarge 3 5 2 2 2 5 3" xfId="13917" xr:uid="{00000000-0005-0000-0000-000039310000}"/>
    <cellStyle name="40% - uthevingsfarge 3 5 2 2 2 6" xfId="13918" xr:uid="{00000000-0005-0000-0000-00003A310000}"/>
    <cellStyle name="40% - uthevingsfarge 3 5 2 2 2 6 2" xfId="13919" xr:uid="{00000000-0005-0000-0000-00003B310000}"/>
    <cellStyle name="40% - uthevingsfarge 3 5 2 2 2 7" xfId="13920" xr:uid="{00000000-0005-0000-0000-00003C310000}"/>
    <cellStyle name="40% - uthevingsfarge 3 5 2 2 2 7 2" xfId="13921" xr:uid="{00000000-0005-0000-0000-00003D310000}"/>
    <cellStyle name="40% - uthevingsfarge 3 5 2 2 2 8" xfId="13922" xr:uid="{00000000-0005-0000-0000-00003E310000}"/>
    <cellStyle name="40% - uthevingsfarge 3 5 2 2 2 9" xfId="13923" xr:uid="{00000000-0005-0000-0000-00003F310000}"/>
    <cellStyle name="40% - uthevingsfarge 3 5 2 2 2_Tabell 4.5-4.7" xfId="13892" xr:uid="{00000000-0005-0000-0000-000040310000}"/>
    <cellStyle name="40% - uthevingsfarge 3 5 2 2 3" xfId="756" xr:uid="{00000000-0005-0000-0000-000041310000}"/>
    <cellStyle name="40% - uthevingsfarge 3 5 2 2 3 2" xfId="13925" xr:uid="{00000000-0005-0000-0000-000042310000}"/>
    <cellStyle name="40% - uthevingsfarge 3 5 2 2 3 2 2" xfId="13926" xr:uid="{00000000-0005-0000-0000-000043310000}"/>
    <cellStyle name="40% - uthevingsfarge 3 5 2 2 3 2 3" xfId="13927" xr:uid="{00000000-0005-0000-0000-000044310000}"/>
    <cellStyle name="40% - uthevingsfarge 3 5 2 2 3 3" xfId="13928" xr:uid="{00000000-0005-0000-0000-000045310000}"/>
    <cellStyle name="40% - uthevingsfarge 3 5 2 2 3 3 2" xfId="13929" xr:uid="{00000000-0005-0000-0000-000046310000}"/>
    <cellStyle name="40% - uthevingsfarge 3 5 2 2 3 3 3" xfId="13930" xr:uid="{00000000-0005-0000-0000-000047310000}"/>
    <cellStyle name="40% - uthevingsfarge 3 5 2 2 3 4" xfId="13931" xr:uid="{00000000-0005-0000-0000-000048310000}"/>
    <cellStyle name="40% - uthevingsfarge 3 5 2 2 3 5" xfId="13932" xr:uid="{00000000-0005-0000-0000-000049310000}"/>
    <cellStyle name="40% - uthevingsfarge 3 5 2 2 3_Tabell 4.5-4.7" xfId="13924" xr:uid="{00000000-0005-0000-0000-00004A310000}"/>
    <cellStyle name="40% - uthevingsfarge 3 5 2 2 4" xfId="13933" xr:uid="{00000000-0005-0000-0000-00004B310000}"/>
    <cellStyle name="40% - uthevingsfarge 3 5 2 2 4 2" xfId="13934" xr:uid="{00000000-0005-0000-0000-00004C310000}"/>
    <cellStyle name="40% - uthevingsfarge 3 5 2 2 4 2 2" xfId="13935" xr:uid="{00000000-0005-0000-0000-00004D310000}"/>
    <cellStyle name="40% - uthevingsfarge 3 5 2 2 4 2 3" xfId="13936" xr:uid="{00000000-0005-0000-0000-00004E310000}"/>
    <cellStyle name="40% - uthevingsfarge 3 5 2 2 4 3" xfId="13937" xr:uid="{00000000-0005-0000-0000-00004F310000}"/>
    <cellStyle name="40% - uthevingsfarge 3 5 2 2 4 3 2" xfId="13938" xr:uid="{00000000-0005-0000-0000-000050310000}"/>
    <cellStyle name="40% - uthevingsfarge 3 5 2 2 4 3 3" xfId="13939" xr:uid="{00000000-0005-0000-0000-000051310000}"/>
    <cellStyle name="40% - uthevingsfarge 3 5 2 2 4 4" xfId="13940" xr:uid="{00000000-0005-0000-0000-000052310000}"/>
    <cellStyle name="40% - uthevingsfarge 3 5 2 2 4 5" xfId="13941" xr:uid="{00000000-0005-0000-0000-000053310000}"/>
    <cellStyle name="40% - uthevingsfarge 3 5 2 2 5" xfId="13942" xr:uid="{00000000-0005-0000-0000-000054310000}"/>
    <cellStyle name="40% - uthevingsfarge 3 5 2 2 5 2" xfId="13943" xr:uid="{00000000-0005-0000-0000-000055310000}"/>
    <cellStyle name="40% - uthevingsfarge 3 5 2 2 5 3" xfId="13944" xr:uid="{00000000-0005-0000-0000-000056310000}"/>
    <cellStyle name="40% - uthevingsfarge 3 5 2 2 6" xfId="13945" xr:uid="{00000000-0005-0000-0000-000057310000}"/>
    <cellStyle name="40% - uthevingsfarge 3 5 2 2 6 2" xfId="13946" xr:uid="{00000000-0005-0000-0000-000058310000}"/>
    <cellStyle name="40% - uthevingsfarge 3 5 2 2 6 3" xfId="13947" xr:uid="{00000000-0005-0000-0000-000059310000}"/>
    <cellStyle name="40% - uthevingsfarge 3 5 2 2 7" xfId="13948" xr:uid="{00000000-0005-0000-0000-00005A310000}"/>
    <cellStyle name="40% - uthevingsfarge 3 5 2 2 7 2" xfId="13949" xr:uid="{00000000-0005-0000-0000-00005B310000}"/>
    <cellStyle name="40% - uthevingsfarge 3 5 2 2 8" xfId="13950" xr:uid="{00000000-0005-0000-0000-00005C310000}"/>
    <cellStyle name="40% - uthevingsfarge 3 5 2 2 8 2" xfId="13951" xr:uid="{00000000-0005-0000-0000-00005D310000}"/>
    <cellStyle name="40% - uthevingsfarge 3 5 2 2 9" xfId="13952" xr:uid="{00000000-0005-0000-0000-00005E310000}"/>
    <cellStyle name="40% - uthevingsfarge 3 5 2 2_Tabell 4.5-4.7" xfId="13889" xr:uid="{00000000-0005-0000-0000-00005F310000}"/>
    <cellStyle name="40% - uthevingsfarge 3 5 2 3" xfId="757" xr:uid="{00000000-0005-0000-0000-000060310000}"/>
    <cellStyle name="40% - uthevingsfarge 3 5 2 3 10" xfId="13954" xr:uid="{00000000-0005-0000-0000-000061310000}"/>
    <cellStyle name="40% - uthevingsfarge 3 5 2 3 2" xfId="758" xr:uid="{00000000-0005-0000-0000-000062310000}"/>
    <cellStyle name="40% - uthevingsfarge 3 5 2 3 2 2" xfId="13956" xr:uid="{00000000-0005-0000-0000-000063310000}"/>
    <cellStyle name="40% - uthevingsfarge 3 5 2 3 2 2 2" xfId="13957" xr:uid="{00000000-0005-0000-0000-000064310000}"/>
    <cellStyle name="40% - uthevingsfarge 3 5 2 3 2 2 3" xfId="13958" xr:uid="{00000000-0005-0000-0000-000065310000}"/>
    <cellStyle name="40% - uthevingsfarge 3 5 2 3 2 3" xfId="13959" xr:uid="{00000000-0005-0000-0000-000066310000}"/>
    <cellStyle name="40% - uthevingsfarge 3 5 2 3 2 3 2" xfId="13960" xr:uid="{00000000-0005-0000-0000-000067310000}"/>
    <cellStyle name="40% - uthevingsfarge 3 5 2 3 2 3 3" xfId="13961" xr:uid="{00000000-0005-0000-0000-000068310000}"/>
    <cellStyle name="40% - uthevingsfarge 3 5 2 3 2 4" xfId="13962" xr:uid="{00000000-0005-0000-0000-000069310000}"/>
    <cellStyle name="40% - uthevingsfarge 3 5 2 3 2 5" xfId="13963" xr:uid="{00000000-0005-0000-0000-00006A310000}"/>
    <cellStyle name="40% - uthevingsfarge 3 5 2 3 2_Tabell 4.5-4.7" xfId="13955" xr:uid="{00000000-0005-0000-0000-00006B310000}"/>
    <cellStyle name="40% - uthevingsfarge 3 5 2 3 3" xfId="13964" xr:uid="{00000000-0005-0000-0000-00006C310000}"/>
    <cellStyle name="40% - uthevingsfarge 3 5 2 3 3 2" xfId="13965" xr:uid="{00000000-0005-0000-0000-00006D310000}"/>
    <cellStyle name="40% - uthevingsfarge 3 5 2 3 3 2 2" xfId="13966" xr:uid="{00000000-0005-0000-0000-00006E310000}"/>
    <cellStyle name="40% - uthevingsfarge 3 5 2 3 3 2 3" xfId="13967" xr:uid="{00000000-0005-0000-0000-00006F310000}"/>
    <cellStyle name="40% - uthevingsfarge 3 5 2 3 3 3" xfId="13968" xr:uid="{00000000-0005-0000-0000-000070310000}"/>
    <cellStyle name="40% - uthevingsfarge 3 5 2 3 3 3 2" xfId="13969" xr:uid="{00000000-0005-0000-0000-000071310000}"/>
    <cellStyle name="40% - uthevingsfarge 3 5 2 3 3 3 3" xfId="13970" xr:uid="{00000000-0005-0000-0000-000072310000}"/>
    <cellStyle name="40% - uthevingsfarge 3 5 2 3 3 4" xfId="13971" xr:uid="{00000000-0005-0000-0000-000073310000}"/>
    <cellStyle name="40% - uthevingsfarge 3 5 2 3 3 5" xfId="13972" xr:uid="{00000000-0005-0000-0000-000074310000}"/>
    <cellStyle name="40% - uthevingsfarge 3 5 2 3 4" xfId="13973" xr:uid="{00000000-0005-0000-0000-000075310000}"/>
    <cellStyle name="40% - uthevingsfarge 3 5 2 3 4 2" xfId="13974" xr:uid="{00000000-0005-0000-0000-000076310000}"/>
    <cellStyle name="40% - uthevingsfarge 3 5 2 3 4 3" xfId="13975" xr:uid="{00000000-0005-0000-0000-000077310000}"/>
    <cellStyle name="40% - uthevingsfarge 3 5 2 3 5" xfId="13976" xr:uid="{00000000-0005-0000-0000-000078310000}"/>
    <cellStyle name="40% - uthevingsfarge 3 5 2 3 5 2" xfId="13977" xr:uid="{00000000-0005-0000-0000-000079310000}"/>
    <cellStyle name="40% - uthevingsfarge 3 5 2 3 5 3" xfId="13978" xr:uid="{00000000-0005-0000-0000-00007A310000}"/>
    <cellStyle name="40% - uthevingsfarge 3 5 2 3 6" xfId="13979" xr:uid="{00000000-0005-0000-0000-00007B310000}"/>
    <cellStyle name="40% - uthevingsfarge 3 5 2 3 6 2" xfId="13980" xr:uid="{00000000-0005-0000-0000-00007C310000}"/>
    <cellStyle name="40% - uthevingsfarge 3 5 2 3 7" xfId="13981" xr:uid="{00000000-0005-0000-0000-00007D310000}"/>
    <cellStyle name="40% - uthevingsfarge 3 5 2 3 7 2" xfId="13982" xr:uid="{00000000-0005-0000-0000-00007E310000}"/>
    <cellStyle name="40% - uthevingsfarge 3 5 2 3 8" xfId="13983" xr:uid="{00000000-0005-0000-0000-00007F310000}"/>
    <cellStyle name="40% - uthevingsfarge 3 5 2 3 9" xfId="13984" xr:uid="{00000000-0005-0000-0000-000080310000}"/>
    <cellStyle name="40% - uthevingsfarge 3 5 2 3_Tabell 4.5-4.7" xfId="13953" xr:uid="{00000000-0005-0000-0000-000081310000}"/>
    <cellStyle name="40% - uthevingsfarge 3 5 2 4" xfId="759" xr:uid="{00000000-0005-0000-0000-000082310000}"/>
    <cellStyle name="40% - uthevingsfarge 3 5 2 4 2" xfId="13986" xr:uid="{00000000-0005-0000-0000-000083310000}"/>
    <cellStyle name="40% - uthevingsfarge 3 5 2 4 2 2" xfId="13987" xr:uid="{00000000-0005-0000-0000-000084310000}"/>
    <cellStyle name="40% - uthevingsfarge 3 5 2 4 2 3" xfId="13988" xr:uid="{00000000-0005-0000-0000-000085310000}"/>
    <cellStyle name="40% - uthevingsfarge 3 5 2 4 3" xfId="13989" xr:uid="{00000000-0005-0000-0000-000086310000}"/>
    <cellStyle name="40% - uthevingsfarge 3 5 2 4 3 2" xfId="13990" xr:uid="{00000000-0005-0000-0000-000087310000}"/>
    <cellStyle name="40% - uthevingsfarge 3 5 2 4 3 3" xfId="13991" xr:uid="{00000000-0005-0000-0000-000088310000}"/>
    <cellStyle name="40% - uthevingsfarge 3 5 2 4 4" xfId="13992" xr:uid="{00000000-0005-0000-0000-000089310000}"/>
    <cellStyle name="40% - uthevingsfarge 3 5 2 4 5" xfId="13993" xr:uid="{00000000-0005-0000-0000-00008A310000}"/>
    <cellStyle name="40% - uthevingsfarge 3 5 2 4_Tabell 4.5-4.7" xfId="13985" xr:uid="{00000000-0005-0000-0000-00008B310000}"/>
    <cellStyle name="40% - uthevingsfarge 3 5 2 5" xfId="13994" xr:uid="{00000000-0005-0000-0000-00008C310000}"/>
    <cellStyle name="40% - uthevingsfarge 3 5 2 5 2" xfId="13995" xr:uid="{00000000-0005-0000-0000-00008D310000}"/>
    <cellStyle name="40% - uthevingsfarge 3 5 2 5 2 2" xfId="13996" xr:uid="{00000000-0005-0000-0000-00008E310000}"/>
    <cellStyle name="40% - uthevingsfarge 3 5 2 5 2 3" xfId="13997" xr:uid="{00000000-0005-0000-0000-00008F310000}"/>
    <cellStyle name="40% - uthevingsfarge 3 5 2 5 3" xfId="13998" xr:uid="{00000000-0005-0000-0000-000090310000}"/>
    <cellStyle name="40% - uthevingsfarge 3 5 2 5 3 2" xfId="13999" xr:uid="{00000000-0005-0000-0000-000091310000}"/>
    <cellStyle name="40% - uthevingsfarge 3 5 2 5 3 3" xfId="14000" xr:uid="{00000000-0005-0000-0000-000092310000}"/>
    <cellStyle name="40% - uthevingsfarge 3 5 2 5 4" xfId="14001" xr:uid="{00000000-0005-0000-0000-000093310000}"/>
    <cellStyle name="40% - uthevingsfarge 3 5 2 5 5" xfId="14002" xr:uid="{00000000-0005-0000-0000-000094310000}"/>
    <cellStyle name="40% - uthevingsfarge 3 5 2 6" xfId="14003" xr:uid="{00000000-0005-0000-0000-000095310000}"/>
    <cellStyle name="40% - uthevingsfarge 3 5 2 6 2" xfId="14004" xr:uid="{00000000-0005-0000-0000-000096310000}"/>
    <cellStyle name="40% - uthevingsfarge 3 5 2 6 3" xfId="14005" xr:uid="{00000000-0005-0000-0000-000097310000}"/>
    <cellStyle name="40% - uthevingsfarge 3 5 2 7" xfId="14006" xr:uid="{00000000-0005-0000-0000-000098310000}"/>
    <cellStyle name="40% - uthevingsfarge 3 5 2 7 2" xfId="14007" xr:uid="{00000000-0005-0000-0000-000099310000}"/>
    <cellStyle name="40% - uthevingsfarge 3 5 2 7 3" xfId="14008" xr:uid="{00000000-0005-0000-0000-00009A310000}"/>
    <cellStyle name="40% - uthevingsfarge 3 5 2 8" xfId="14009" xr:uid="{00000000-0005-0000-0000-00009B310000}"/>
    <cellStyle name="40% - uthevingsfarge 3 5 2 8 2" xfId="14010" xr:uid="{00000000-0005-0000-0000-00009C310000}"/>
    <cellStyle name="40% - uthevingsfarge 3 5 2 9" xfId="14011" xr:uid="{00000000-0005-0000-0000-00009D310000}"/>
    <cellStyle name="40% - uthevingsfarge 3 5 2 9 2" xfId="14012" xr:uid="{00000000-0005-0000-0000-00009E310000}"/>
    <cellStyle name="40% - uthevingsfarge 3 5 2_Tabell 4.5-4.7" xfId="13885" xr:uid="{00000000-0005-0000-0000-00009F310000}"/>
    <cellStyle name="40% - uthevingsfarge 3 5 3" xfId="760" xr:uid="{00000000-0005-0000-0000-0000A0310000}"/>
    <cellStyle name="40% - uthevingsfarge 3 5 3 10" xfId="14014" xr:uid="{00000000-0005-0000-0000-0000A1310000}"/>
    <cellStyle name="40% - uthevingsfarge 3 5 3 11" xfId="14015" xr:uid="{00000000-0005-0000-0000-0000A2310000}"/>
    <cellStyle name="40% - uthevingsfarge 3 5 3 2" xfId="761" xr:uid="{00000000-0005-0000-0000-0000A3310000}"/>
    <cellStyle name="40% - uthevingsfarge 3 5 3 2 10" xfId="14017" xr:uid="{00000000-0005-0000-0000-0000A4310000}"/>
    <cellStyle name="40% - uthevingsfarge 3 5 3 2 2" xfId="762" xr:uid="{00000000-0005-0000-0000-0000A5310000}"/>
    <cellStyle name="40% - uthevingsfarge 3 5 3 2 2 2" xfId="14019" xr:uid="{00000000-0005-0000-0000-0000A6310000}"/>
    <cellStyle name="40% - uthevingsfarge 3 5 3 2 2 2 2" xfId="14020" xr:uid="{00000000-0005-0000-0000-0000A7310000}"/>
    <cellStyle name="40% - uthevingsfarge 3 5 3 2 2 2 3" xfId="14021" xr:uid="{00000000-0005-0000-0000-0000A8310000}"/>
    <cellStyle name="40% - uthevingsfarge 3 5 3 2 2 3" xfId="14022" xr:uid="{00000000-0005-0000-0000-0000A9310000}"/>
    <cellStyle name="40% - uthevingsfarge 3 5 3 2 2 3 2" xfId="14023" xr:uid="{00000000-0005-0000-0000-0000AA310000}"/>
    <cellStyle name="40% - uthevingsfarge 3 5 3 2 2 3 3" xfId="14024" xr:uid="{00000000-0005-0000-0000-0000AB310000}"/>
    <cellStyle name="40% - uthevingsfarge 3 5 3 2 2 4" xfId="14025" xr:uid="{00000000-0005-0000-0000-0000AC310000}"/>
    <cellStyle name="40% - uthevingsfarge 3 5 3 2 2 5" xfId="14026" xr:uid="{00000000-0005-0000-0000-0000AD310000}"/>
    <cellStyle name="40% - uthevingsfarge 3 5 3 2 2_Tabell 4.5-4.7" xfId="14018" xr:uid="{00000000-0005-0000-0000-0000AE310000}"/>
    <cellStyle name="40% - uthevingsfarge 3 5 3 2 3" xfId="14027" xr:uid="{00000000-0005-0000-0000-0000AF310000}"/>
    <cellStyle name="40% - uthevingsfarge 3 5 3 2 3 2" xfId="14028" xr:uid="{00000000-0005-0000-0000-0000B0310000}"/>
    <cellStyle name="40% - uthevingsfarge 3 5 3 2 3 2 2" xfId="14029" xr:uid="{00000000-0005-0000-0000-0000B1310000}"/>
    <cellStyle name="40% - uthevingsfarge 3 5 3 2 3 2 3" xfId="14030" xr:uid="{00000000-0005-0000-0000-0000B2310000}"/>
    <cellStyle name="40% - uthevingsfarge 3 5 3 2 3 3" xfId="14031" xr:uid="{00000000-0005-0000-0000-0000B3310000}"/>
    <cellStyle name="40% - uthevingsfarge 3 5 3 2 3 3 2" xfId="14032" xr:uid="{00000000-0005-0000-0000-0000B4310000}"/>
    <cellStyle name="40% - uthevingsfarge 3 5 3 2 3 3 3" xfId="14033" xr:uid="{00000000-0005-0000-0000-0000B5310000}"/>
    <cellStyle name="40% - uthevingsfarge 3 5 3 2 3 4" xfId="14034" xr:uid="{00000000-0005-0000-0000-0000B6310000}"/>
    <cellStyle name="40% - uthevingsfarge 3 5 3 2 3 5" xfId="14035" xr:uid="{00000000-0005-0000-0000-0000B7310000}"/>
    <cellStyle name="40% - uthevingsfarge 3 5 3 2 4" xfId="14036" xr:uid="{00000000-0005-0000-0000-0000B8310000}"/>
    <cellStyle name="40% - uthevingsfarge 3 5 3 2 4 2" xfId="14037" xr:uid="{00000000-0005-0000-0000-0000B9310000}"/>
    <cellStyle name="40% - uthevingsfarge 3 5 3 2 4 3" xfId="14038" xr:uid="{00000000-0005-0000-0000-0000BA310000}"/>
    <cellStyle name="40% - uthevingsfarge 3 5 3 2 5" xfId="14039" xr:uid="{00000000-0005-0000-0000-0000BB310000}"/>
    <cellStyle name="40% - uthevingsfarge 3 5 3 2 5 2" xfId="14040" xr:uid="{00000000-0005-0000-0000-0000BC310000}"/>
    <cellStyle name="40% - uthevingsfarge 3 5 3 2 5 3" xfId="14041" xr:uid="{00000000-0005-0000-0000-0000BD310000}"/>
    <cellStyle name="40% - uthevingsfarge 3 5 3 2 6" xfId="14042" xr:uid="{00000000-0005-0000-0000-0000BE310000}"/>
    <cellStyle name="40% - uthevingsfarge 3 5 3 2 6 2" xfId="14043" xr:uid="{00000000-0005-0000-0000-0000BF310000}"/>
    <cellStyle name="40% - uthevingsfarge 3 5 3 2 7" xfId="14044" xr:uid="{00000000-0005-0000-0000-0000C0310000}"/>
    <cellStyle name="40% - uthevingsfarge 3 5 3 2 7 2" xfId="14045" xr:uid="{00000000-0005-0000-0000-0000C1310000}"/>
    <cellStyle name="40% - uthevingsfarge 3 5 3 2 8" xfId="14046" xr:uid="{00000000-0005-0000-0000-0000C2310000}"/>
    <cellStyle name="40% - uthevingsfarge 3 5 3 2 9" xfId="14047" xr:uid="{00000000-0005-0000-0000-0000C3310000}"/>
    <cellStyle name="40% - uthevingsfarge 3 5 3 2_Tabell 4.5-4.7" xfId="14016" xr:uid="{00000000-0005-0000-0000-0000C4310000}"/>
    <cellStyle name="40% - uthevingsfarge 3 5 3 3" xfId="763" xr:uid="{00000000-0005-0000-0000-0000C5310000}"/>
    <cellStyle name="40% - uthevingsfarge 3 5 3 3 2" xfId="14049" xr:uid="{00000000-0005-0000-0000-0000C6310000}"/>
    <cellStyle name="40% - uthevingsfarge 3 5 3 3 2 2" xfId="14050" xr:uid="{00000000-0005-0000-0000-0000C7310000}"/>
    <cellStyle name="40% - uthevingsfarge 3 5 3 3 2 3" xfId="14051" xr:uid="{00000000-0005-0000-0000-0000C8310000}"/>
    <cellStyle name="40% - uthevingsfarge 3 5 3 3 3" xfId="14052" xr:uid="{00000000-0005-0000-0000-0000C9310000}"/>
    <cellStyle name="40% - uthevingsfarge 3 5 3 3 3 2" xfId="14053" xr:uid="{00000000-0005-0000-0000-0000CA310000}"/>
    <cellStyle name="40% - uthevingsfarge 3 5 3 3 3 3" xfId="14054" xr:uid="{00000000-0005-0000-0000-0000CB310000}"/>
    <cellStyle name="40% - uthevingsfarge 3 5 3 3 4" xfId="14055" xr:uid="{00000000-0005-0000-0000-0000CC310000}"/>
    <cellStyle name="40% - uthevingsfarge 3 5 3 3 5" xfId="14056" xr:uid="{00000000-0005-0000-0000-0000CD310000}"/>
    <cellStyle name="40% - uthevingsfarge 3 5 3 3_Tabell 4.5-4.7" xfId="14048" xr:uid="{00000000-0005-0000-0000-0000CE310000}"/>
    <cellStyle name="40% - uthevingsfarge 3 5 3 4" xfId="14057" xr:uid="{00000000-0005-0000-0000-0000CF310000}"/>
    <cellStyle name="40% - uthevingsfarge 3 5 3 4 2" xfId="14058" xr:uid="{00000000-0005-0000-0000-0000D0310000}"/>
    <cellStyle name="40% - uthevingsfarge 3 5 3 4 2 2" xfId="14059" xr:uid="{00000000-0005-0000-0000-0000D1310000}"/>
    <cellStyle name="40% - uthevingsfarge 3 5 3 4 2 3" xfId="14060" xr:uid="{00000000-0005-0000-0000-0000D2310000}"/>
    <cellStyle name="40% - uthevingsfarge 3 5 3 4 3" xfId="14061" xr:uid="{00000000-0005-0000-0000-0000D3310000}"/>
    <cellStyle name="40% - uthevingsfarge 3 5 3 4 3 2" xfId="14062" xr:uid="{00000000-0005-0000-0000-0000D4310000}"/>
    <cellStyle name="40% - uthevingsfarge 3 5 3 4 3 3" xfId="14063" xr:uid="{00000000-0005-0000-0000-0000D5310000}"/>
    <cellStyle name="40% - uthevingsfarge 3 5 3 4 4" xfId="14064" xr:uid="{00000000-0005-0000-0000-0000D6310000}"/>
    <cellStyle name="40% - uthevingsfarge 3 5 3 4 5" xfId="14065" xr:uid="{00000000-0005-0000-0000-0000D7310000}"/>
    <cellStyle name="40% - uthevingsfarge 3 5 3 5" xfId="14066" xr:uid="{00000000-0005-0000-0000-0000D8310000}"/>
    <cellStyle name="40% - uthevingsfarge 3 5 3 5 2" xfId="14067" xr:uid="{00000000-0005-0000-0000-0000D9310000}"/>
    <cellStyle name="40% - uthevingsfarge 3 5 3 5 3" xfId="14068" xr:uid="{00000000-0005-0000-0000-0000DA310000}"/>
    <cellStyle name="40% - uthevingsfarge 3 5 3 6" xfId="14069" xr:uid="{00000000-0005-0000-0000-0000DB310000}"/>
    <cellStyle name="40% - uthevingsfarge 3 5 3 6 2" xfId="14070" xr:uid="{00000000-0005-0000-0000-0000DC310000}"/>
    <cellStyle name="40% - uthevingsfarge 3 5 3 6 3" xfId="14071" xr:uid="{00000000-0005-0000-0000-0000DD310000}"/>
    <cellStyle name="40% - uthevingsfarge 3 5 3 7" xfId="14072" xr:uid="{00000000-0005-0000-0000-0000DE310000}"/>
    <cellStyle name="40% - uthevingsfarge 3 5 3 7 2" xfId="14073" xr:uid="{00000000-0005-0000-0000-0000DF310000}"/>
    <cellStyle name="40% - uthevingsfarge 3 5 3 8" xfId="14074" xr:uid="{00000000-0005-0000-0000-0000E0310000}"/>
    <cellStyle name="40% - uthevingsfarge 3 5 3 8 2" xfId="14075" xr:uid="{00000000-0005-0000-0000-0000E1310000}"/>
    <cellStyle name="40% - uthevingsfarge 3 5 3 9" xfId="14076" xr:uid="{00000000-0005-0000-0000-0000E2310000}"/>
    <cellStyle name="40% - uthevingsfarge 3 5 3_Tabell 4.5-4.7" xfId="14013" xr:uid="{00000000-0005-0000-0000-0000E3310000}"/>
    <cellStyle name="40% - uthevingsfarge 3 5 4" xfId="764" xr:uid="{00000000-0005-0000-0000-0000E4310000}"/>
    <cellStyle name="40% - uthevingsfarge 3 5 4 10" xfId="14078" xr:uid="{00000000-0005-0000-0000-0000E5310000}"/>
    <cellStyle name="40% - uthevingsfarge 3 5 4 2" xfId="765" xr:uid="{00000000-0005-0000-0000-0000E6310000}"/>
    <cellStyle name="40% - uthevingsfarge 3 5 4 2 2" xfId="14080" xr:uid="{00000000-0005-0000-0000-0000E7310000}"/>
    <cellStyle name="40% - uthevingsfarge 3 5 4 2 2 2" xfId="14081" xr:uid="{00000000-0005-0000-0000-0000E8310000}"/>
    <cellStyle name="40% - uthevingsfarge 3 5 4 2 2 3" xfId="14082" xr:uid="{00000000-0005-0000-0000-0000E9310000}"/>
    <cellStyle name="40% - uthevingsfarge 3 5 4 2 3" xfId="14083" xr:uid="{00000000-0005-0000-0000-0000EA310000}"/>
    <cellStyle name="40% - uthevingsfarge 3 5 4 2 3 2" xfId="14084" xr:uid="{00000000-0005-0000-0000-0000EB310000}"/>
    <cellStyle name="40% - uthevingsfarge 3 5 4 2 3 3" xfId="14085" xr:uid="{00000000-0005-0000-0000-0000EC310000}"/>
    <cellStyle name="40% - uthevingsfarge 3 5 4 2 4" xfId="14086" xr:uid="{00000000-0005-0000-0000-0000ED310000}"/>
    <cellStyle name="40% - uthevingsfarge 3 5 4 2 5" xfId="14087" xr:uid="{00000000-0005-0000-0000-0000EE310000}"/>
    <cellStyle name="40% - uthevingsfarge 3 5 4 2_Tabell 4.5-4.7" xfId="14079" xr:uid="{00000000-0005-0000-0000-0000EF310000}"/>
    <cellStyle name="40% - uthevingsfarge 3 5 4 3" xfId="14088" xr:uid="{00000000-0005-0000-0000-0000F0310000}"/>
    <cellStyle name="40% - uthevingsfarge 3 5 4 3 2" xfId="14089" xr:uid="{00000000-0005-0000-0000-0000F1310000}"/>
    <cellStyle name="40% - uthevingsfarge 3 5 4 3 2 2" xfId="14090" xr:uid="{00000000-0005-0000-0000-0000F2310000}"/>
    <cellStyle name="40% - uthevingsfarge 3 5 4 3 2 3" xfId="14091" xr:uid="{00000000-0005-0000-0000-0000F3310000}"/>
    <cellStyle name="40% - uthevingsfarge 3 5 4 3 3" xfId="14092" xr:uid="{00000000-0005-0000-0000-0000F4310000}"/>
    <cellStyle name="40% - uthevingsfarge 3 5 4 3 3 2" xfId="14093" xr:uid="{00000000-0005-0000-0000-0000F5310000}"/>
    <cellStyle name="40% - uthevingsfarge 3 5 4 3 3 3" xfId="14094" xr:uid="{00000000-0005-0000-0000-0000F6310000}"/>
    <cellStyle name="40% - uthevingsfarge 3 5 4 3 4" xfId="14095" xr:uid="{00000000-0005-0000-0000-0000F7310000}"/>
    <cellStyle name="40% - uthevingsfarge 3 5 4 3 5" xfId="14096" xr:uid="{00000000-0005-0000-0000-0000F8310000}"/>
    <cellStyle name="40% - uthevingsfarge 3 5 4 4" xfId="14097" xr:uid="{00000000-0005-0000-0000-0000F9310000}"/>
    <cellStyle name="40% - uthevingsfarge 3 5 4 4 2" xfId="14098" xr:uid="{00000000-0005-0000-0000-0000FA310000}"/>
    <cellStyle name="40% - uthevingsfarge 3 5 4 4 3" xfId="14099" xr:uid="{00000000-0005-0000-0000-0000FB310000}"/>
    <cellStyle name="40% - uthevingsfarge 3 5 4 5" xfId="14100" xr:uid="{00000000-0005-0000-0000-0000FC310000}"/>
    <cellStyle name="40% - uthevingsfarge 3 5 4 5 2" xfId="14101" xr:uid="{00000000-0005-0000-0000-0000FD310000}"/>
    <cellStyle name="40% - uthevingsfarge 3 5 4 5 3" xfId="14102" xr:uid="{00000000-0005-0000-0000-0000FE310000}"/>
    <cellStyle name="40% - uthevingsfarge 3 5 4 6" xfId="14103" xr:uid="{00000000-0005-0000-0000-0000FF310000}"/>
    <cellStyle name="40% - uthevingsfarge 3 5 4 6 2" xfId="14104" xr:uid="{00000000-0005-0000-0000-000000320000}"/>
    <cellStyle name="40% - uthevingsfarge 3 5 4 7" xfId="14105" xr:uid="{00000000-0005-0000-0000-000001320000}"/>
    <cellStyle name="40% - uthevingsfarge 3 5 4 7 2" xfId="14106" xr:uid="{00000000-0005-0000-0000-000002320000}"/>
    <cellStyle name="40% - uthevingsfarge 3 5 4 8" xfId="14107" xr:uid="{00000000-0005-0000-0000-000003320000}"/>
    <cellStyle name="40% - uthevingsfarge 3 5 4 9" xfId="14108" xr:uid="{00000000-0005-0000-0000-000004320000}"/>
    <cellStyle name="40% - uthevingsfarge 3 5 4_Tabell 4.5-4.7" xfId="14077" xr:uid="{00000000-0005-0000-0000-000005320000}"/>
    <cellStyle name="40% - uthevingsfarge 3 5 5" xfId="766" xr:uid="{00000000-0005-0000-0000-000006320000}"/>
    <cellStyle name="40% - uthevingsfarge 3 5 5 2" xfId="14110" xr:uid="{00000000-0005-0000-0000-000007320000}"/>
    <cellStyle name="40% - uthevingsfarge 3 5 5 2 2" xfId="14111" xr:uid="{00000000-0005-0000-0000-000008320000}"/>
    <cellStyle name="40% - uthevingsfarge 3 5 5 2 3" xfId="14112" xr:uid="{00000000-0005-0000-0000-000009320000}"/>
    <cellStyle name="40% - uthevingsfarge 3 5 5 3" xfId="14113" xr:uid="{00000000-0005-0000-0000-00000A320000}"/>
    <cellStyle name="40% - uthevingsfarge 3 5 5 3 2" xfId="14114" xr:uid="{00000000-0005-0000-0000-00000B320000}"/>
    <cellStyle name="40% - uthevingsfarge 3 5 5 3 3" xfId="14115" xr:uid="{00000000-0005-0000-0000-00000C320000}"/>
    <cellStyle name="40% - uthevingsfarge 3 5 5 4" xfId="14116" xr:uid="{00000000-0005-0000-0000-00000D320000}"/>
    <cellStyle name="40% - uthevingsfarge 3 5 5 5" xfId="14117" xr:uid="{00000000-0005-0000-0000-00000E320000}"/>
    <cellStyle name="40% - uthevingsfarge 3 5 5_Tabell 4.5-4.7" xfId="14109" xr:uid="{00000000-0005-0000-0000-00000F320000}"/>
    <cellStyle name="40% - uthevingsfarge 3 5 6" xfId="14118" xr:uid="{00000000-0005-0000-0000-000010320000}"/>
    <cellStyle name="40% - uthevingsfarge 3 5 6 2" xfId="14119" xr:uid="{00000000-0005-0000-0000-000011320000}"/>
    <cellStyle name="40% - uthevingsfarge 3 5 6 2 2" xfId="14120" xr:uid="{00000000-0005-0000-0000-000012320000}"/>
    <cellStyle name="40% - uthevingsfarge 3 5 6 2 3" xfId="14121" xr:uid="{00000000-0005-0000-0000-000013320000}"/>
    <cellStyle name="40% - uthevingsfarge 3 5 6 3" xfId="14122" xr:uid="{00000000-0005-0000-0000-000014320000}"/>
    <cellStyle name="40% - uthevingsfarge 3 5 6 3 2" xfId="14123" xr:uid="{00000000-0005-0000-0000-000015320000}"/>
    <cellStyle name="40% - uthevingsfarge 3 5 6 3 3" xfId="14124" xr:uid="{00000000-0005-0000-0000-000016320000}"/>
    <cellStyle name="40% - uthevingsfarge 3 5 6 4" xfId="14125" xr:uid="{00000000-0005-0000-0000-000017320000}"/>
    <cellStyle name="40% - uthevingsfarge 3 5 6 5" xfId="14126" xr:uid="{00000000-0005-0000-0000-000018320000}"/>
    <cellStyle name="40% - uthevingsfarge 3 5 7" xfId="14127" xr:uid="{00000000-0005-0000-0000-000019320000}"/>
    <cellStyle name="40% - uthevingsfarge 3 5 7 2" xfId="14128" xr:uid="{00000000-0005-0000-0000-00001A320000}"/>
    <cellStyle name="40% - uthevingsfarge 3 5 7 3" xfId="14129" xr:uid="{00000000-0005-0000-0000-00001B320000}"/>
    <cellStyle name="40% - uthevingsfarge 3 5 8" xfId="14130" xr:uid="{00000000-0005-0000-0000-00001C320000}"/>
    <cellStyle name="40% - uthevingsfarge 3 5 8 2" xfId="14131" xr:uid="{00000000-0005-0000-0000-00001D320000}"/>
    <cellStyle name="40% - uthevingsfarge 3 5 8 3" xfId="14132" xr:uid="{00000000-0005-0000-0000-00001E320000}"/>
    <cellStyle name="40% - uthevingsfarge 3 5 9" xfId="14133" xr:uid="{00000000-0005-0000-0000-00001F320000}"/>
    <cellStyle name="40% - uthevingsfarge 3 5 9 2" xfId="14134" xr:uid="{00000000-0005-0000-0000-000020320000}"/>
    <cellStyle name="40% - uthevingsfarge 3 5_Tabell 4.5-4.7" xfId="13879" xr:uid="{00000000-0005-0000-0000-000021320000}"/>
    <cellStyle name="40% - uthevingsfarge 3 6" xfId="767" xr:uid="{00000000-0005-0000-0000-000022320000}"/>
    <cellStyle name="40% - uthevingsfarge 3 6 10" xfId="14136" xr:uid="{00000000-0005-0000-0000-000023320000}"/>
    <cellStyle name="40% - uthevingsfarge 3 6 11" xfId="14137" xr:uid="{00000000-0005-0000-0000-000024320000}"/>
    <cellStyle name="40% - uthevingsfarge 3 6 12" xfId="14138" xr:uid="{00000000-0005-0000-0000-000025320000}"/>
    <cellStyle name="40% - uthevingsfarge 3 6 2" xfId="768" xr:uid="{00000000-0005-0000-0000-000026320000}"/>
    <cellStyle name="40% - uthevingsfarge 3 6 2 10" xfId="14140" xr:uid="{00000000-0005-0000-0000-000027320000}"/>
    <cellStyle name="40% - uthevingsfarge 3 6 2 11" xfId="14141" xr:uid="{00000000-0005-0000-0000-000028320000}"/>
    <cellStyle name="40% - uthevingsfarge 3 6 2 2" xfId="769" xr:uid="{00000000-0005-0000-0000-000029320000}"/>
    <cellStyle name="40% - uthevingsfarge 3 6 2 2 10" xfId="14143" xr:uid="{00000000-0005-0000-0000-00002A320000}"/>
    <cellStyle name="40% - uthevingsfarge 3 6 2 2 2" xfId="770" xr:uid="{00000000-0005-0000-0000-00002B320000}"/>
    <cellStyle name="40% - uthevingsfarge 3 6 2 2 2 2" xfId="14145" xr:uid="{00000000-0005-0000-0000-00002C320000}"/>
    <cellStyle name="40% - uthevingsfarge 3 6 2 2 2 2 2" xfId="14146" xr:uid="{00000000-0005-0000-0000-00002D320000}"/>
    <cellStyle name="40% - uthevingsfarge 3 6 2 2 2 2 3" xfId="14147" xr:uid="{00000000-0005-0000-0000-00002E320000}"/>
    <cellStyle name="40% - uthevingsfarge 3 6 2 2 2 3" xfId="14148" xr:uid="{00000000-0005-0000-0000-00002F320000}"/>
    <cellStyle name="40% - uthevingsfarge 3 6 2 2 2 3 2" xfId="14149" xr:uid="{00000000-0005-0000-0000-000030320000}"/>
    <cellStyle name="40% - uthevingsfarge 3 6 2 2 2 3 3" xfId="14150" xr:uid="{00000000-0005-0000-0000-000031320000}"/>
    <cellStyle name="40% - uthevingsfarge 3 6 2 2 2 4" xfId="14151" xr:uid="{00000000-0005-0000-0000-000032320000}"/>
    <cellStyle name="40% - uthevingsfarge 3 6 2 2 2 5" xfId="14152" xr:uid="{00000000-0005-0000-0000-000033320000}"/>
    <cellStyle name="40% - uthevingsfarge 3 6 2 2 2_Tabell 4.5-4.7" xfId="14144" xr:uid="{00000000-0005-0000-0000-000034320000}"/>
    <cellStyle name="40% - uthevingsfarge 3 6 2 2 3" xfId="14153" xr:uid="{00000000-0005-0000-0000-000035320000}"/>
    <cellStyle name="40% - uthevingsfarge 3 6 2 2 3 2" xfId="14154" xr:uid="{00000000-0005-0000-0000-000036320000}"/>
    <cellStyle name="40% - uthevingsfarge 3 6 2 2 3 2 2" xfId="14155" xr:uid="{00000000-0005-0000-0000-000037320000}"/>
    <cellStyle name="40% - uthevingsfarge 3 6 2 2 3 2 3" xfId="14156" xr:uid="{00000000-0005-0000-0000-000038320000}"/>
    <cellStyle name="40% - uthevingsfarge 3 6 2 2 3 3" xfId="14157" xr:uid="{00000000-0005-0000-0000-000039320000}"/>
    <cellStyle name="40% - uthevingsfarge 3 6 2 2 3 3 2" xfId="14158" xr:uid="{00000000-0005-0000-0000-00003A320000}"/>
    <cellStyle name="40% - uthevingsfarge 3 6 2 2 3 3 3" xfId="14159" xr:uid="{00000000-0005-0000-0000-00003B320000}"/>
    <cellStyle name="40% - uthevingsfarge 3 6 2 2 3 4" xfId="14160" xr:uid="{00000000-0005-0000-0000-00003C320000}"/>
    <cellStyle name="40% - uthevingsfarge 3 6 2 2 3 5" xfId="14161" xr:uid="{00000000-0005-0000-0000-00003D320000}"/>
    <cellStyle name="40% - uthevingsfarge 3 6 2 2 4" xfId="14162" xr:uid="{00000000-0005-0000-0000-00003E320000}"/>
    <cellStyle name="40% - uthevingsfarge 3 6 2 2 4 2" xfId="14163" xr:uid="{00000000-0005-0000-0000-00003F320000}"/>
    <cellStyle name="40% - uthevingsfarge 3 6 2 2 4 3" xfId="14164" xr:uid="{00000000-0005-0000-0000-000040320000}"/>
    <cellStyle name="40% - uthevingsfarge 3 6 2 2 5" xfId="14165" xr:uid="{00000000-0005-0000-0000-000041320000}"/>
    <cellStyle name="40% - uthevingsfarge 3 6 2 2 5 2" xfId="14166" xr:uid="{00000000-0005-0000-0000-000042320000}"/>
    <cellStyle name="40% - uthevingsfarge 3 6 2 2 5 3" xfId="14167" xr:uid="{00000000-0005-0000-0000-000043320000}"/>
    <cellStyle name="40% - uthevingsfarge 3 6 2 2 6" xfId="14168" xr:uid="{00000000-0005-0000-0000-000044320000}"/>
    <cellStyle name="40% - uthevingsfarge 3 6 2 2 6 2" xfId="14169" xr:uid="{00000000-0005-0000-0000-000045320000}"/>
    <cellStyle name="40% - uthevingsfarge 3 6 2 2 7" xfId="14170" xr:uid="{00000000-0005-0000-0000-000046320000}"/>
    <cellStyle name="40% - uthevingsfarge 3 6 2 2 7 2" xfId="14171" xr:uid="{00000000-0005-0000-0000-000047320000}"/>
    <cellStyle name="40% - uthevingsfarge 3 6 2 2 8" xfId="14172" xr:uid="{00000000-0005-0000-0000-000048320000}"/>
    <cellStyle name="40% - uthevingsfarge 3 6 2 2 9" xfId="14173" xr:uid="{00000000-0005-0000-0000-000049320000}"/>
    <cellStyle name="40% - uthevingsfarge 3 6 2 2_Tabell 4.5-4.7" xfId="14142" xr:uid="{00000000-0005-0000-0000-00004A320000}"/>
    <cellStyle name="40% - uthevingsfarge 3 6 2 3" xfId="771" xr:uid="{00000000-0005-0000-0000-00004B320000}"/>
    <cellStyle name="40% - uthevingsfarge 3 6 2 3 2" xfId="14175" xr:uid="{00000000-0005-0000-0000-00004C320000}"/>
    <cellStyle name="40% - uthevingsfarge 3 6 2 3 2 2" xfId="14176" xr:uid="{00000000-0005-0000-0000-00004D320000}"/>
    <cellStyle name="40% - uthevingsfarge 3 6 2 3 2 3" xfId="14177" xr:uid="{00000000-0005-0000-0000-00004E320000}"/>
    <cellStyle name="40% - uthevingsfarge 3 6 2 3 3" xfId="14178" xr:uid="{00000000-0005-0000-0000-00004F320000}"/>
    <cellStyle name="40% - uthevingsfarge 3 6 2 3 3 2" xfId="14179" xr:uid="{00000000-0005-0000-0000-000050320000}"/>
    <cellStyle name="40% - uthevingsfarge 3 6 2 3 3 3" xfId="14180" xr:uid="{00000000-0005-0000-0000-000051320000}"/>
    <cellStyle name="40% - uthevingsfarge 3 6 2 3 4" xfId="14181" xr:uid="{00000000-0005-0000-0000-000052320000}"/>
    <cellStyle name="40% - uthevingsfarge 3 6 2 3 5" xfId="14182" xr:uid="{00000000-0005-0000-0000-000053320000}"/>
    <cellStyle name="40% - uthevingsfarge 3 6 2 3_Tabell 4.5-4.7" xfId="14174" xr:uid="{00000000-0005-0000-0000-000054320000}"/>
    <cellStyle name="40% - uthevingsfarge 3 6 2 4" xfId="14183" xr:uid="{00000000-0005-0000-0000-000055320000}"/>
    <cellStyle name="40% - uthevingsfarge 3 6 2 4 2" xfId="14184" xr:uid="{00000000-0005-0000-0000-000056320000}"/>
    <cellStyle name="40% - uthevingsfarge 3 6 2 4 2 2" xfId="14185" xr:uid="{00000000-0005-0000-0000-000057320000}"/>
    <cellStyle name="40% - uthevingsfarge 3 6 2 4 2 3" xfId="14186" xr:uid="{00000000-0005-0000-0000-000058320000}"/>
    <cellStyle name="40% - uthevingsfarge 3 6 2 4 3" xfId="14187" xr:uid="{00000000-0005-0000-0000-000059320000}"/>
    <cellStyle name="40% - uthevingsfarge 3 6 2 4 3 2" xfId="14188" xr:uid="{00000000-0005-0000-0000-00005A320000}"/>
    <cellStyle name="40% - uthevingsfarge 3 6 2 4 3 3" xfId="14189" xr:uid="{00000000-0005-0000-0000-00005B320000}"/>
    <cellStyle name="40% - uthevingsfarge 3 6 2 4 4" xfId="14190" xr:uid="{00000000-0005-0000-0000-00005C320000}"/>
    <cellStyle name="40% - uthevingsfarge 3 6 2 4 5" xfId="14191" xr:uid="{00000000-0005-0000-0000-00005D320000}"/>
    <cellStyle name="40% - uthevingsfarge 3 6 2 5" xfId="14192" xr:uid="{00000000-0005-0000-0000-00005E320000}"/>
    <cellStyle name="40% - uthevingsfarge 3 6 2 5 2" xfId="14193" xr:uid="{00000000-0005-0000-0000-00005F320000}"/>
    <cellStyle name="40% - uthevingsfarge 3 6 2 5 3" xfId="14194" xr:uid="{00000000-0005-0000-0000-000060320000}"/>
    <cellStyle name="40% - uthevingsfarge 3 6 2 6" xfId="14195" xr:uid="{00000000-0005-0000-0000-000061320000}"/>
    <cellStyle name="40% - uthevingsfarge 3 6 2 6 2" xfId="14196" xr:uid="{00000000-0005-0000-0000-000062320000}"/>
    <cellStyle name="40% - uthevingsfarge 3 6 2 6 3" xfId="14197" xr:uid="{00000000-0005-0000-0000-000063320000}"/>
    <cellStyle name="40% - uthevingsfarge 3 6 2 7" xfId="14198" xr:uid="{00000000-0005-0000-0000-000064320000}"/>
    <cellStyle name="40% - uthevingsfarge 3 6 2 7 2" xfId="14199" xr:uid="{00000000-0005-0000-0000-000065320000}"/>
    <cellStyle name="40% - uthevingsfarge 3 6 2 8" xfId="14200" xr:uid="{00000000-0005-0000-0000-000066320000}"/>
    <cellStyle name="40% - uthevingsfarge 3 6 2 8 2" xfId="14201" xr:uid="{00000000-0005-0000-0000-000067320000}"/>
    <cellStyle name="40% - uthevingsfarge 3 6 2 9" xfId="14202" xr:uid="{00000000-0005-0000-0000-000068320000}"/>
    <cellStyle name="40% - uthevingsfarge 3 6 2_Tabell 4.5-4.7" xfId="14139" xr:uid="{00000000-0005-0000-0000-000069320000}"/>
    <cellStyle name="40% - uthevingsfarge 3 6 3" xfId="772" xr:uid="{00000000-0005-0000-0000-00006A320000}"/>
    <cellStyle name="40% - uthevingsfarge 3 6 3 10" xfId="14204" xr:uid="{00000000-0005-0000-0000-00006B320000}"/>
    <cellStyle name="40% - uthevingsfarge 3 6 3 2" xfId="773" xr:uid="{00000000-0005-0000-0000-00006C320000}"/>
    <cellStyle name="40% - uthevingsfarge 3 6 3 2 2" xfId="14206" xr:uid="{00000000-0005-0000-0000-00006D320000}"/>
    <cellStyle name="40% - uthevingsfarge 3 6 3 2 2 2" xfId="14207" xr:uid="{00000000-0005-0000-0000-00006E320000}"/>
    <cellStyle name="40% - uthevingsfarge 3 6 3 2 2 3" xfId="14208" xr:uid="{00000000-0005-0000-0000-00006F320000}"/>
    <cellStyle name="40% - uthevingsfarge 3 6 3 2 3" xfId="14209" xr:uid="{00000000-0005-0000-0000-000070320000}"/>
    <cellStyle name="40% - uthevingsfarge 3 6 3 2 3 2" xfId="14210" xr:uid="{00000000-0005-0000-0000-000071320000}"/>
    <cellStyle name="40% - uthevingsfarge 3 6 3 2 3 3" xfId="14211" xr:uid="{00000000-0005-0000-0000-000072320000}"/>
    <cellStyle name="40% - uthevingsfarge 3 6 3 2 4" xfId="14212" xr:uid="{00000000-0005-0000-0000-000073320000}"/>
    <cellStyle name="40% - uthevingsfarge 3 6 3 2 5" xfId="14213" xr:uid="{00000000-0005-0000-0000-000074320000}"/>
    <cellStyle name="40% - uthevingsfarge 3 6 3 2_Tabell 4.5-4.7" xfId="14205" xr:uid="{00000000-0005-0000-0000-000075320000}"/>
    <cellStyle name="40% - uthevingsfarge 3 6 3 3" xfId="14214" xr:uid="{00000000-0005-0000-0000-000076320000}"/>
    <cellStyle name="40% - uthevingsfarge 3 6 3 3 2" xfId="14215" xr:uid="{00000000-0005-0000-0000-000077320000}"/>
    <cellStyle name="40% - uthevingsfarge 3 6 3 3 2 2" xfId="14216" xr:uid="{00000000-0005-0000-0000-000078320000}"/>
    <cellStyle name="40% - uthevingsfarge 3 6 3 3 2 3" xfId="14217" xr:uid="{00000000-0005-0000-0000-000079320000}"/>
    <cellStyle name="40% - uthevingsfarge 3 6 3 3 3" xfId="14218" xr:uid="{00000000-0005-0000-0000-00007A320000}"/>
    <cellStyle name="40% - uthevingsfarge 3 6 3 3 3 2" xfId="14219" xr:uid="{00000000-0005-0000-0000-00007B320000}"/>
    <cellStyle name="40% - uthevingsfarge 3 6 3 3 3 3" xfId="14220" xr:uid="{00000000-0005-0000-0000-00007C320000}"/>
    <cellStyle name="40% - uthevingsfarge 3 6 3 3 4" xfId="14221" xr:uid="{00000000-0005-0000-0000-00007D320000}"/>
    <cellStyle name="40% - uthevingsfarge 3 6 3 3 5" xfId="14222" xr:uid="{00000000-0005-0000-0000-00007E320000}"/>
    <cellStyle name="40% - uthevingsfarge 3 6 3 4" xfId="14223" xr:uid="{00000000-0005-0000-0000-00007F320000}"/>
    <cellStyle name="40% - uthevingsfarge 3 6 3 4 2" xfId="14224" xr:uid="{00000000-0005-0000-0000-000080320000}"/>
    <cellStyle name="40% - uthevingsfarge 3 6 3 4 3" xfId="14225" xr:uid="{00000000-0005-0000-0000-000081320000}"/>
    <cellStyle name="40% - uthevingsfarge 3 6 3 5" xfId="14226" xr:uid="{00000000-0005-0000-0000-000082320000}"/>
    <cellStyle name="40% - uthevingsfarge 3 6 3 5 2" xfId="14227" xr:uid="{00000000-0005-0000-0000-000083320000}"/>
    <cellStyle name="40% - uthevingsfarge 3 6 3 5 3" xfId="14228" xr:uid="{00000000-0005-0000-0000-000084320000}"/>
    <cellStyle name="40% - uthevingsfarge 3 6 3 6" xfId="14229" xr:uid="{00000000-0005-0000-0000-000085320000}"/>
    <cellStyle name="40% - uthevingsfarge 3 6 3 6 2" xfId="14230" xr:uid="{00000000-0005-0000-0000-000086320000}"/>
    <cellStyle name="40% - uthevingsfarge 3 6 3 7" xfId="14231" xr:uid="{00000000-0005-0000-0000-000087320000}"/>
    <cellStyle name="40% - uthevingsfarge 3 6 3 7 2" xfId="14232" xr:uid="{00000000-0005-0000-0000-000088320000}"/>
    <cellStyle name="40% - uthevingsfarge 3 6 3 8" xfId="14233" xr:uid="{00000000-0005-0000-0000-000089320000}"/>
    <cellStyle name="40% - uthevingsfarge 3 6 3 9" xfId="14234" xr:uid="{00000000-0005-0000-0000-00008A320000}"/>
    <cellStyle name="40% - uthevingsfarge 3 6 3_Tabell 4.5-4.7" xfId="14203" xr:uid="{00000000-0005-0000-0000-00008B320000}"/>
    <cellStyle name="40% - uthevingsfarge 3 6 4" xfId="774" xr:uid="{00000000-0005-0000-0000-00008C320000}"/>
    <cellStyle name="40% - uthevingsfarge 3 6 4 2" xfId="14236" xr:uid="{00000000-0005-0000-0000-00008D320000}"/>
    <cellStyle name="40% - uthevingsfarge 3 6 4 2 2" xfId="14237" xr:uid="{00000000-0005-0000-0000-00008E320000}"/>
    <cellStyle name="40% - uthevingsfarge 3 6 4 2 3" xfId="14238" xr:uid="{00000000-0005-0000-0000-00008F320000}"/>
    <cellStyle name="40% - uthevingsfarge 3 6 4 3" xfId="14239" xr:uid="{00000000-0005-0000-0000-000090320000}"/>
    <cellStyle name="40% - uthevingsfarge 3 6 4 3 2" xfId="14240" xr:uid="{00000000-0005-0000-0000-000091320000}"/>
    <cellStyle name="40% - uthevingsfarge 3 6 4 3 3" xfId="14241" xr:uid="{00000000-0005-0000-0000-000092320000}"/>
    <cellStyle name="40% - uthevingsfarge 3 6 4 4" xfId="14242" xr:uid="{00000000-0005-0000-0000-000093320000}"/>
    <cellStyle name="40% - uthevingsfarge 3 6 4 5" xfId="14243" xr:uid="{00000000-0005-0000-0000-000094320000}"/>
    <cellStyle name="40% - uthevingsfarge 3 6 4_Tabell 4.5-4.7" xfId="14235" xr:uid="{00000000-0005-0000-0000-000095320000}"/>
    <cellStyle name="40% - uthevingsfarge 3 6 5" xfId="14244" xr:uid="{00000000-0005-0000-0000-000096320000}"/>
    <cellStyle name="40% - uthevingsfarge 3 6 5 2" xfId="14245" xr:uid="{00000000-0005-0000-0000-000097320000}"/>
    <cellStyle name="40% - uthevingsfarge 3 6 5 2 2" xfId="14246" xr:uid="{00000000-0005-0000-0000-000098320000}"/>
    <cellStyle name="40% - uthevingsfarge 3 6 5 2 3" xfId="14247" xr:uid="{00000000-0005-0000-0000-000099320000}"/>
    <cellStyle name="40% - uthevingsfarge 3 6 5 3" xfId="14248" xr:uid="{00000000-0005-0000-0000-00009A320000}"/>
    <cellStyle name="40% - uthevingsfarge 3 6 5 3 2" xfId="14249" xr:uid="{00000000-0005-0000-0000-00009B320000}"/>
    <cellStyle name="40% - uthevingsfarge 3 6 5 3 3" xfId="14250" xr:uid="{00000000-0005-0000-0000-00009C320000}"/>
    <cellStyle name="40% - uthevingsfarge 3 6 5 4" xfId="14251" xr:uid="{00000000-0005-0000-0000-00009D320000}"/>
    <cellStyle name="40% - uthevingsfarge 3 6 5 5" xfId="14252" xr:uid="{00000000-0005-0000-0000-00009E320000}"/>
    <cellStyle name="40% - uthevingsfarge 3 6 6" xfId="14253" xr:uid="{00000000-0005-0000-0000-00009F320000}"/>
    <cellStyle name="40% - uthevingsfarge 3 6 6 2" xfId="14254" xr:uid="{00000000-0005-0000-0000-0000A0320000}"/>
    <cellStyle name="40% - uthevingsfarge 3 6 6 3" xfId="14255" xr:uid="{00000000-0005-0000-0000-0000A1320000}"/>
    <cellStyle name="40% - uthevingsfarge 3 6 7" xfId="14256" xr:uid="{00000000-0005-0000-0000-0000A2320000}"/>
    <cellStyle name="40% - uthevingsfarge 3 6 7 2" xfId="14257" xr:uid="{00000000-0005-0000-0000-0000A3320000}"/>
    <cellStyle name="40% - uthevingsfarge 3 6 7 3" xfId="14258" xr:uid="{00000000-0005-0000-0000-0000A4320000}"/>
    <cellStyle name="40% - uthevingsfarge 3 6 8" xfId="14259" xr:uid="{00000000-0005-0000-0000-0000A5320000}"/>
    <cellStyle name="40% - uthevingsfarge 3 6 8 2" xfId="14260" xr:uid="{00000000-0005-0000-0000-0000A6320000}"/>
    <cellStyle name="40% - uthevingsfarge 3 6 9" xfId="14261" xr:uid="{00000000-0005-0000-0000-0000A7320000}"/>
    <cellStyle name="40% - uthevingsfarge 3 6 9 2" xfId="14262" xr:uid="{00000000-0005-0000-0000-0000A8320000}"/>
    <cellStyle name="40% - uthevingsfarge 3 6_Tabell 4.5-4.7" xfId="14135" xr:uid="{00000000-0005-0000-0000-0000A9320000}"/>
    <cellStyle name="40% - uthevingsfarge 3 7" xfId="775" xr:uid="{00000000-0005-0000-0000-0000AA320000}"/>
    <cellStyle name="40% - uthevingsfarge 3 7 10" xfId="14264" xr:uid="{00000000-0005-0000-0000-0000AB320000}"/>
    <cellStyle name="40% - uthevingsfarge 3 7 11" xfId="14265" xr:uid="{00000000-0005-0000-0000-0000AC320000}"/>
    <cellStyle name="40% - uthevingsfarge 3 7 2" xfId="776" xr:uid="{00000000-0005-0000-0000-0000AD320000}"/>
    <cellStyle name="40% - uthevingsfarge 3 7 2 10" xfId="14267" xr:uid="{00000000-0005-0000-0000-0000AE320000}"/>
    <cellStyle name="40% - uthevingsfarge 3 7 2 2" xfId="777" xr:uid="{00000000-0005-0000-0000-0000AF320000}"/>
    <cellStyle name="40% - uthevingsfarge 3 7 2 2 2" xfId="14269" xr:uid="{00000000-0005-0000-0000-0000B0320000}"/>
    <cellStyle name="40% - uthevingsfarge 3 7 2 2 2 2" xfId="14270" xr:uid="{00000000-0005-0000-0000-0000B1320000}"/>
    <cellStyle name="40% - uthevingsfarge 3 7 2 2 2 3" xfId="14271" xr:uid="{00000000-0005-0000-0000-0000B2320000}"/>
    <cellStyle name="40% - uthevingsfarge 3 7 2 2 3" xfId="14272" xr:uid="{00000000-0005-0000-0000-0000B3320000}"/>
    <cellStyle name="40% - uthevingsfarge 3 7 2 2 3 2" xfId="14273" xr:uid="{00000000-0005-0000-0000-0000B4320000}"/>
    <cellStyle name="40% - uthevingsfarge 3 7 2 2 3 3" xfId="14274" xr:uid="{00000000-0005-0000-0000-0000B5320000}"/>
    <cellStyle name="40% - uthevingsfarge 3 7 2 2 4" xfId="14275" xr:uid="{00000000-0005-0000-0000-0000B6320000}"/>
    <cellStyle name="40% - uthevingsfarge 3 7 2 2 5" xfId="14276" xr:uid="{00000000-0005-0000-0000-0000B7320000}"/>
    <cellStyle name="40% - uthevingsfarge 3 7 2 2_Tabell 4.5-4.7" xfId="14268" xr:uid="{00000000-0005-0000-0000-0000B8320000}"/>
    <cellStyle name="40% - uthevingsfarge 3 7 2 3" xfId="14277" xr:uid="{00000000-0005-0000-0000-0000B9320000}"/>
    <cellStyle name="40% - uthevingsfarge 3 7 2 3 2" xfId="14278" xr:uid="{00000000-0005-0000-0000-0000BA320000}"/>
    <cellStyle name="40% - uthevingsfarge 3 7 2 3 2 2" xfId="14279" xr:uid="{00000000-0005-0000-0000-0000BB320000}"/>
    <cellStyle name="40% - uthevingsfarge 3 7 2 3 2 3" xfId="14280" xr:uid="{00000000-0005-0000-0000-0000BC320000}"/>
    <cellStyle name="40% - uthevingsfarge 3 7 2 3 3" xfId="14281" xr:uid="{00000000-0005-0000-0000-0000BD320000}"/>
    <cellStyle name="40% - uthevingsfarge 3 7 2 3 3 2" xfId="14282" xr:uid="{00000000-0005-0000-0000-0000BE320000}"/>
    <cellStyle name="40% - uthevingsfarge 3 7 2 3 3 3" xfId="14283" xr:uid="{00000000-0005-0000-0000-0000BF320000}"/>
    <cellStyle name="40% - uthevingsfarge 3 7 2 3 4" xfId="14284" xr:uid="{00000000-0005-0000-0000-0000C0320000}"/>
    <cellStyle name="40% - uthevingsfarge 3 7 2 3 5" xfId="14285" xr:uid="{00000000-0005-0000-0000-0000C1320000}"/>
    <cellStyle name="40% - uthevingsfarge 3 7 2 4" xfId="14286" xr:uid="{00000000-0005-0000-0000-0000C2320000}"/>
    <cellStyle name="40% - uthevingsfarge 3 7 2 4 2" xfId="14287" xr:uid="{00000000-0005-0000-0000-0000C3320000}"/>
    <cellStyle name="40% - uthevingsfarge 3 7 2 4 3" xfId="14288" xr:uid="{00000000-0005-0000-0000-0000C4320000}"/>
    <cellStyle name="40% - uthevingsfarge 3 7 2 5" xfId="14289" xr:uid="{00000000-0005-0000-0000-0000C5320000}"/>
    <cellStyle name="40% - uthevingsfarge 3 7 2 5 2" xfId="14290" xr:uid="{00000000-0005-0000-0000-0000C6320000}"/>
    <cellStyle name="40% - uthevingsfarge 3 7 2 5 3" xfId="14291" xr:uid="{00000000-0005-0000-0000-0000C7320000}"/>
    <cellStyle name="40% - uthevingsfarge 3 7 2 6" xfId="14292" xr:uid="{00000000-0005-0000-0000-0000C8320000}"/>
    <cellStyle name="40% - uthevingsfarge 3 7 2 6 2" xfId="14293" xr:uid="{00000000-0005-0000-0000-0000C9320000}"/>
    <cellStyle name="40% - uthevingsfarge 3 7 2 7" xfId="14294" xr:uid="{00000000-0005-0000-0000-0000CA320000}"/>
    <cellStyle name="40% - uthevingsfarge 3 7 2 7 2" xfId="14295" xr:uid="{00000000-0005-0000-0000-0000CB320000}"/>
    <cellStyle name="40% - uthevingsfarge 3 7 2 8" xfId="14296" xr:uid="{00000000-0005-0000-0000-0000CC320000}"/>
    <cellStyle name="40% - uthevingsfarge 3 7 2 9" xfId="14297" xr:uid="{00000000-0005-0000-0000-0000CD320000}"/>
    <cellStyle name="40% - uthevingsfarge 3 7 2_Tabell 4.5-4.7" xfId="14266" xr:uid="{00000000-0005-0000-0000-0000CE320000}"/>
    <cellStyle name="40% - uthevingsfarge 3 7 3" xfId="778" xr:uid="{00000000-0005-0000-0000-0000CF320000}"/>
    <cellStyle name="40% - uthevingsfarge 3 7 3 2" xfId="14299" xr:uid="{00000000-0005-0000-0000-0000D0320000}"/>
    <cellStyle name="40% - uthevingsfarge 3 7 3 2 2" xfId="14300" xr:uid="{00000000-0005-0000-0000-0000D1320000}"/>
    <cellStyle name="40% - uthevingsfarge 3 7 3 2 3" xfId="14301" xr:uid="{00000000-0005-0000-0000-0000D2320000}"/>
    <cellStyle name="40% - uthevingsfarge 3 7 3 3" xfId="14302" xr:uid="{00000000-0005-0000-0000-0000D3320000}"/>
    <cellStyle name="40% - uthevingsfarge 3 7 3 3 2" xfId="14303" xr:uid="{00000000-0005-0000-0000-0000D4320000}"/>
    <cellStyle name="40% - uthevingsfarge 3 7 3 3 3" xfId="14304" xr:uid="{00000000-0005-0000-0000-0000D5320000}"/>
    <cellStyle name="40% - uthevingsfarge 3 7 3 4" xfId="14305" xr:uid="{00000000-0005-0000-0000-0000D6320000}"/>
    <cellStyle name="40% - uthevingsfarge 3 7 3 5" xfId="14306" xr:uid="{00000000-0005-0000-0000-0000D7320000}"/>
    <cellStyle name="40% - uthevingsfarge 3 7 3_Tabell 4.5-4.7" xfId="14298" xr:uid="{00000000-0005-0000-0000-0000D8320000}"/>
    <cellStyle name="40% - uthevingsfarge 3 7 4" xfId="14307" xr:uid="{00000000-0005-0000-0000-0000D9320000}"/>
    <cellStyle name="40% - uthevingsfarge 3 7 4 2" xfId="14308" xr:uid="{00000000-0005-0000-0000-0000DA320000}"/>
    <cellStyle name="40% - uthevingsfarge 3 7 4 2 2" xfId="14309" xr:uid="{00000000-0005-0000-0000-0000DB320000}"/>
    <cellStyle name="40% - uthevingsfarge 3 7 4 2 3" xfId="14310" xr:uid="{00000000-0005-0000-0000-0000DC320000}"/>
    <cellStyle name="40% - uthevingsfarge 3 7 4 3" xfId="14311" xr:uid="{00000000-0005-0000-0000-0000DD320000}"/>
    <cellStyle name="40% - uthevingsfarge 3 7 4 3 2" xfId="14312" xr:uid="{00000000-0005-0000-0000-0000DE320000}"/>
    <cellStyle name="40% - uthevingsfarge 3 7 4 3 3" xfId="14313" xr:uid="{00000000-0005-0000-0000-0000DF320000}"/>
    <cellStyle name="40% - uthevingsfarge 3 7 4 4" xfId="14314" xr:uid="{00000000-0005-0000-0000-0000E0320000}"/>
    <cellStyle name="40% - uthevingsfarge 3 7 4 5" xfId="14315" xr:uid="{00000000-0005-0000-0000-0000E1320000}"/>
    <cellStyle name="40% - uthevingsfarge 3 7 5" xfId="14316" xr:uid="{00000000-0005-0000-0000-0000E2320000}"/>
    <cellStyle name="40% - uthevingsfarge 3 7 5 2" xfId="14317" xr:uid="{00000000-0005-0000-0000-0000E3320000}"/>
    <cellStyle name="40% - uthevingsfarge 3 7 5 3" xfId="14318" xr:uid="{00000000-0005-0000-0000-0000E4320000}"/>
    <cellStyle name="40% - uthevingsfarge 3 7 6" xfId="14319" xr:uid="{00000000-0005-0000-0000-0000E5320000}"/>
    <cellStyle name="40% - uthevingsfarge 3 7 6 2" xfId="14320" xr:uid="{00000000-0005-0000-0000-0000E6320000}"/>
    <cellStyle name="40% - uthevingsfarge 3 7 6 3" xfId="14321" xr:uid="{00000000-0005-0000-0000-0000E7320000}"/>
    <cellStyle name="40% - uthevingsfarge 3 7 7" xfId="14322" xr:uid="{00000000-0005-0000-0000-0000E8320000}"/>
    <cellStyle name="40% - uthevingsfarge 3 7 7 2" xfId="14323" xr:uid="{00000000-0005-0000-0000-0000E9320000}"/>
    <cellStyle name="40% - uthevingsfarge 3 7 8" xfId="14324" xr:uid="{00000000-0005-0000-0000-0000EA320000}"/>
    <cellStyle name="40% - uthevingsfarge 3 7 8 2" xfId="14325" xr:uid="{00000000-0005-0000-0000-0000EB320000}"/>
    <cellStyle name="40% - uthevingsfarge 3 7 9" xfId="14326" xr:uid="{00000000-0005-0000-0000-0000EC320000}"/>
    <cellStyle name="40% - uthevingsfarge 3 7_Tabell 4.5-4.7" xfId="14263" xr:uid="{00000000-0005-0000-0000-0000ED320000}"/>
    <cellStyle name="40% - uthevingsfarge 3 8" xfId="779" xr:uid="{00000000-0005-0000-0000-0000EE320000}"/>
    <cellStyle name="40% - uthevingsfarge 3 8 10" xfId="14328" xr:uid="{00000000-0005-0000-0000-0000EF320000}"/>
    <cellStyle name="40% - uthevingsfarge 3 8 11" xfId="14329" xr:uid="{00000000-0005-0000-0000-0000F0320000}"/>
    <cellStyle name="40% - uthevingsfarge 3 8 2" xfId="780" xr:uid="{00000000-0005-0000-0000-0000F1320000}"/>
    <cellStyle name="40% - uthevingsfarge 3 8 2 10" xfId="14331" xr:uid="{00000000-0005-0000-0000-0000F2320000}"/>
    <cellStyle name="40% - uthevingsfarge 3 8 2 2" xfId="781" xr:uid="{00000000-0005-0000-0000-0000F3320000}"/>
    <cellStyle name="40% - uthevingsfarge 3 8 2 2 2" xfId="14333" xr:uid="{00000000-0005-0000-0000-0000F4320000}"/>
    <cellStyle name="40% - uthevingsfarge 3 8 2 2 2 2" xfId="14334" xr:uid="{00000000-0005-0000-0000-0000F5320000}"/>
    <cellStyle name="40% - uthevingsfarge 3 8 2 2 2 3" xfId="14335" xr:uid="{00000000-0005-0000-0000-0000F6320000}"/>
    <cellStyle name="40% - uthevingsfarge 3 8 2 2 3" xfId="14336" xr:uid="{00000000-0005-0000-0000-0000F7320000}"/>
    <cellStyle name="40% - uthevingsfarge 3 8 2 2 3 2" xfId="14337" xr:uid="{00000000-0005-0000-0000-0000F8320000}"/>
    <cellStyle name="40% - uthevingsfarge 3 8 2 2 3 3" xfId="14338" xr:uid="{00000000-0005-0000-0000-0000F9320000}"/>
    <cellStyle name="40% - uthevingsfarge 3 8 2 2 4" xfId="14339" xr:uid="{00000000-0005-0000-0000-0000FA320000}"/>
    <cellStyle name="40% - uthevingsfarge 3 8 2 2 5" xfId="14340" xr:uid="{00000000-0005-0000-0000-0000FB320000}"/>
    <cellStyle name="40% - uthevingsfarge 3 8 2 2_Tabell 4.5-4.7" xfId="14332" xr:uid="{00000000-0005-0000-0000-0000FC320000}"/>
    <cellStyle name="40% - uthevingsfarge 3 8 2 3" xfId="14341" xr:uid="{00000000-0005-0000-0000-0000FD320000}"/>
    <cellStyle name="40% - uthevingsfarge 3 8 2 3 2" xfId="14342" xr:uid="{00000000-0005-0000-0000-0000FE320000}"/>
    <cellStyle name="40% - uthevingsfarge 3 8 2 3 2 2" xfId="14343" xr:uid="{00000000-0005-0000-0000-0000FF320000}"/>
    <cellStyle name="40% - uthevingsfarge 3 8 2 3 2 3" xfId="14344" xr:uid="{00000000-0005-0000-0000-000000330000}"/>
    <cellStyle name="40% - uthevingsfarge 3 8 2 3 3" xfId="14345" xr:uid="{00000000-0005-0000-0000-000001330000}"/>
    <cellStyle name="40% - uthevingsfarge 3 8 2 3 3 2" xfId="14346" xr:uid="{00000000-0005-0000-0000-000002330000}"/>
    <cellStyle name="40% - uthevingsfarge 3 8 2 3 3 3" xfId="14347" xr:uid="{00000000-0005-0000-0000-000003330000}"/>
    <cellStyle name="40% - uthevingsfarge 3 8 2 3 4" xfId="14348" xr:uid="{00000000-0005-0000-0000-000004330000}"/>
    <cellStyle name="40% - uthevingsfarge 3 8 2 3 5" xfId="14349" xr:uid="{00000000-0005-0000-0000-000005330000}"/>
    <cellStyle name="40% - uthevingsfarge 3 8 2 4" xfId="14350" xr:uid="{00000000-0005-0000-0000-000006330000}"/>
    <cellStyle name="40% - uthevingsfarge 3 8 2 4 2" xfId="14351" xr:uid="{00000000-0005-0000-0000-000007330000}"/>
    <cellStyle name="40% - uthevingsfarge 3 8 2 4 3" xfId="14352" xr:uid="{00000000-0005-0000-0000-000008330000}"/>
    <cellStyle name="40% - uthevingsfarge 3 8 2 5" xfId="14353" xr:uid="{00000000-0005-0000-0000-000009330000}"/>
    <cellStyle name="40% - uthevingsfarge 3 8 2 5 2" xfId="14354" xr:uid="{00000000-0005-0000-0000-00000A330000}"/>
    <cellStyle name="40% - uthevingsfarge 3 8 2 5 3" xfId="14355" xr:uid="{00000000-0005-0000-0000-00000B330000}"/>
    <cellStyle name="40% - uthevingsfarge 3 8 2 6" xfId="14356" xr:uid="{00000000-0005-0000-0000-00000C330000}"/>
    <cellStyle name="40% - uthevingsfarge 3 8 2 6 2" xfId="14357" xr:uid="{00000000-0005-0000-0000-00000D330000}"/>
    <cellStyle name="40% - uthevingsfarge 3 8 2 7" xfId="14358" xr:uid="{00000000-0005-0000-0000-00000E330000}"/>
    <cellStyle name="40% - uthevingsfarge 3 8 2 7 2" xfId="14359" xr:uid="{00000000-0005-0000-0000-00000F330000}"/>
    <cellStyle name="40% - uthevingsfarge 3 8 2 8" xfId="14360" xr:uid="{00000000-0005-0000-0000-000010330000}"/>
    <cellStyle name="40% - uthevingsfarge 3 8 2 9" xfId="14361" xr:uid="{00000000-0005-0000-0000-000011330000}"/>
    <cellStyle name="40% - uthevingsfarge 3 8 2_Tabell 4.5-4.7" xfId="14330" xr:uid="{00000000-0005-0000-0000-000012330000}"/>
    <cellStyle name="40% - uthevingsfarge 3 8 3" xfId="782" xr:uid="{00000000-0005-0000-0000-000013330000}"/>
    <cellStyle name="40% - uthevingsfarge 3 8 3 2" xfId="14363" xr:uid="{00000000-0005-0000-0000-000014330000}"/>
    <cellStyle name="40% - uthevingsfarge 3 8 3 2 2" xfId="14364" xr:uid="{00000000-0005-0000-0000-000015330000}"/>
    <cellStyle name="40% - uthevingsfarge 3 8 3 2 3" xfId="14365" xr:uid="{00000000-0005-0000-0000-000016330000}"/>
    <cellStyle name="40% - uthevingsfarge 3 8 3 3" xfId="14366" xr:uid="{00000000-0005-0000-0000-000017330000}"/>
    <cellStyle name="40% - uthevingsfarge 3 8 3 3 2" xfId="14367" xr:uid="{00000000-0005-0000-0000-000018330000}"/>
    <cellStyle name="40% - uthevingsfarge 3 8 3 3 3" xfId="14368" xr:uid="{00000000-0005-0000-0000-000019330000}"/>
    <cellStyle name="40% - uthevingsfarge 3 8 3 4" xfId="14369" xr:uid="{00000000-0005-0000-0000-00001A330000}"/>
    <cellStyle name="40% - uthevingsfarge 3 8 3 5" xfId="14370" xr:uid="{00000000-0005-0000-0000-00001B330000}"/>
    <cellStyle name="40% - uthevingsfarge 3 8 3_Tabell 4.5-4.7" xfId="14362" xr:uid="{00000000-0005-0000-0000-00001C330000}"/>
    <cellStyle name="40% - uthevingsfarge 3 8 4" xfId="14371" xr:uid="{00000000-0005-0000-0000-00001D330000}"/>
    <cellStyle name="40% - uthevingsfarge 3 8 4 2" xfId="14372" xr:uid="{00000000-0005-0000-0000-00001E330000}"/>
    <cellStyle name="40% - uthevingsfarge 3 8 4 2 2" xfId="14373" xr:uid="{00000000-0005-0000-0000-00001F330000}"/>
    <cellStyle name="40% - uthevingsfarge 3 8 4 2 3" xfId="14374" xr:uid="{00000000-0005-0000-0000-000020330000}"/>
    <cellStyle name="40% - uthevingsfarge 3 8 4 3" xfId="14375" xr:uid="{00000000-0005-0000-0000-000021330000}"/>
    <cellStyle name="40% - uthevingsfarge 3 8 4 3 2" xfId="14376" xr:uid="{00000000-0005-0000-0000-000022330000}"/>
    <cellStyle name="40% - uthevingsfarge 3 8 4 3 3" xfId="14377" xr:uid="{00000000-0005-0000-0000-000023330000}"/>
    <cellStyle name="40% - uthevingsfarge 3 8 4 4" xfId="14378" xr:uid="{00000000-0005-0000-0000-000024330000}"/>
    <cellStyle name="40% - uthevingsfarge 3 8 4 5" xfId="14379" xr:uid="{00000000-0005-0000-0000-000025330000}"/>
    <cellStyle name="40% - uthevingsfarge 3 8 5" xfId="14380" xr:uid="{00000000-0005-0000-0000-000026330000}"/>
    <cellStyle name="40% - uthevingsfarge 3 8 5 2" xfId="14381" xr:uid="{00000000-0005-0000-0000-000027330000}"/>
    <cellStyle name="40% - uthevingsfarge 3 8 5 3" xfId="14382" xr:uid="{00000000-0005-0000-0000-000028330000}"/>
    <cellStyle name="40% - uthevingsfarge 3 8 6" xfId="14383" xr:uid="{00000000-0005-0000-0000-000029330000}"/>
    <cellStyle name="40% - uthevingsfarge 3 8 6 2" xfId="14384" xr:uid="{00000000-0005-0000-0000-00002A330000}"/>
    <cellStyle name="40% - uthevingsfarge 3 8 6 3" xfId="14385" xr:uid="{00000000-0005-0000-0000-00002B330000}"/>
    <cellStyle name="40% - uthevingsfarge 3 8 7" xfId="14386" xr:uid="{00000000-0005-0000-0000-00002C330000}"/>
    <cellStyle name="40% - uthevingsfarge 3 8 7 2" xfId="14387" xr:uid="{00000000-0005-0000-0000-00002D330000}"/>
    <cellStyle name="40% - uthevingsfarge 3 8 8" xfId="14388" xr:uid="{00000000-0005-0000-0000-00002E330000}"/>
    <cellStyle name="40% - uthevingsfarge 3 8 8 2" xfId="14389" xr:uid="{00000000-0005-0000-0000-00002F330000}"/>
    <cellStyle name="40% - uthevingsfarge 3 8 9" xfId="14390" xr:uid="{00000000-0005-0000-0000-000030330000}"/>
    <cellStyle name="40% - uthevingsfarge 3 8_Tabell 4.5-4.7" xfId="14327" xr:uid="{00000000-0005-0000-0000-000031330000}"/>
    <cellStyle name="40% - uthevingsfarge 3 9" xfId="783" xr:uid="{00000000-0005-0000-0000-000032330000}"/>
    <cellStyle name="40% - uthevingsfarge 3 9 10" xfId="14392" xr:uid="{00000000-0005-0000-0000-000033330000}"/>
    <cellStyle name="40% - uthevingsfarge 3 9 2" xfId="784" xr:uid="{00000000-0005-0000-0000-000034330000}"/>
    <cellStyle name="40% - uthevingsfarge 3 9 2 2" xfId="14394" xr:uid="{00000000-0005-0000-0000-000035330000}"/>
    <cellStyle name="40% - uthevingsfarge 3 9 2 2 2" xfId="14395" xr:uid="{00000000-0005-0000-0000-000036330000}"/>
    <cellStyle name="40% - uthevingsfarge 3 9 2 2 3" xfId="14396" xr:uid="{00000000-0005-0000-0000-000037330000}"/>
    <cellStyle name="40% - uthevingsfarge 3 9 2 3" xfId="14397" xr:uid="{00000000-0005-0000-0000-000038330000}"/>
    <cellStyle name="40% - uthevingsfarge 3 9 2 3 2" xfId="14398" xr:uid="{00000000-0005-0000-0000-000039330000}"/>
    <cellStyle name="40% - uthevingsfarge 3 9 2 3 3" xfId="14399" xr:uid="{00000000-0005-0000-0000-00003A330000}"/>
    <cellStyle name="40% - uthevingsfarge 3 9 2 4" xfId="14400" xr:uid="{00000000-0005-0000-0000-00003B330000}"/>
    <cellStyle name="40% - uthevingsfarge 3 9 2 5" xfId="14401" xr:uid="{00000000-0005-0000-0000-00003C330000}"/>
    <cellStyle name="40% - uthevingsfarge 3 9 2_Tabell 4.5-4.7" xfId="14393" xr:uid="{00000000-0005-0000-0000-00003D330000}"/>
    <cellStyle name="40% - uthevingsfarge 3 9 3" xfId="14402" xr:uid="{00000000-0005-0000-0000-00003E330000}"/>
    <cellStyle name="40% - uthevingsfarge 3 9 3 2" xfId="14403" xr:uid="{00000000-0005-0000-0000-00003F330000}"/>
    <cellStyle name="40% - uthevingsfarge 3 9 3 2 2" xfId="14404" xr:uid="{00000000-0005-0000-0000-000040330000}"/>
    <cellStyle name="40% - uthevingsfarge 3 9 3 2 3" xfId="14405" xr:uid="{00000000-0005-0000-0000-000041330000}"/>
    <cellStyle name="40% - uthevingsfarge 3 9 3 3" xfId="14406" xr:uid="{00000000-0005-0000-0000-000042330000}"/>
    <cellStyle name="40% - uthevingsfarge 3 9 3 3 2" xfId="14407" xr:uid="{00000000-0005-0000-0000-000043330000}"/>
    <cellStyle name="40% - uthevingsfarge 3 9 3 3 3" xfId="14408" xr:uid="{00000000-0005-0000-0000-000044330000}"/>
    <cellStyle name="40% - uthevingsfarge 3 9 3 4" xfId="14409" xr:uid="{00000000-0005-0000-0000-000045330000}"/>
    <cellStyle name="40% - uthevingsfarge 3 9 3 5" xfId="14410" xr:uid="{00000000-0005-0000-0000-000046330000}"/>
    <cellStyle name="40% - uthevingsfarge 3 9 4" xfId="14411" xr:uid="{00000000-0005-0000-0000-000047330000}"/>
    <cellStyle name="40% - uthevingsfarge 3 9 4 2" xfId="14412" xr:uid="{00000000-0005-0000-0000-000048330000}"/>
    <cellStyle name="40% - uthevingsfarge 3 9 4 3" xfId="14413" xr:uid="{00000000-0005-0000-0000-000049330000}"/>
    <cellStyle name="40% - uthevingsfarge 3 9 5" xfId="14414" xr:uid="{00000000-0005-0000-0000-00004A330000}"/>
    <cellStyle name="40% - uthevingsfarge 3 9 5 2" xfId="14415" xr:uid="{00000000-0005-0000-0000-00004B330000}"/>
    <cellStyle name="40% - uthevingsfarge 3 9 5 3" xfId="14416" xr:uid="{00000000-0005-0000-0000-00004C330000}"/>
    <cellStyle name="40% - uthevingsfarge 3 9 6" xfId="14417" xr:uid="{00000000-0005-0000-0000-00004D330000}"/>
    <cellStyle name="40% - uthevingsfarge 3 9 6 2" xfId="14418" xr:uid="{00000000-0005-0000-0000-00004E330000}"/>
    <cellStyle name="40% - uthevingsfarge 3 9 7" xfId="14419" xr:uid="{00000000-0005-0000-0000-00004F330000}"/>
    <cellStyle name="40% - uthevingsfarge 3 9 7 2" xfId="14420" xr:uid="{00000000-0005-0000-0000-000050330000}"/>
    <cellStyle name="40% - uthevingsfarge 3 9 8" xfId="14421" xr:uid="{00000000-0005-0000-0000-000051330000}"/>
    <cellStyle name="40% - uthevingsfarge 3 9 9" xfId="14422" xr:uid="{00000000-0005-0000-0000-000052330000}"/>
    <cellStyle name="40% - uthevingsfarge 3 9_Tabell 4.5-4.7" xfId="14391" xr:uid="{00000000-0005-0000-0000-000053330000}"/>
    <cellStyle name="40% - uthevingsfarge 4 10" xfId="785" xr:uid="{00000000-0005-0000-0000-000054330000}"/>
    <cellStyle name="40% - uthevingsfarge 4 10 2" xfId="14424" xr:uid="{00000000-0005-0000-0000-000055330000}"/>
    <cellStyle name="40% - uthevingsfarge 4 10 2 2" xfId="14425" xr:uid="{00000000-0005-0000-0000-000056330000}"/>
    <cellStyle name="40% - uthevingsfarge 4 10 2 3" xfId="14426" xr:uid="{00000000-0005-0000-0000-000057330000}"/>
    <cellStyle name="40% - uthevingsfarge 4 10 3" xfId="14427" xr:uid="{00000000-0005-0000-0000-000058330000}"/>
    <cellStyle name="40% - uthevingsfarge 4 10 3 2" xfId="14428" xr:uid="{00000000-0005-0000-0000-000059330000}"/>
    <cellStyle name="40% - uthevingsfarge 4 10 3 3" xfId="14429" xr:uid="{00000000-0005-0000-0000-00005A330000}"/>
    <cellStyle name="40% - uthevingsfarge 4 10 4" xfId="14430" xr:uid="{00000000-0005-0000-0000-00005B330000}"/>
    <cellStyle name="40% - uthevingsfarge 4 10 5" xfId="14431" xr:uid="{00000000-0005-0000-0000-00005C330000}"/>
    <cellStyle name="40% - uthevingsfarge 4 10_Tabell 4.5-4.7" xfId="14423" xr:uid="{00000000-0005-0000-0000-00005D330000}"/>
    <cellStyle name="40% - uthevingsfarge 4 11" xfId="14432" xr:uid="{00000000-0005-0000-0000-00005E330000}"/>
    <cellStyle name="40% - uthevingsfarge 4 11 2" xfId="14433" xr:uid="{00000000-0005-0000-0000-00005F330000}"/>
    <cellStyle name="40% - uthevingsfarge 4 11 2 2" xfId="14434" xr:uid="{00000000-0005-0000-0000-000060330000}"/>
    <cellStyle name="40% - uthevingsfarge 4 11 2 3" xfId="14435" xr:uid="{00000000-0005-0000-0000-000061330000}"/>
    <cellStyle name="40% - uthevingsfarge 4 11 3" xfId="14436" xr:uid="{00000000-0005-0000-0000-000062330000}"/>
    <cellStyle name="40% - uthevingsfarge 4 11 3 2" xfId="14437" xr:uid="{00000000-0005-0000-0000-000063330000}"/>
    <cellStyle name="40% - uthevingsfarge 4 11 3 3" xfId="14438" xr:uid="{00000000-0005-0000-0000-000064330000}"/>
    <cellStyle name="40% - uthevingsfarge 4 11 4" xfId="14439" xr:uid="{00000000-0005-0000-0000-000065330000}"/>
    <cellStyle name="40% - uthevingsfarge 4 11 5" xfId="14440" xr:uid="{00000000-0005-0000-0000-000066330000}"/>
    <cellStyle name="40% - uthevingsfarge 4 12" xfId="14441" xr:uid="{00000000-0005-0000-0000-000067330000}"/>
    <cellStyle name="40% - uthevingsfarge 4 12 2" xfId="14442" xr:uid="{00000000-0005-0000-0000-000068330000}"/>
    <cellStyle name="40% - uthevingsfarge 4 12 3" xfId="14443" xr:uid="{00000000-0005-0000-0000-000069330000}"/>
    <cellStyle name="40% - uthevingsfarge 4 13" xfId="14444" xr:uid="{00000000-0005-0000-0000-00006A330000}"/>
    <cellStyle name="40% - uthevingsfarge 4 13 2" xfId="14445" xr:uid="{00000000-0005-0000-0000-00006B330000}"/>
    <cellStyle name="40% - uthevingsfarge 4 13 3" xfId="14446" xr:uid="{00000000-0005-0000-0000-00006C330000}"/>
    <cellStyle name="40% - uthevingsfarge 4 14" xfId="14447" xr:uid="{00000000-0005-0000-0000-00006D330000}"/>
    <cellStyle name="40% - uthevingsfarge 4 14 2" xfId="14448" xr:uid="{00000000-0005-0000-0000-00006E330000}"/>
    <cellStyle name="40% - uthevingsfarge 4 15" xfId="14449" xr:uid="{00000000-0005-0000-0000-00006F330000}"/>
    <cellStyle name="40% - uthevingsfarge 4 15 2" xfId="14450" xr:uid="{00000000-0005-0000-0000-000070330000}"/>
    <cellStyle name="40% - uthevingsfarge 4 16" xfId="14451" xr:uid="{00000000-0005-0000-0000-000071330000}"/>
    <cellStyle name="40% - uthevingsfarge 4 17" xfId="14452" xr:uid="{00000000-0005-0000-0000-000072330000}"/>
    <cellStyle name="40% - uthevingsfarge 4 18" xfId="14453" xr:uid="{00000000-0005-0000-0000-000073330000}"/>
    <cellStyle name="40% - uthevingsfarge 4 2" xfId="786" xr:uid="{00000000-0005-0000-0000-000074330000}"/>
    <cellStyle name="40% - uthevingsfarge 4 2 10" xfId="14455" xr:uid="{00000000-0005-0000-0000-000075330000}"/>
    <cellStyle name="40% - uthevingsfarge 4 2 10 2" xfId="14456" xr:uid="{00000000-0005-0000-0000-000076330000}"/>
    <cellStyle name="40% - uthevingsfarge 4 2 11" xfId="14457" xr:uid="{00000000-0005-0000-0000-000077330000}"/>
    <cellStyle name="40% - uthevingsfarge 4 2 11 2" xfId="14458" xr:uid="{00000000-0005-0000-0000-000078330000}"/>
    <cellStyle name="40% - uthevingsfarge 4 2 12" xfId="14459" xr:uid="{00000000-0005-0000-0000-000079330000}"/>
    <cellStyle name="40% - uthevingsfarge 4 2 13" xfId="14460" xr:uid="{00000000-0005-0000-0000-00007A330000}"/>
    <cellStyle name="40% - uthevingsfarge 4 2 14" xfId="14461" xr:uid="{00000000-0005-0000-0000-00007B330000}"/>
    <cellStyle name="40% - uthevingsfarge 4 2 2" xfId="787" xr:uid="{00000000-0005-0000-0000-00007C330000}"/>
    <cellStyle name="40% - uthevingsfarge 4 2 2 10" xfId="14463" xr:uid="{00000000-0005-0000-0000-00007D330000}"/>
    <cellStyle name="40% - uthevingsfarge 4 2 2 11" xfId="14464" xr:uid="{00000000-0005-0000-0000-00007E330000}"/>
    <cellStyle name="40% - uthevingsfarge 4 2 2 12" xfId="14465" xr:uid="{00000000-0005-0000-0000-00007F330000}"/>
    <cellStyle name="40% - uthevingsfarge 4 2 2 2" xfId="788" xr:uid="{00000000-0005-0000-0000-000080330000}"/>
    <cellStyle name="40% - uthevingsfarge 4 2 2 2 10" xfId="14467" xr:uid="{00000000-0005-0000-0000-000081330000}"/>
    <cellStyle name="40% - uthevingsfarge 4 2 2 2 11" xfId="14468" xr:uid="{00000000-0005-0000-0000-000082330000}"/>
    <cellStyle name="40% - uthevingsfarge 4 2 2 2 2" xfId="789" xr:uid="{00000000-0005-0000-0000-000083330000}"/>
    <cellStyle name="40% - uthevingsfarge 4 2 2 2 2 10" xfId="14470" xr:uid="{00000000-0005-0000-0000-000084330000}"/>
    <cellStyle name="40% - uthevingsfarge 4 2 2 2 2 2" xfId="790" xr:uid="{00000000-0005-0000-0000-000085330000}"/>
    <cellStyle name="40% - uthevingsfarge 4 2 2 2 2 2 2" xfId="14472" xr:uid="{00000000-0005-0000-0000-000086330000}"/>
    <cellStyle name="40% - uthevingsfarge 4 2 2 2 2 2 2 2" xfId="14473" xr:uid="{00000000-0005-0000-0000-000087330000}"/>
    <cellStyle name="40% - uthevingsfarge 4 2 2 2 2 2 2 3" xfId="14474" xr:uid="{00000000-0005-0000-0000-000088330000}"/>
    <cellStyle name="40% - uthevingsfarge 4 2 2 2 2 2 3" xfId="14475" xr:uid="{00000000-0005-0000-0000-000089330000}"/>
    <cellStyle name="40% - uthevingsfarge 4 2 2 2 2 2 3 2" xfId="14476" xr:uid="{00000000-0005-0000-0000-00008A330000}"/>
    <cellStyle name="40% - uthevingsfarge 4 2 2 2 2 2 3 3" xfId="14477" xr:uid="{00000000-0005-0000-0000-00008B330000}"/>
    <cellStyle name="40% - uthevingsfarge 4 2 2 2 2 2 4" xfId="14478" xr:uid="{00000000-0005-0000-0000-00008C330000}"/>
    <cellStyle name="40% - uthevingsfarge 4 2 2 2 2 2 5" xfId="14479" xr:uid="{00000000-0005-0000-0000-00008D330000}"/>
    <cellStyle name="40% - uthevingsfarge 4 2 2 2 2 2_Tabell 4.5-4.7" xfId="14471" xr:uid="{00000000-0005-0000-0000-00008E330000}"/>
    <cellStyle name="40% - uthevingsfarge 4 2 2 2 2 3" xfId="14480" xr:uid="{00000000-0005-0000-0000-00008F330000}"/>
    <cellStyle name="40% - uthevingsfarge 4 2 2 2 2 3 2" xfId="14481" xr:uid="{00000000-0005-0000-0000-000090330000}"/>
    <cellStyle name="40% - uthevingsfarge 4 2 2 2 2 3 2 2" xfId="14482" xr:uid="{00000000-0005-0000-0000-000091330000}"/>
    <cellStyle name="40% - uthevingsfarge 4 2 2 2 2 3 2 3" xfId="14483" xr:uid="{00000000-0005-0000-0000-000092330000}"/>
    <cellStyle name="40% - uthevingsfarge 4 2 2 2 2 3 3" xfId="14484" xr:uid="{00000000-0005-0000-0000-000093330000}"/>
    <cellStyle name="40% - uthevingsfarge 4 2 2 2 2 3 3 2" xfId="14485" xr:uid="{00000000-0005-0000-0000-000094330000}"/>
    <cellStyle name="40% - uthevingsfarge 4 2 2 2 2 3 3 3" xfId="14486" xr:uid="{00000000-0005-0000-0000-000095330000}"/>
    <cellStyle name="40% - uthevingsfarge 4 2 2 2 2 3 4" xfId="14487" xr:uid="{00000000-0005-0000-0000-000096330000}"/>
    <cellStyle name="40% - uthevingsfarge 4 2 2 2 2 3 5" xfId="14488" xr:uid="{00000000-0005-0000-0000-000097330000}"/>
    <cellStyle name="40% - uthevingsfarge 4 2 2 2 2 4" xfId="14489" xr:uid="{00000000-0005-0000-0000-000098330000}"/>
    <cellStyle name="40% - uthevingsfarge 4 2 2 2 2 4 2" xfId="14490" xr:uid="{00000000-0005-0000-0000-000099330000}"/>
    <cellStyle name="40% - uthevingsfarge 4 2 2 2 2 4 3" xfId="14491" xr:uid="{00000000-0005-0000-0000-00009A330000}"/>
    <cellStyle name="40% - uthevingsfarge 4 2 2 2 2 5" xfId="14492" xr:uid="{00000000-0005-0000-0000-00009B330000}"/>
    <cellStyle name="40% - uthevingsfarge 4 2 2 2 2 5 2" xfId="14493" xr:uid="{00000000-0005-0000-0000-00009C330000}"/>
    <cellStyle name="40% - uthevingsfarge 4 2 2 2 2 5 3" xfId="14494" xr:uid="{00000000-0005-0000-0000-00009D330000}"/>
    <cellStyle name="40% - uthevingsfarge 4 2 2 2 2 6" xfId="14495" xr:uid="{00000000-0005-0000-0000-00009E330000}"/>
    <cellStyle name="40% - uthevingsfarge 4 2 2 2 2 6 2" xfId="14496" xr:uid="{00000000-0005-0000-0000-00009F330000}"/>
    <cellStyle name="40% - uthevingsfarge 4 2 2 2 2 7" xfId="14497" xr:uid="{00000000-0005-0000-0000-0000A0330000}"/>
    <cellStyle name="40% - uthevingsfarge 4 2 2 2 2 7 2" xfId="14498" xr:uid="{00000000-0005-0000-0000-0000A1330000}"/>
    <cellStyle name="40% - uthevingsfarge 4 2 2 2 2 8" xfId="14499" xr:uid="{00000000-0005-0000-0000-0000A2330000}"/>
    <cellStyle name="40% - uthevingsfarge 4 2 2 2 2 9" xfId="14500" xr:uid="{00000000-0005-0000-0000-0000A3330000}"/>
    <cellStyle name="40% - uthevingsfarge 4 2 2 2 2_Tabell 4.5-4.7" xfId="14469" xr:uid="{00000000-0005-0000-0000-0000A4330000}"/>
    <cellStyle name="40% - uthevingsfarge 4 2 2 2 3" xfId="791" xr:uid="{00000000-0005-0000-0000-0000A5330000}"/>
    <cellStyle name="40% - uthevingsfarge 4 2 2 2 3 2" xfId="14502" xr:uid="{00000000-0005-0000-0000-0000A6330000}"/>
    <cellStyle name="40% - uthevingsfarge 4 2 2 2 3 2 2" xfId="14503" xr:uid="{00000000-0005-0000-0000-0000A7330000}"/>
    <cellStyle name="40% - uthevingsfarge 4 2 2 2 3 2 3" xfId="14504" xr:uid="{00000000-0005-0000-0000-0000A8330000}"/>
    <cellStyle name="40% - uthevingsfarge 4 2 2 2 3 3" xfId="14505" xr:uid="{00000000-0005-0000-0000-0000A9330000}"/>
    <cellStyle name="40% - uthevingsfarge 4 2 2 2 3 3 2" xfId="14506" xr:uid="{00000000-0005-0000-0000-0000AA330000}"/>
    <cellStyle name="40% - uthevingsfarge 4 2 2 2 3 3 3" xfId="14507" xr:uid="{00000000-0005-0000-0000-0000AB330000}"/>
    <cellStyle name="40% - uthevingsfarge 4 2 2 2 3 4" xfId="14508" xr:uid="{00000000-0005-0000-0000-0000AC330000}"/>
    <cellStyle name="40% - uthevingsfarge 4 2 2 2 3 5" xfId="14509" xr:uid="{00000000-0005-0000-0000-0000AD330000}"/>
    <cellStyle name="40% - uthevingsfarge 4 2 2 2 3_Tabell 4.5-4.7" xfId="14501" xr:uid="{00000000-0005-0000-0000-0000AE330000}"/>
    <cellStyle name="40% - uthevingsfarge 4 2 2 2 4" xfId="14510" xr:uid="{00000000-0005-0000-0000-0000AF330000}"/>
    <cellStyle name="40% - uthevingsfarge 4 2 2 2 4 2" xfId="14511" xr:uid="{00000000-0005-0000-0000-0000B0330000}"/>
    <cellStyle name="40% - uthevingsfarge 4 2 2 2 4 2 2" xfId="14512" xr:uid="{00000000-0005-0000-0000-0000B1330000}"/>
    <cellStyle name="40% - uthevingsfarge 4 2 2 2 4 2 3" xfId="14513" xr:uid="{00000000-0005-0000-0000-0000B2330000}"/>
    <cellStyle name="40% - uthevingsfarge 4 2 2 2 4 3" xfId="14514" xr:uid="{00000000-0005-0000-0000-0000B3330000}"/>
    <cellStyle name="40% - uthevingsfarge 4 2 2 2 4 3 2" xfId="14515" xr:uid="{00000000-0005-0000-0000-0000B4330000}"/>
    <cellStyle name="40% - uthevingsfarge 4 2 2 2 4 3 3" xfId="14516" xr:uid="{00000000-0005-0000-0000-0000B5330000}"/>
    <cellStyle name="40% - uthevingsfarge 4 2 2 2 4 4" xfId="14517" xr:uid="{00000000-0005-0000-0000-0000B6330000}"/>
    <cellStyle name="40% - uthevingsfarge 4 2 2 2 4 5" xfId="14518" xr:uid="{00000000-0005-0000-0000-0000B7330000}"/>
    <cellStyle name="40% - uthevingsfarge 4 2 2 2 5" xfId="14519" xr:uid="{00000000-0005-0000-0000-0000B8330000}"/>
    <cellStyle name="40% - uthevingsfarge 4 2 2 2 5 2" xfId="14520" xr:uid="{00000000-0005-0000-0000-0000B9330000}"/>
    <cellStyle name="40% - uthevingsfarge 4 2 2 2 5 3" xfId="14521" xr:uid="{00000000-0005-0000-0000-0000BA330000}"/>
    <cellStyle name="40% - uthevingsfarge 4 2 2 2 6" xfId="14522" xr:uid="{00000000-0005-0000-0000-0000BB330000}"/>
    <cellStyle name="40% - uthevingsfarge 4 2 2 2 6 2" xfId="14523" xr:uid="{00000000-0005-0000-0000-0000BC330000}"/>
    <cellStyle name="40% - uthevingsfarge 4 2 2 2 6 3" xfId="14524" xr:uid="{00000000-0005-0000-0000-0000BD330000}"/>
    <cellStyle name="40% - uthevingsfarge 4 2 2 2 7" xfId="14525" xr:uid="{00000000-0005-0000-0000-0000BE330000}"/>
    <cellStyle name="40% - uthevingsfarge 4 2 2 2 7 2" xfId="14526" xr:uid="{00000000-0005-0000-0000-0000BF330000}"/>
    <cellStyle name="40% - uthevingsfarge 4 2 2 2 8" xfId="14527" xr:uid="{00000000-0005-0000-0000-0000C0330000}"/>
    <cellStyle name="40% - uthevingsfarge 4 2 2 2 8 2" xfId="14528" xr:uid="{00000000-0005-0000-0000-0000C1330000}"/>
    <cellStyle name="40% - uthevingsfarge 4 2 2 2 9" xfId="14529" xr:uid="{00000000-0005-0000-0000-0000C2330000}"/>
    <cellStyle name="40% - uthevingsfarge 4 2 2 2_Tabell 4.5-4.7" xfId="14466" xr:uid="{00000000-0005-0000-0000-0000C3330000}"/>
    <cellStyle name="40% - uthevingsfarge 4 2 2 3" xfId="792" xr:uid="{00000000-0005-0000-0000-0000C4330000}"/>
    <cellStyle name="40% - uthevingsfarge 4 2 2 3 10" xfId="14531" xr:uid="{00000000-0005-0000-0000-0000C5330000}"/>
    <cellStyle name="40% - uthevingsfarge 4 2 2 3 2" xfId="793" xr:uid="{00000000-0005-0000-0000-0000C6330000}"/>
    <cellStyle name="40% - uthevingsfarge 4 2 2 3 2 2" xfId="14533" xr:uid="{00000000-0005-0000-0000-0000C7330000}"/>
    <cellStyle name="40% - uthevingsfarge 4 2 2 3 2 2 2" xfId="14534" xr:uid="{00000000-0005-0000-0000-0000C8330000}"/>
    <cellStyle name="40% - uthevingsfarge 4 2 2 3 2 2 3" xfId="14535" xr:uid="{00000000-0005-0000-0000-0000C9330000}"/>
    <cellStyle name="40% - uthevingsfarge 4 2 2 3 2 3" xfId="14536" xr:uid="{00000000-0005-0000-0000-0000CA330000}"/>
    <cellStyle name="40% - uthevingsfarge 4 2 2 3 2 3 2" xfId="14537" xr:uid="{00000000-0005-0000-0000-0000CB330000}"/>
    <cellStyle name="40% - uthevingsfarge 4 2 2 3 2 3 3" xfId="14538" xr:uid="{00000000-0005-0000-0000-0000CC330000}"/>
    <cellStyle name="40% - uthevingsfarge 4 2 2 3 2 4" xfId="14539" xr:uid="{00000000-0005-0000-0000-0000CD330000}"/>
    <cellStyle name="40% - uthevingsfarge 4 2 2 3 2 5" xfId="14540" xr:uid="{00000000-0005-0000-0000-0000CE330000}"/>
    <cellStyle name="40% - uthevingsfarge 4 2 2 3 2_Tabell 4.5-4.7" xfId="14532" xr:uid="{00000000-0005-0000-0000-0000CF330000}"/>
    <cellStyle name="40% - uthevingsfarge 4 2 2 3 3" xfId="14541" xr:uid="{00000000-0005-0000-0000-0000D0330000}"/>
    <cellStyle name="40% - uthevingsfarge 4 2 2 3 3 2" xfId="14542" xr:uid="{00000000-0005-0000-0000-0000D1330000}"/>
    <cellStyle name="40% - uthevingsfarge 4 2 2 3 3 2 2" xfId="14543" xr:uid="{00000000-0005-0000-0000-0000D2330000}"/>
    <cellStyle name="40% - uthevingsfarge 4 2 2 3 3 2 3" xfId="14544" xr:uid="{00000000-0005-0000-0000-0000D3330000}"/>
    <cellStyle name="40% - uthevingsfarge 4 2 2 3 3 3" xfId="14545" xr:uid="{00000000-0005-0000-0000-0000D4330000}"/>
    <cellStyle name="40% - uthevingsfarge 4 2 2 3 3 3 2" xfId="14546" xr:uid="{00000000-0005-0000-0000-0000D5330000}"/>
    <cellStyle name="40% - uthevingsfarge 4 2 2 3 3 3 3" xfId="14547" xr:uid="{00000000-0005-0000-0000-0000D6330000}"/>
    <cellStyle name="40% - uthevingsfarge 4 2 2 3 3 4" xfId="14548" xr:uid="{00000000-0005-0000-0000-0000D7330000}"/>
    <cellStyle name="40% - uthevingsfarge 4 2 2 3 3 5" xfId="14549" xr:uid="{00000000-0005-0000-0000-0000D8330000}"/>
    <cellStyle name="40% - uthevingsfarge 4 2 2 3 4" xfId="14550" xr:uid="{00000000-0005-0000-0000-0000D9330000}"/>
    <cellStyle name="40% - uthevingsfarge 4 2 2 3 4 2" xfId="14551" xr:uid="{00000000-0005-0000-0000-0000DA330000}"/>
    <cellStyle name="40% - uthevingsfarge 4 2 2 3 4 3" xfId="14552" xr:uid="{00000000-0005-0000-0000-0000DB330000}"/>
    <cellStyle name="40% - uthevingsfarge 4 2 2 3 5" xfId="14553" xr:uid="{00000000-0005-0000-0000-0000DC330000}"/>
    <cellStyle name="40% - uthevingsfarge 4 2 2 3 5 2" xfId="14554" xr:uid="{00000000-0005-0000-0000-0000DD330000}"/>
    <cellStyle name="40% - uthevingsfarge 4 2 2 3 5 3" xfId="14555" xr:uid="{00000000-0005-0000-0000-0000DE330000}"/>
    <cellStyle name="40% - uthevingsfarge 4 2 2 3 6" xfId="14556" xr:uid="{00000000-0005-0000-0000-0000DF330000}"/>
    <cellStyle name="40% - uthevingsfarge 4 2 2 3 6 2" xfId="14557" xr:uid="{00000000-0005-0000-0000-0000E0330000}"/>
    <cellStyle name="40% - uthevingsfarge 4 2 2 3 7" xfId="14558" xr:uid="{00000000-0005-0000-0000-0000E1330000}"/>
    <cellStyle name="40% - uthevingsfarge 4 2 2 3 7 2" xfId="14559" xr:uid="{00000000-0005-0000-0000-0000E2330000}"/>
    <cellStyle name="40% - uthevingsfarge 4 2 2 3 8" xfId="14560" xr:uid="{00000000-0005-0000-0000-0000E3330000}"/>
    <cellStyle name="40% - uthevingsfarge 4 2 2 3 9" xfId="14561" xr:uid="{00000000-0005-0000-0000-0000E4330000}"/>
    <cellStyle name="40% - uthevingsfarge 4 2 2 3_Tabell 4.5-4.7" xfId="14530" xr:uid="{00000000-0005-0000-0000-0000E5330000}"/>
    <cellStyle name="40% - uthevingsfarge 4 2 2 4" xfId="794" xr:uid="{00000000-0005-0000-0000-0000E6330000}"/>
    <cellStyle name="40% - uthevingsfarge 4 2 2 4 2" xfId="14563" xr:uid="{00000000-0005-0000-0000-0000E7330000}"/>
    <cellStyle name="40% - uthevingsfarge 4 2 2 4 2 2" xfId="14564" xr:uid="{00000000-0005-0000-0000-0000E8330000}"/>
    <cellStyle name="40% - uthevingsfarge 4 2 2 4 2 3" xfId="14565" xr:uid="{00000000-0005-0000-0000-0000E9330000}"/>
    <cellStyle name="40% - uthevingsfarge 4 2 2 4 3" xfId="14566" xr:uid="{00000000-0005-0000-0000-0000EA330000}"/>
    <cellStyle name="40% - uthevingsfarge 4 2 2 4 3 2" xfId="14567" xr:uid="{00000000-0005-0000-0000-0000EB330000}"/>
    <cellStyle name="40% - uthevingsfarge 4 2 2 4 3 3" xfId="14568" xr:uid="{00000000-0005-0000-0000-0000EC330000}"/>
    <cellStyle name="40% - uthevingsfarge 4 2 2 4 4" xfId="14569" xr:uid="{00000000-0005-0000-0000-0000ED330000}"/>
    <cellStyle name="40% - uthevingsfarge 4 2 2 4 5" xfId="14570" xr:uid="{00000000-0005-0000-0000-0000EE330000}"/>
    <cellStyle name="40% - uthevingsfarge 4 2 2 4_Tabell 4.5-4.7" xfId="14562" xr:uid="{00000000-0005-0000-0000-0000EF330000}"/>
    <cellStyle name="40% - uthevingsfarge 4 2 2 5" xfId="14571" xr:uid="{00000000-0005-0000-0000-0000F0330000}"/>
    <cellStyle name="40% - uthevingsfarge 4 2 2 5 2" xfId="14572" xr:uid="{00000000-0005-0000-0000-0000F1330000}"/>
    <cellStyle name="40% - uthevingsfarge 4 2 2 5 2 2" xfId="14573" xr:uid="{00000000-0005-0000-0000-0000F2330000}"/>
    <cellStyle name="40% - uthevingsfarge 4 2 2 5 2 3" xfId="14574" xr:uid="{00000000-0005-0000-0000-0000F3330000}"/>
    <cellStyle name="40% - uthevingsfarge 4 2 2 5 3" xfId="14575" xr:uid="{00000000-0005-0000-0000-0000F4330000}"/>
    <cellStyle name="40% - uthevingsfarge 4 2 2 5 3 2" xfId="14576" xr:uid="{00000000-0005-0000-0000-0000F5330000}"/>
    <cellStyle name="40% - uthevingsfarge 4 2 2 5 3 3" xfId="14577" xr:uid="{00000000-0005-0000-0000-0000F6330000}"/>
    <cellStyle name="40% - uthevingsfarge 4 2 2 5 4" xfId="14578" xr:uid="{00000000-0005-0000-0000-0000F7330000}"/>
    <cellStyle name="40% - uthevingsfarge 4 2 2 5 5" xfId="14579" xr:uid="{00000000-0005-0000-0000-0000F8330000}"/>
    <cellStyle name="40% - uthevingsfarge 4 2 2 6" xfId="14580" xr:uid="{00000000-0005-0000-0000-0000F9330000}"/>
    <cellStyle name="40% - uthevingsfarge 4 2 2 6 2" xfId="14581" xr:uid="{00000000-0005-0000-0000-0000FA330000}"/>
    <cellStyle name="40% - uthevingsfarge 4 2 2 6 3" xfId="14582" xr:uid="{00000000-0005-0000-0000-0000FB330000}"/>
    <cellStyle name="40% - uthevingsfarge 4 2 2 7" xfId="14583" xr:uid="{00000000-0005-0000-0000-0000FC330000}"/>
    <cellStyle name="40% - uthevingsfarge 4 2 2 7 2" xfId="14584" xr:uid="{00000000-0005-0000-0000-0000FD330000}"/>
    <cellStyle name="40% - uthevingsfarge 4 2 2 7 3" xfId="14585" xr:uid="{00000000-0005-0000-0000-0000FE330000}"/>
    <cellStyle name="40% - uthevingsfarge 4 2 2 8" xfId="14586" xr:uid="{00000000-0005-0000-0000-0000FF330000}"/>
    <cellStyle name="40% - uthevingsfarge 4 2 2 8 2" xfId="14587" xr:uid="{00000000-0005-0000-0000-000000340000}"/>
    <cellStyle name="40% - uthevingsfarge 4 2 2 9" xfId="14588" xr:uid="{00000000-0005-0000-0000-000001340000}"/>
    <cellStyle name="40% - uthevingsfarge 4 2 2 9 2" xfId="14589" xr:uid="{00000000-0005-0000-0000-000002340000}"/>
    <cellStyle name="40% - uthevingsfarge 4 2 2_Tabell 4.5-4.7" xfId="14462" xr:uid="{00000000-0005-0000-0000-000003340000}"/>
    <cellStyle name="40% - uthevingsfarge 4 2 3" xfId="795" xr:uid="{00000000-0005-0000-0000-000004340000}"/>
    <cellStyle name="40% - uthevingsfarge 4 2 3 10" xfId="14591" xr:uid="{00000000-0005-0000-0000-000005340000}"/>
    <cellStyle name="40% - uthevingsfarge 4 2 3 11" xfId="14592" xr:uid="{00000000-0005-0000-0000-000006340000}"/>
    <cellStyle name="40% - uthevingsfarge 4 2 3 2" xfId="796" xr:uid="{00000000-0005-0000-0000-000007340000}"/>
    <cellStyle name="40% - uthevingsfarge 4 2 3 2 10" xfId="14594" xr:uid="{00000000-0005-0000-0000-000008340000}"/>
    <cellStyle name="40% - uthevingsfarge 4 2 3 2 2" xfId="797" xr:uid="{00000000-0005-0000-0000-000009340000}"/>
    <cellStyle name="40% - uthevingsfarge 4 2 3 2 2 2" xfId="14596" xr:uid="{00000000-0005-0000-0000-00000A340000}"/>
    <cellStyle name="40% - uthevingsfarge 4 2 3 2 2 2 2" xfId="14597" xr:uid="{00000000-0005-0000-0000-00000B340000}"/>
    <cellStyle name="40% - uthevingsfarge 4 2 3 2 2 2 3" xfId="14598" xr:uid="{00000000-0005-0000-0000-00000C340000}"/>
    <cellStyle name="40% - uthevingsfarge 4 2 3 2 2 3" xfId="14599" xr:uid="{00000000-0005-0000-0000-00000D340000}"/>
    <cellStyle name="40% - uthevingsfarge 4 2 3 2 2 3 2" xfId="14600" xr:uid="{00000000-0005-0000-0000-00000E340000}"/>
    <cellStyle name="40% - uthevingsfarge 4 2 3 2 2 3 3" xfId="14601" xr:uid="{00000000-0005-0000-0000-00000F340000}"/>
    <cellStyle name="40% - uthevingsfarge 4 2 3 2 2 4" xfId="14602" xr:uid="{00000000-0005-0000-0000-000010340000}"/>
    <cellStyle name="40% - uthevingsfarge 4 2 3 2 2 5" xfId="14603" xr:uid="{00000000-0005-0000-0000-000011340000}"/>
    <cellStyle name="40% - uthevingsfarge 4 2 3 2 2_Tabell 4.5-4.7" xfId="14595" xr:uid="{00000000-0005-0000-0000-000012340000}"/>
    <cellStyle name="40% - uthevingsfarge 4 2 3 2 3" xfId="14604" xr:uid="{00000000-0005-0000-0000-000013340000}"/>
    <cellStyle name="40% - uthevingsfarge 4 2 3 2 3 2" xfId="14605" xr:uid="{00000000-0005-0000-0000-000014340000}"/>
    <cellStyle name="40% - uthevingsfarge 4 2 3 2 3 2 2" xfId="14606" xr:uid="{00000000-0005-0000-0000-000015340000}"/>
    <cellStyle name="40% - uthevingsfarge 4 2 3 2 3 2 3" xfId="14607" xr:uid="{00000000-0005-0000-0000-000016340000}"/>
    <cellStyle name="40% - uthevingsfarge 4 2 3 2 3 3" xfId="14608" xr:uid="{00000000-0005-0000-0000-000017340000}"/>
    <cellStyle name="40% - uthevingsfarge 4 2 3 2 3 3 2" xfId="14609" xr:uid="{00000000-0005-0000-0000-000018340000}"/>
    <cellStyle name="40% - uthevingsfarge 4 2 3 2 3 3 3" xfId="14610" xr:uid="{00000000-0005-0000-0000-000019340000}"/>
    <cellStyle name="40% - uthevingsfarge 4 2 3 2 3 4" xfId="14611" xr:uid="{00000000-0005-0000-0000-00001A340000}"/>
    <cellStyle name="40% - uthevingsfarge 4 2 3 2 3 5" xfId="14612" xr:uid="{00000000-0005-0000-0000-00001B340000}"/>
    <cellStyle name="40% - uthevingsfarge 4 2 3 2 4" xfId="14613" xr:uid="{00000000-0005-0000-0000-00001C340000}"/>
    <cellStyle name="40% - uthevingsfarge 4 2 3 2 4 2" xfId="14614" xr:uid="{00000000-0005-0000-0000-00001D340000}"/>
    <cellStyle name="40% - uthevingsfarge 4 2 3 2 4 3" xfId="14615" xr:uid="{00000000-0005-0000-0000-00001E340000}"/>
    <cellStyle name="40% - uthevingsfarge 4 2 3 2 5" xfId="14616" xr:uid="{00000000-0005-0000-0000-00001F340000}"/>
    <cellStyle name="40% - uthevingsfarge 4 2 3 2 5 2" xfId="14617" xr:uid="{00000000-0005-0000-0000-000020340000}"/>
    <cellStyle name="40% - uthevingsfarge 4 2 3 2 5 3" xfId="14618" xr:uid="{00000000-0005-0000-0000-000021340000}"/>
    <cellStyle name="40% - uthevingsfarge 4 2 3 2 6" xfId="14619" xr:uid="{00000000-0005-0000-0000-000022340000}"/>
    <cellStyle name="40% - uthevingsfarge 4 2 3 2 6 2" xfId="14620" xr:uid="{00000000-0005-0000-0000-000023340000}"/>
    <cellStyle name="40% - uthevingsfarge 4 2 3 2 7" xfId="14621" xr:uid="{00000000-0005-0000-0000-000024340000}"/>
    <cellStyle name="40% - uthevingsfarge 4 2 3 2 7 2" xfId="14622" xr:uid="{00000000-0005-0000-0000-000025340000}"/>
    <cellStyle name="40% - uthevingsfarge 4 2 3 2 8" xfId="14623" xr:uid="{00000000-0005-0000-0000-000026340000}"/>
    <cellStyle name="40% - uthevingsfarge 4 2 3 2 9" xfId="14624" xr:uid="{00000000-0005-0000-0000-000027340000}"/>
    <cellStyle name="40% - uthevingsfarge 4 2 3 2_Tabell 4.5-4.7" xfId="14593" xr:uid="{00000000-0005-0000-0000-000028340000}"/>
    <cellStyle name="40% - uthevingsfarge 4 2 3 3" xfId="798" xr:uid="{00000000-0005-0000-0000-000029340000}"/>
    <cellStyle name="40% - uthevingsfarge 4 2 3 3 2" xfId="14626" xr:uid="{00000000-0005-0000-0000-00002A340000}"/>
    <cellStyle name="40% - uthevingsfarge 4 2 3 3 2 2" xfId="14627" xr:uid="{00000000-0005-0000-0000-00002B340000}"/>
    <cellStyle name="40% - uthevingsfarge 4 2 3 3 2 3" xfId="14628" xr:uid="{00000000-0005-0000-0000-00002C340000}"/>
    <cellStyle name="40% - uthevingsfarge 4 2 3 3 3" xfId="14629" xr:uid="{00000000-0005-0000-0000-00002D340000}"/>
    <cellStyle name="40% - uthevingsfarge 4 2 3 3 3 2" xfId="14630" xr:uid="{00000000-0005-0000-0000-00002E340000}"/>
    <cellStyle name="40% - uthevingsfarge 4 2 3 3 3 3" xfId="14631" xr:uid="{00000000-0005-0000-0000-00002F340000}"/>
    <cellStyle name="40% - uthevingsfarge 4 2 3 3 4" xfId="14632" xr:uid="{00000000-0005-0000-0000-000030340000}"/>
    <cellStyle name="40% - uthevingsfarge 4 2 3 3 5" xfId="14633" xr:uid="{00000000-0005-0000-0000-000031340000}"/>
    <cellStyle name="40% - uthevingsfarge 4 2 3 3_Tabell 4.5-4.7" xfId="14625" xr:uid="{00000000-0005-0000-0000-000032340000}"/>
    <cellStyle name="40% - uthevingsfarge 4 2 3 4" xfId="14634" xr:uid="{00000000-0005-0000-0000-000033340000}"/>
    <cellStyle name="40% - uthevingsfarge 4 2 3 4 2" xfId="14635" xr:uid="{00000000-0005-0000-0000-000034340000}"/>
    <cellStyle name="40% - uthevingsfarge 4 2 3 4 2 2" xfId="14636" xr:uid="{00000000-0005-0000-0000-000035340000}"/>
    <cellStyle name="40% - uthevingsfarge 4 2 3 4 2 3" xfId="14637" xr:uid="{00000000-0005-0000-0000-000036340000}"/>
    <cellStyle name="40% - uthevingsfarge 4 2 3 4 3" xfId="14638" xr:uid="{00000000-0005-0000-0000-000037340000}"/>
    <cellStyle name="40% - uthevingsfarge 4 2 3 4 3 2" xfId="14639" xr:uid="{00000000-0005-0000-0000-000038340000}"/>
    <cellStyle name="40% - uthevingsfarge 4 2 3 4 3 3" xfId="14640" xr:uid="{00000000-0005-0000-0000-000039340000}"/>
    <cellStyle name="40% - uthevingsfarge 4 2 3 4 4" xfId="14641" xr:uid="{00000000-0005-0000-0000-00003A340000}"/>
    <cellStyle name="40% - uthevingsfarge 4 2 3 4 5" xfId="14642" xr:uid="{00000000-0005-0000-0000-00003B340000}"/>
    <cellStyle name="40% - uthevingsfarge 4 2 3 5" xfId="14643" xr:uid="{00000000-0005-0000-0000-00003C340000}"/>
    <cellStyle name="40% - uthevingsfarge 4 2 3 5 2" xfId="14644" xr:uid="{00000000-0005-0000-0000-00003D340000}"/>
    <cellStyle name="40% - uthevingsfarge 4 2 3 5 3" xfId="14645" xr:uid="{00000000-0005-0000-0000-00003E340000}"/>
    <cellStyle name="40% - uthevingsfarge 4 2 3 6" xfId="14646" xr:uid="{00000000-0005-0000-0000-00003F340000}"/>
    <cellStyle name="40% - uthevingsfarge 4 2 3 6 2" xfId="14647" xr:uid="{00000000-0005-0000-0000-000040340000}"/>
    <cellStyle name="40% - uthevingsfarge 4 2 3 6 3" xfId="14648" xr:uid="{00000000-0005-0000-0000-000041340000}"/>
    <cellStyle name="40% - uthevingsfarge 4 2 3 7" xfId="14649" xr:uid="{00000000-0005-0000-0000-000042340000}"/>
    <cellStyle name="40% - uthevingsfarge 4 2 3 7 2" xfId="14650" xr:uid="{00000000-0005-0000-0000-000043340000}"/>
    <cellStyle name="40% - uthevingsfarge 4 2 3 8" xfId="14651" xr:uid="{00000000-0005-0000-0000-000044340000}"/>
    <cellStyle name="40% - uthevingsfarge 4 2 3 8 2" xfId="14652" xr:uid="{00000000-0005-0000-0000-000045340000}"/>
    <cellStyle name="40% - uthevingsfarge 4 2 3 9" xfId="14653" xr:uid="{00000000-0005-0000-0000-000046340000}"/>
    <cellStyle name="40% - uthevingsfarge 4 2 3_Tabell 4.5-4.7" xfId="14590" xr:uid="{00000000-0005-0000-0000-000047340000}"/>
    <cellStyle name="40% - uthevingsfarge 4 2 4" xfId="799" xr:uid="{00000000-0005-0000-0000-000048340000}"/>
    <cellStyle name="40% - uthevingsfarge 4 2 4 10" xfId="14655" xr:uid="{00000000-0005-0000-0000-000049340000}"/>
    <cellStyle name="40% - uthevingsfarge 4 2 4 2" xfId="800" xr:uid="{00000000-0005-0000-0000-00004A340000}"/>
    <cellStyle name="40% - uthevingsfarge 4 2 4 2 2" xfId="14657" xr:uid="{00000000-0005-0000-0000-00004B340000}"/>
    <cellStyle name="40% - uthevingsfarge 4 2 4 2 2 2" xfId="14658" xr:uid="{00000000-0005-0000-0000-00004C340000}"/>
    <cellStyle name="40% - uthevingsfarge 4 2 4 2 2 3" xfId="14659" xr:uid="{00000000-0005-0000-0000-00004D340000}"/>
    <cellStyle name="40% - uthevingsfarge 4 2 4 2 3" xfId="14660" xr:uid="{00000000-0005-0000-0000-00004E340000}"/>
    <cellStyle name="40% - uthevingsfarge 4 2 4 2 3 2" xfId="14661" xr:uid="{00000000-0005-0000-0000-00004F340000}"/>
    <cellStyle name="40% - uthevingsfarge 4 2 4 2 3 3" xfId="14662" xr:uid="{00000000-0005-0000-0000-000050340000}"/>
    <cellStyle name="40% - uthevingsfarge 4 2 4 2 4" xfId="14663" xr:uid="{00000000-0005-0000-0000-000051340000}"/>
    <cellStyle name="40% - uthevingsfarge 4 2 4 2 5" xfId="14664" xr:uid="{00000000-0005-0000-0000-000052340000}"/>
    <cellStyle name="40% - uthevingsfarge 4 2 4 2_Tabell 4.5-4.7" xfId="14656" xr:uid="{00000000-0005-0000-0000-000053340000}"/>
    <cellStyle name="40% - uthevingsfarge 4 2 4 3" xfId="14665" xr:uid="{00000000-0005-0000-0000-000054340000}"/>
    <cellStyle name="40% - uthevingsfarge 4 2 4 3 2" xfId="14666" xr:uid="{00000000-0005-0000-0000-000055340000}"/>
    <cellStyle name="40% - uthevingsfarge 4 2 4 3 2 2" xfId="14667" xr:uid="{00000000-0005-0000-0000-000056340000}"/>
    <cellStyle name="40% - uthevingsfarge 4 2 4 3 2 3" xfId="14668" xr:uid="{00000000-0005-0000-0000-000057340000}"/>
    <cellStyle name="40% - uthevingsfarge 4 2 4 3 3" xfId="14669" xr:uid="{00000000-0005-0000-0000-000058340000}"/>
    <cellStyle name="40% - uthevingsfarge 4 2 4 3 3 2" xfId="14670" xr:uid="{00000000-0005-0000-0000-000059340000}"/>
    <cellStyle name="40% - uthevingsfarge 4 2 4 3 3 3" xfId="14671" xr:uid="{00000000-0005-0000-0000-00005A340000}"/>
    <cellStyle name="40% - uthevingsfarge 4 2 4 3 4" xfId="14672" xr:uid="{00000000-0005-0000-0000-00005B340000}"/>
    <cellStyle name="40% - uthevingsfarge 4 2 4 3 5" xfId="14673" xr:uid="{00000000-0005-0000-0000-00005C340000}"/>
    <cellStyle name="40% - uthevingsfarge 4 2 4 4" xfId="14674" xr:uid="{00000000-0005-0000-0000-00005D340000}"/>
    <cellStyle name="40% - uthevingsfarge 4 2 4 4 2" xfId="14675" xr:uid="{00000000-0005-0000-0000-00005E340000}"/>
    <cellStyle name="40% - uthevingsfarge 4 2 4 4 3" xfId="14676" xr:uid="{00000000-0005-0000-0000-00005F340000}"/>
    <cellStyle name="40% - uthevingsfarge 4 2 4 5" xfId="14677" xr:uid="{00000000-0005-0000-0000-000060340000}"/>
    <cellStyle name="40% - uthevingsfarge 4 2 4 5 2" xfId="14678" xr:uid="{00000000-0005-0000-0000-000061340000}"/>
    <cellStyle name="40% - uthevingsfarge 4 2 4 5 3" xfId="14679" xr:uid="{00000000-0005-0000-0000-000062340000}"/>
    <cellStyle name="40% - uthevingsfarge 4 2 4 6" xfId="14680" xr:uid="{00000000-0005-0000-0000-000063340000}"/>
    <cellStyle name="40% - uthevingsfarge 4 2 4 6 2" xfId="14681" xr:uid="{00000000-0005-0000-0000-000064340000}"/>
    <cellStyle name="40% - uthevingsfarge 4 2 4 7" xfId="14682" xr:uid="{00000000-0005-0000-0000-000065340000}"/>
    <cellStyle name="40% - uthevingsfarge 4 2 4 7 2" xfId="14683" xr:uid="{00000000-0005-0000-0000-000066340000}"/>
    <cellStyle name="40% - uthevingsfarge 4 2 4 8" xfId="14684" xr:uid="{00000000-0005-0000-0000-000067340000}"/>
    <cellStyle name="40% - uthevingsfarge 4 2 4 9" xfId="14685" xr:uid="{00000000-0005-0000-0000-000068340000}"/>
    <cellStyle name="40% - uthevingsfarge 4 2 4_Tabell 4.5-4.7" xfId="14654" xr:uid="{00000000-0005-0000-0000-000069340000}"/>
    <cellStyle name="40% - uthevingsfarge 4 2 5" xfId="801" xr:uid="{00000000-0005-0000-0000-00006A340000}"/>
    <cellStyle name="40% - uthevingsfarge 4 2 5 10" xfId="14687" xr:uid="{00000000-0005-0000-0000-00006B340000}"/>
    <cellStyle name="40% - uthevingsfarge 4 2 5 2" xfId="802" xr:uid="{00000000-0005-0000-0000-00006C340000}"/>
    <cellStyle name="40% - uthevingsfarge 4 2 5 2 2" xfId="14689" xr:uid="{00000000-0005-0000-0000-00006D340000}"/>
    <cellStyle name="40% - uthevingsfarge 4 2 5 2 2 2" xfId="14690" xr:uid="{00000000-0005-0000-0000-00006E340000}"/>
    <cellStyle name="40% - uthevingsfarge 4 2 5 2 2 3" xfId="14691" xr:uid="{00000000-0005-0000-0000-00006F340000}"/>
    <cellStyle name="40% - uthevingsfarge 4 2 5 2 3" xfId="14692" xr:uid="{00000000-0005-0000-0000-000070340000}"/>
    <cellStyle name="40% - uthevingsfarge 4 2 5 2 3 2" xfId="14693" xr:uid="{00000000-0005-0000-0000-000071340000}"/>
    <cellStyle name="40% - uthevingsfarge 4 2 5 2 3 3" xfId="14694" xr:uid="{00000000-0005-0000-0000-000072340000}"/>
    <cellStyle name="40% - uthevingsfarge 4 2 5 2 4" xfId="14695" xr:uid="{00000000-0005-0000-0000-000073340000}"/>
    <cellStyle name="40% - uthevingsfarge 4 2 5 2 5" xfId="14696" xr:uid="{00000000-0005-0000-0000-000074340000}"/>
    <cellStyle name="40% - uthevingsfarge 4 2 5 2_Tabell 4.5-4.7" xfId="14688" xr:uid="{00000000-0005-0000-0000-000075340000}"/>
    <cellStyle name="40% - uthevingsfarge 4 2 5 3" xfId="14697" xr:uid="{00000000-0005-0000-0000-000076340000}"/>
    <cellStyle name="40% - uthevingsfarge 4 2 5 3 2" xfId="14698" xr:uid="{00000000-0005-0000-0000-000077340000}"/>
    <cellStyle name="40% - uthevingsfarge 4 2 5 3 2 2" xfId="14699" xr:uid="{00000000-0005-0000-0000-000078340000}"/>
    <cellStyle name="40% - uthevingsfarge 4 2 5 3 2 3" xfId="14700" xr:uid="{00000000-0005-0000-0000-000079340000}"/>
    <cellStyle name="40% - uthevingsfarge 4 2 5 3 3" xfId="14701" xr:uid="{00000000-0005-0000-0000-00007A340000}"/>
    <cellStyle name="40% - uthevingsfarge 4 2 5 3 3 2" xfId="14702" xr:uid="{00000000-0005-0000-0000-00007B340000}"/>
    <cellStyle name="40% - uthevingsfarge 4 2 5 3 3 3" xfId="14703" xr:uid="{00000000-0005-0000-0000-00007C340000}"/>
    <cellStyle name="40% - uthevingsfarge 4 2 5 3 4" xfId="14704" xr:uid="{00000000-0005-0000-0000-00007D340000}"/>
    <cellStyle name="40% - uthevingsfarge 4 2 5 3 5" xfId="14705" xr:uid="{00000000-0005-0000-0000-00007E340000}"/>
    <cellStyle name="40% - uthevingsfarge 4 2 5 4" xfId="14706" xr:uid="{00000000-0005-0000-0000-00007F340000}"/>
    <cellStyle name="40% - uthevingsfarge 4 2 5 4 2" xfId="14707" xr:uid="{00000000-0005-0000-0000-000080340000}"/>
    <cellStyle name="40% - uthevingsfarge 4 2 5 4 3" xfId="14708" xr:uid="{00000000-0005-0000-0000-000081340000}"/>
    <cellStyle name="40% - uthevingsfarge 4 2 5 5" xfId="14709" xr:uid="{00000000-0005-0000-0000-000082340000}"/>
    <cellStyle name="40% - uthevingsfarge 4 2 5 5 2" xfId="14710" xr:uid="{00000000-0005-0000-0000-000083340000}"/>
    <cellStyle name="40% - uthevingsfarge 4 2 5 5 3" xfId="14711" xr:uid="{00000000-0005-0000-0000-000084340000}"/>
    <cellStyle name="40% - uthevingsfarge 4 2 5 6" xfId="14712" xr:uid="{00000000-0005-0000-0000-000085340000}"/>
    <cellStyle name="40% - uthevingsfarge 4 2 5 6 2" xfId="14713" xr:uid="{00000000-0005-0000-0000-000086340000}"/>
    <cellStyle name="40% - uthevingsfarge 4 2 5 7" xfId="14714" xr:uid="{00000000-0005-0000-0000-000087340000}"/>
    <cellStyle name="40% - uthevingsfarge 4 2 5 7 2" xfId="14715" xr:uid="{00000000-0005-0000-0000-000088340000}"/>
    <cellStyle name="40% - uthevingsfarge 4 2 5 8" xfId="14716" xr:uid="{00000000-0005-0000-0000-000089340000}"/>
    <cellStyle name="40% - uthevingsfarge 4 2 5 9" xfId="14717" xr:uid="{00000000-0005-0000-0000-00008A340000}"/>
    <cellStyle name="40% - uthevingsfarge 4 2 5_Tabell 4.5-4.7" xfId="14686" xr:uid="{00000000-0005-0000-0000-00008B340000}"/>
    <cellStyle name="40% - uthevingsfarge 4 2 6" xfId="803" xr:uid="{00000000-0005-0000-0000-00008C340000}"/>
    <cellStyle name="40% - uthevingsfarge 4 2 6 2" xfId="14719" xr:uid="{00000000-0005-0000-0000-00008D340000}"/>
    <cellStyle name="40% - uthevingsfarge 4 2 6 2 2" xfId="14720" xr:uid="{00000000-0005-0000-0000-00008E340000}"/>
    <cellStyle name="40% - uthevingsfarge 4 2 6 2 3" xfId="14721" xr:uid="{00000000-0005-0000-0000-00008F340000}"/>
    <cellStyle name="40% - uthevingsfarge 4 2 6 3" xfId="14722" xr:uid="{00000000-0005-0000-0000-000090340000}"/>
    <cellStyle name="40% - uthevingsfarge 4 2 6 3 2" xfId="14723" xr:uid="{00000000-0005-0000-0000-000091340000}"/>
    <cellStyle name="40% - uthevingsfarge 4 2 6 3 3" xfId="14724" xr:uid="{00000000-0005-0000-0000-000092340000}"/>
    <cellStyle name="40% - uthevingsfarge 4 2 6 4" xfId="14725" xr:uid="{00000000-0005-0000-0000-000093340000}"/>
    <cellStyle name="40% - uthevingsfarge 4 2 6 5" xfId="14726" xr:uid="{00000000-0005-0000-0000-000094340000}"/>
    <cellStyle name="40% - uthevingsfarge 4 2 6_Tabell 4.5-4.7" xfId="14718" xr:uid="{00000000-0005-0000-0000-000095340000}"/>
    <cellStyle name="40% - uthevingsfarge 4 2 7" xfId="14727" xr:uid="{00000000-0005-0000-0000-000096340000}"/>
    <cellStyle name="40% - uthevingsfarge 4 2 7 2" xfId="14728" xr:uid="{00000000-0005-0000-0000-000097340000}"/>
    <cellStyle name="40% - uthevingsfarge 4 2 7 2 2" xfId="14729" xr:uid="{00000000-0005-0000-0000-000098340000}"/>
    <cellStyle name="40% - uthevingsfarge 4 2 7 2 3" xfId="14730" xr:uid="{00000000-0005-0000-0000-000099340000}"/>
    <cellStyle name="40% - uthevingsfarge 4 2 7 3" xfId="14731" xr:uid="{00000000-0005-0000-0000-00009A340000}"/>
    <cellStyle name="40% - uthevingsfarge 4 2 7 3 2" xfId="14732" xr:uid="{00000000-0005-0000-0000-00009B340000}"/>
    <cellStyle name="40% - uthevingsfarge 4 2 7 3 3" xfId="14733" xr:uid="{00000000-0005-0000-0000-00009C340000}"/>
    <cellStyle name="40% - uthevingsfarge 4 2 7 4" xfId="14734" xr:uid="{00000000-0005-0000-0000-00009D340000}"/>
    <cellStyle name="40% - uthevingsfarge 4 2 7 5" xfId="14735" xr:uid="{00000000-0005-0000-0000-00009E340000}"/>
    <cellStyle name="40% - uthevingsfarge 4 2 8" xfId="14736" xr:uid="{00000000-0005-0000-0000-00009F340000}"/>
    <cellStyle name="40% - uthevingsfarge 4 2 8 2" xfId="14737" xr:uid="{00000000-0005-0000-0000-0000A0340000}"/>
    <cellStyle name="40% - uthevingsfarge 4 2 8 3" xfId="14738" xr:uid="{00000000-0005-0000-0000-0000A1340000}"/>
    <cellStyle name="40% - uthevingsfarge 4 2 9" xfId="14739" xr:uid="{00000000-0005-0000-0000-0000A2340000}"/>
    <cellStyle name="40% - uthevingsfarge 4 2 9 2" xfId="14740" xr:uid="{00000000-0005-0000-0000-0000A3340000}"/>
    <cellStyle name="40% - uthevingsfarge 4 2 9 3" xfId="14741" xr:uid="{00000000-0005-0000-0000-0000A4340000}"/>
    <cellStyle name="40% - uthevingsfarge 4 2_Tabell 4.5-4.7" xfId="14454" xr:uid="{00000000-0005-0000-0000-0000A5340000}"/>
    <cellStyle name="40% - uthevingsfarge 4 3" xfId="804" xr:uid="{00000000-0005-0000-0000-0000A6340000}"/>
    <cellStyle name="40% - uthevingsfarge 4 3 10" xfId="14743" xr:uid="{00000000-0005-0000-0000-0000A7340000}"/>
    <cellStyle name="40% - uthevingsfarge 4 3 10 2" xfId="14744" xr:uid="{00000000-0005-0000-0000-0000A8340000}"/>
    <cellStyle name="40% - uthevingsfarge 4 3 11" xfId="14745" xr:uid="{00000000-0005-0000-0000-0000A9340000}"/>
    <cellStyle name="40% - uthevingsfarge 4 3 12" xfId="14746" xr:uid="{00000000-0005-0000-0000-0000AA340000}"/>
    <cellStyle name="40% - uthevingsfarge 4 3 13" xfId="14747" xr:uid="{00000000-0005-0000-0000-0000AB340000}"/>
    <cellStyle name="40% - uthevingsfarge 4 3 2" xfId="805" xr:uid="{00000000-0005-0000-0000-0000AC340000}"/>
    <cellStyle name="40% - uthevingsfarge 4 3 2 10" xfId="14749" xr:uid="{00000000-0005-0000-0000-0000AD340000}"/>
    <cellStyle name="40% - uthevingsfarge 4 3 2 11" xfId="14750" xr:uid="{00000000-0005-0000-0000-0000AE340000}"/>
    <cellStyle name="40% - uthevingsfarge 4 3 2 12" xfId="14751" xr:uid="{00000000-0005-0000-0000-0000AF340000}"/>
    <cellStyle name="40% - uthevingsfarge 4 3 2 2" xfId="806" xr:uid="{00000000-0005-0000-0000-0000B0340000}"/>
    <cellStyle name="40% - uthevingsfarge 4 3 2 2 10" xfId="14753" xr:uid="{00000000-0005-0000-0000-0000B1340000}"/>
    <cellStyle name="40% - uthevingsfarge 4 3 2 2 11" xfId="14754" xr:uid="{00000000-0005-0000-0000-0000B2340000}"/>
    <cellStyle name="40% - uthevingsfarge 4 3 2 2 2" xfId="807" xr:uid="{00000000-0005-0000-0000-0000B3340000}"/>
    <cellStyle name="40% - uthevingsfarge 4 3 2 2 2 10" xfId="14756" xr:uid="{00000000-0005-0000-0000-0000B4340000}"/>
    <cellStyle name="40% - uthevingsfarge 4 3 2 2 2 2" xfId="808" xr:uid="{00000000-0005-0000-0000-0000B5340000}"/>
    <cellStyle name="40% - uthevingsfarge 4 3 2 2 2 2 2" xfId="14758" xr:uid="{00000000-0005-0000-0000-0000B6340000}"/>
    <cellStyle name="40% - uthevingsfarge 4 3 2 2 2 2 2 2" xfId="14759" xr:uid="{00000000-0005-0000-0000-0000B7340000}"/>
    <cellStyle name="40% - uthevingsfarge 4 3 2 2 2 2 2 3" xfId="14760" xr:uid="{00000000-0005-0000-0000-0000B8340000}"/>
    <cellStyle name="40% - uthevingsfarge 4 3 2 2 2 2 3" xfId="14761" xr:uid="{00000000-0005-0000-0000-0000B9340000}"/>
    <cellStyle name="40% - uthevingsfarge 4 3 2 2 2 2 3 2" xfId="14762" xr:uid="{00000000-0005-0000-0000-0000BA340000}"/>
    <cellStyle name="40% - uthevingsfarge 4 3 2 2 2 2 3 3" xfId="14763" xr:uid="{00000000-0005-0000-0000-0000BB340000}"/>
    <cellStyle name="40% - uthevingsfarge 4 3 2 2 2 2 4" xfId="14764" xr:uid="{00000000-0005-0000-0000-0000BC340000}"/>
    <cellStyle name="40% - uthevingsfarge 4 3 2 2 2 2 5" xfId="14765" xr:uid="{00000000-0005-0000-0000-0000BD340000}"/>
    <cellStyle name="40% - uthevingsfarge 4 3 2 2 2 2_Tabell 4.5-4.7" xfId="14757" xr:uid="{00000000-0005-0000-0000-0000BE340000}"/>
    <cellStyle name="40% - uthevingsfarge 4 3 2 2 2 3" xfId="14766" xr:uid="{00000000-0005-0000-0000-0000BF340000}"/>
    <cellStyle name="40% - uthevingsfarge 4 3 2 2 2 3 2" xfId="14767" xr:uid="{00000000-0005-0000-0000-0000C0340000}"/>
    <cellStyle name="40% - uthevingsfarge 4 3 2 2 2 3 2 2" xfId="14768" xr:uid="{00000000-0005-0000-0000-0000C1340000}"/>
    <cellStyle name="40% - uthevingsfarge 4 3 2 2 2 3 2 3" xfId="14769" xr:uid="{00000000-0005-0000-0000-0000C2340000}"/>
    <cellStyle name="40% - uthevingsfarge 4 3 2 2 2 3 3" xfId="14770" xr:uid="{00000000-0005-0000-0000-0000C3340000}"/>
    <cellStyle name="40% - uthevingsfarge 4 3 2 2 2 3 3 2" xfId="14771" xr:uid="{00000000-0005-0000-0000-0000C4340000}"/>
    <cellStyle name="40% - uthevingsfarge 4 3 2 2 2 3 3 3" xfId="14772" xr:uid="{00000000-0005-0000-0000-0000C5340000}"/>
    <cellStyle name="40% - uthevingsfarge 4 3 2 2 2 3 4" xfId="14773" xr:uid="{00000000-0005-0000-0000-0000C6340000}"/>
    <cellStyle name="40% - uthevingsfarge 4 3 2 2 2 3 5" xfId="14774" xr:uid="{00000000-0005-0000-0000-0000C7340000}"/>
    <cellStyle name="40% - uthevingsfarge 4 3 2 2 2 4" xfId="14775" xr:uid="{00000000-0005-0000-0000-0000C8340000}"/>
    <cellStyle name="40% - uthevingsfarge 4 3 2 2 2 4 2" xfId="14776" xr:uid="{00000000-0005-0000-0000-0000C9340000}"/>
    <cellStyle name="40% - uthevingsfarge 4 3 2 2 2 4 3" xfId="14777" xr:uid="{00000000-0005-0000-0000-0000CA340000}"/>
    <cellStyle name="40% - uthevingsfarge 4 3 2 2 2 5" xfId="14778" xr:uid="{00000000-0005-0000-0000-0000CB340000}"/>
    <cellStyle name="40% - uthevingsfarge 4 3 2 2 2 5 2" xfId="14779" xr:uid="{00000000-0005-0000-0000-0000CC340000}"/>
    <cellStyle name="40% - uthevingsfarge 4 3 2 2 2 5 3" xfId="14780" xr:uid="{00000000-0005-0000-0000-0000CD340000}"/>
    <cellStyle name="40% - uthevingsfarge 4 3 2 2 2 6" xfId="14781" xr:uid="{00000000-0005-0000-0000-0000CE340000}"/>
    <cellStyle name="40% - uthevingsfarge 4 3 2 2 2 6 2" xfId="14782" xr:uid="{00000000-0005-0000-0000-0000CF340000}"/>
    <cellStyle name="40% - uthevingsfarge 4 3 2 2 2 7" xfId="14783" xr:uid="{00000000-0005-0000-0000-0000D0340000}"/>
    <cellStyle name="40% - uthevingsfarge 4 3 2 2 2 7 2" xfId="14784" xr:uid="{00000000-0005-0000-0000-0000D1340000}"/>
    <cellStyle name="40% - uthevingsfarge 4 3 2 2 2 8" xfId="14785" xr:uid="{00000000-0005-0000-0000-0000D2340000}"/>
    <cellStyle name="40% - uthevingsfarge 4 3 2 2 2 9" xfId="14786" xr:uid="{00000000-0005-0000-0000-0000D3340000}"/>
    <cellStyle name="40% - uthevingsfarge 4 3 2 2 2_Tabell 4.5-4.7" xfId="14755" xr:uid="{00000000-0005-0000-0000-0000D4340000}"/>
    <cellStyle name="40% - uthevingsfarge 4 3 2 2 3" xfId="809" xr:uid="{00000000-0005-0000-0000-0000D5340000}"/>
    <cellStyle name="40% - uthevingsfarge 4 3 2 2 3 2" xfId="14788" xr:uid="{00000000-0005-0000-0000-0000D6340000}"/>
    <cellStyle name="40% - uthevingsfarge 4 3 2 2 3 2 2" xfId="14789" xr:uid="{00000000-0005-0000-0000-0000D7340000}"/>
    <cellStyle name="40% - uthevingsfarge 4 3 2 2 3 2 3" xfId="14790" xr:uid="{00000000-0005-0000-0000-0000D8340000}"/>
    <cellStyle name="40% - uthevingsfarge 4 3 2 2 3 3" xfId="14791" xr:uid="{00000000-0005-0000-0000-0000D9340000}"/>
    <cellStyle name="40% - uthevingsfarge 4 3 2 2 3 3 2" xfId="14792" xr:uid="{00000000-0005-0000-0000-0000DA340000}"/>
    <cellStyle name="40% - uthevingsfarge 4 3 2 2 3 3 3" xfId="14793" xr:uid="{00000000-0005-0000-0000-0000DB340000}"/>
    <cellStyle name="40% - uthevingsfarge 4 3 2 2 3 4" xfId="14794" xr:uid="{00000000-0005-0000-0000-0000DC340000}"/>
    <cellStyle name="40% - uthevingsfarge 4 3 2 2 3 5" xfId="14795" xr:uid="{00000000-0005-0000-0000-0000DD340000}"/>
    <cellStyle name="40% - uthevingsfarge 4 3 2 2 3_Tabell 4.5-4.7" xfId="14787" xr:uid="{00000000-0005-0000-0000-0000DE340000}"/>
    <cellStyle name="40% - uthevingsfarge 4 3 2 2 4" xfId="14796" xr:uid="{00000000-0005-0000-0000-0000DF340000}"/>
    <cellStyle name="40% - uthevingsfarge 4 3 2 2 4 2" xfId="14797" xr:uid="{00000000-0005-0000-0000-0000E0340000}"/>
    <cellStyle name="40% - uthevingsfarge 4 3 2 2 4 2 2" xfId="14798" xr:uid="{00000000-0005-0000-0000-0000E1340000}"/>
    <cellStyle name="40% - uthevingsfarge 4 3 2 2 4 2 3" xfId="14799" xr:uid="{00000000-0005-0000-0000-0000E2340000}"/>
    <cellStyle name="40% - uthevingsfarge 4 3 2 2 4 3" xfId="14800" xr:uid="{00000000-0005-0000-0000-0000E3340000}"/>
    <cellStyle name="40% - uthevingsfarge 4 3 2 2 4 3 2" xfId="14801" xr:uid="{00000000-0005-0000-0000-0000E4340000}"/>
    <cellStyle name="40% - uthevingsfarge 4 3 2 2 4 3 3" xfId="14802" xr:uid="{00000000-0005-0000-0000-0000E5340000}"/>
    <cellStyle name="40% - uthevingsfarge 4 3 2 2 4 4" xfId="14803" xr:uid="{00000000-0005-0000-0000-0000E6340000}"/>
    <cellStyle name="40% - uthevingsfarge 4 3 2 2 4 5" xfId="14804" xr:uid="{00000000-0005-0000-0000-0000E7340000}"/>
    <cellStyle name="40% - uthevingsfarge 4 3 2 2 5" xfId="14805" xr:uid="{00000000-0005-0000-0000-0000E8340000}"/>
    <cellStyle name="40% - uthevingsfarge 4 3 2 2 5 2" xfId="14806" xr:uid="{00000000-0005-0000-0000-0000E9340000}"/>
    <cellStyle name="40% - uthevingsfarge 4 3 2 2 5 3" xfId="14807" xr:uid="{00000000-0005-0000-0000-0000EA340000}"/>
    <cellStyle name="40% - uthevingsfarge 4 3 2 2 6" xfId="14808" xr:uid="{00000000-0005-0000-0000-0000EB340000}"/>
    <cellStyle name="40% - uthevingsfarge 4 3 2 2 6 2" xfId="14809" xr:uid="{00000000-0005-0000-0000-0000EC340000}"/>
    <cellStyle name="40% - uthevingsfarge 4 3 2 2 6 3" xfId="14810" xr:uid="{00000000-0005-0000-0000-0000ED340000}"/>
    <cellStyle name="40% - uthevingsfarge 4 3 2 2 7" xfId="14811" xr:uid="{00000000-0005-0000-0000-0000EE340000}"/>
    <cellStyle name="40% - uthevingsfarge 4 3 2 2 7 2" xfId="14812" xr:uid="{00000000-0005-0000-0000-0000EF340000}"/>
    <cellStyle name="40% - uthevingsfarge 4 3 2 2 8" xfId="14813" xr:uid="{00000000-0005-0000-0000-0000F0340000}"/>
    <cellStyle name="40% - uthevingsfarge 4 3 2 2 8 2" xfId="14814" xr:uid="{00000000-0005-0000-0000-0000F1340000}"/>
    <cellStyle name="40% - uthevingsfarge 4 3 2 2 9" xfId="14815" xr:uid="{00000000-0005-0000-0000-0000F2340000}"/>
    <cellStyle name="40% - uthevingsfarge 4 3 2 2_Tabell 4.5-4.7" xfId="14752" xr:uid="{00000000-0005-0000-0000-0000F3340000}"/>
    <cellStyle name="40% - uthevingsfarge 4 3 2 3" xfId="810" xr:uid="{00000000-0005-0000-0000-0000F4340000}"/>
    <cellStyle name="40% - uthevingsfarge 4 3 2 3 10" xfId="14817" xr:uid="{00000000-0005-0000-0000-0000F5340000}"/>
    <cellStyle name="40% - uthevingsfarge 4 3 2 3 2" xfId="811" xr:uid="{00000000-0005-0000-0000-0000F6340000}"/>
    <cellStyle name="40% - uthevingsfarge 4 3 2 3 2 2" xfId="14819" xr:uid="{00000000-0005-0000-0000-0000F7340000}"/>
    <cellStyle name="40% - uthevingsfarge 4 3 2 3 2 2 2" xfId="14820" xr:uid="{00000000-0005-0000-0000-0000F8340000}"/>
    <cellStyle name="40% - uthevingsfarge 4 3 2 3 2 2 3" xfId="14821" xr:uid="{00000000-0005-0000-0000-0000F9340000}"/>
    <cellStyle name="40% - uthevingsfarge 4 3 2 3 2 3" xfId="14822" xr:uid="{00000000-0005-0000-0000-0000FA340000}"/>
    <cellStyle name="40% - uthevingsfarge 4 3 2 3 2 3 2" xfId="14823" xr:uid="{00000000-0005-0000-0000-0000FB340000}"/>
    <cellStyle name="40% - uthevingsfarge 4 3 2 3 2 3 3" xfId="14824" xr:uid="{00000000-0005-0000-0000-0000FC340000}"/>
    <cellStyle name="40% - uthevingsfarge 4 3 2 3 2 4" xfId="14825" xr:uid="{00000000-0005-0000-0000-0000FD340000}"/>
    <cellStyle name="40% - uthevingsfarge 4 3 2 3 2 5" xfId="14826" xr:uid="{00000000-0005-0000-0000-0000FE340000}"/>
    <cellStyle name="40% - uthevingsfarge 4 3 2 3 2_Tabell 4.5-4.7" xfId="14818" xr:uid="{00000000-0005-0000-0000-0000FF340000}"/>
    <cellStyle name="40% - uthevingsfarge 4 3 2 3 3" xfId="14827" xr:uid="{00000000-0005-0000-0000-000000350000}"/>
    <cellStyle name="40% - uthevingsfarge 4 3 2 3 3 2" xfId="14828" xr:uid="{00000000-0005-0000-0000-000001350000}"/>
    <cellStyle name="40% - uthevingsfarge 4 3 2 3 3 2 2" xfId="14829" xr:uid="{00000000-0005-0000-0000-000002350000}"/>
    <cellStyle name="40% - uthevingsfarge 4 3 2 3 3 2 3" xfId="14830" xr:uid="{00000000-0005-0000-0000-000003350000}"/>
    <cellStyle name="40% - uthevingsfarge 4 3 2 3 3 3" xfId="14831" xr:uid="{00000000-0005-0000-0000-000004350000}"/>
    <cellStyle name="40% - uthevingsfarge 4 3 2 3 3 3 2" xfId="14832" xr:uid="{00000000-0005-0000-0000-000005350000}"/>
    <cellStyle name="40% - uthevingsfarge 4 3 2 3 3 3 3" xfId="14833" xr:uid="{00000000-0005-0000-0000-000006350000}"/>
    <cellStyle name="40% - uthevingsfarge 4 3 2 3 3 4" xfId="14834" xr:uid="{00000000-0005-0000-0000-000007350000}"/>
    <cellStyle name="40% - uthevingsfarge 4 3 2 3 3 5" xfId="14835" xr:uid="{00000000-0005-0000-0000-000008350000}"/>
    <cellStyle name="40% - uthevingsfarge 4 3 2 3 4" xfId="14836" xr:uid="{00000000-0005-0000-0000-000009350000}"/>
    <cellStyle name="40% - uthevingsfarge 4 3 2 3 4 2" xfId="14837" xr:uid="{00000000-0005-0000-0000-00000A350000}"/>
    <cellStyle name="40% - uthevingsfarge 4 3 2 3 4 3" xfId="14838" xr:uid="{00000000-0005-0000-0000-00000B350000}"/>
    <cellStyle name="40% - uthevingsfarge 4 3 2 3 5" xfId="14839" xr:uid="{00000000-0005-0000-0000-00000C350000}"/>
    <cellStyle name="40% - uthevingsfarge 4 3 2 3 5 2" xfId="14840" xr:uid="{00000000-0005-0000-0000-00000D350000}"/>
    <cellStyle name="40% - uthevingsfarge 4 3 2 3 5 3" xfId="14841" xr:uid="{00000000-0005-0000-0000-00000E350000}"/>
    <cellStyle name="40% - uthevingsfarge 4 3 2 3 6" xfId="14842" xr:uid="{00000000-0005-0000-0000-00000F350000}"/>
    <cellStyle name="40% - uthevingsfarge 4 3 2 3 6 2" xfId="14843" xr:uid="{00000000-0005-0000-0000-000010350000}"/>
    <cellStyle name="40% - uthevingsfarge 4 3 2 3 7" xfId="14844" xr:uid="{00000000-0005-0000-0000-000011350000}"/>
    <cellStyle name="40% - uthevingsfarge 4 3 2 3 7 2" xfId="14845" xr:uid="{00000000-0005-0000-0000-000012350000}"/>
    <cellStyle name="40% - uthevingsfarge 4 3 2 3 8" xfId="14846" xr:uid="{00000000-0005-0000-0000-000013350000}"/>
    <cellStyle name="40% - uthevingsfarge 4 3 2 3 9" xfId="14847" xr:uid="{00000000-0005-0000-0000-000014350000}"/>
    <cellStyle name="40% - uthevingsfarge 4 3 2 3_Tabell 4.5-4.7" xfId="14816" xr:uid="{00000000-0005-0000-0000-000015350000}"/>
    <cellStyle name="40% - uthevingsfarge 4 3 2 4" xfId="812" xr:uid="{00000000-0005-0000-0000-000016350000}"/>
    <cellStyle name="40% - uthevingsfarge 4 3 2 4 2" xfId="14849" xr:uid="{00000000-0005-0000-0000-000017350000}"/>
    <cellStyle name="40% - uthevingsfarge 4 3 2 4 2 2" xfId="14850" xr:uid="{00000000-0005-0000-0000-000018350000}"/>
    <cellStyle name="40% - uthevingsfarge 4 3 2 4 2 3" xfId="14851" xr:uid="{00000000-0005-0000-0000-000019350000}"/>
    <cellStyle name="40% - uthevingsfarge 4 3 2 4 3" xfId="14852" xr:uid="{00000000-0005-0000-0000-00001A350000}"/>
    <cellStyle name="40% - uthevingsfarge 4 3 2 4 3 2" xfId="14853" xr:uid="{00000000-0005-0000-0000-00001B350000}"/>
    <cellStyle name="40% - uthevingsfarge 4 3 2 4 3 3" xfId="14854" xr:uid="{00000000-0005-0000-0000-00001C350000}"/>
    <cellStyle name="40% - uthevingsfarge 4 3 2 4 4" xfId="14855" xr:uid="{00000000-0005-0000-0000-00001D350000}"/>
    <cellStyle name="40% - uthevingsfarge 4 3 2 4 5" xfId="14856" xr:uid="{00000000-0005-0000-0000-00001E350000}"/>
    <cellStyle name="40% - uthevingsfarge 4 3 2 4_Tabell 4.5-4.7" xfId="14848" xr:uid="{00000000-0005-0000-0000-00001F350000}"/>
    <cellStyle name="40% - uthevingsfarge 4 3 2 5" xfId="14857" xr:uid="{00000000-0005-0000-0000-000020350000}"/>
    <cellStyle name="40% - uthevingsfarge 4 3 2 5 2" xfId="14858" xr:uid="{00000000-0005-0000-0000-000021350000}"/>
    <cellStyle name="40% - uthevingsfarge 4 3 2 5 2 2" xfId="14859" xr:uid="{00000000-0005-0000-0000-000022350000}"/>
    <cellStyle name="40% - uthevingsfarge 4 3 2 5 2 3" xfId="14860" xr:uid="{00000000-0005-0000-0000-000023350000}"/>
    <cellStyle name="40% - uthevingsfarge 4 3 2 5 3" xfId="14861" xr:uid="{00000000-0005-0000-0000-000024350000}"/>
    <cellStyle name="40% - uthevingsfarge 4 3 2 5 3 2" xfId="14862" xr:uid="{00000000-0005-0000-0000-000025350000}"/>
    <cellStyle name="40% - uthevingsfarge 4 3 2 5 3 3" xfId="14863" xr:uid="{00000000-0005-0000-0000-000026350000}"/>
    <cellStyle name="40% - uthevingsfarge 4 3 2 5 4" xfId="14864" xr:uid="{00000000-0005-0000-0000-000027350000}"/>
    <cellStyle name="40% - uthevingsfarge 4 3 2 5 5" xfId="14865" xr:uid="{00000000-0005-0000-0000-000028350000}"/>
    <cellStyle name="40% - uthevingsfarge 4 3 2 6" xfId="14866" xr:uid="{00000000-0005-0000-0000-000029350000}"/>
    <cellStyle name="40% - uthevingsfarge 4 3 2 6 2" xfId="14867" xr:uid="{00000000-0005-0000-0000-00002A350000}"/>
    <cellStyle name="40% - uthevingsfarge 4 3 2 6 3" xfId="14868" xr:uid="{00000000-0005-0000-0000-00002B350000}"/>
    <cellStyle name="40% - uthevingsfarge 4 3 2 7" xfId="14869" xr:uid="{00000000-0005-0000-0000-00002C350000}"/>
    <cellStyle name="40% - uthevingsfarge 4 3 2 7 2" xfId="14870" xr:uid="{00000000-0005-0000-0000-00002D350000}"/>
    <cellStyle name="40% - uthevingsfarge 4 3 2 7 3" xfId="14871" xr:uid="{00000000-0005-0000-0000-00002E350000}"/>
    <cellStyle name="40% - uthevingsfarge 4 3 2 8" xfId="14872" xr:uid="{00000000-0005-0000-0000-00002F350000}"/>
    <cellStyle name="40% - uthevingsfarge 4 3 2 8 2" xfId="14873" xr:uid="{00000000-0005-0000-0000-000030350000}"/>
    <cellStyle name="40% - uthevingsfarge 4 3 2 9" xfId="14874" xr:uid="{00000000-0005-0000-0000-000031350000}"/>
    <cellStyle name="40% - uthevingsfarge 4 3 2 9 2" xfId="14875" xr:uid="{00000000-0005-0000-0000-000032350000}"/>
    <cellStyle name="40% - uthevingsfarge 4 3 2_Tabell 4.5-4.7" xfId="14748" xr:uid="{00000000-0005-0000-0000-000033350000}"/>
    <cellStyle name="40% - uthevingsfarge 4 3 3" xfId="813" xr:uid="{00000000-0005-0000-0000-000034350000}"/>
    <cellStyle name="40% - uthevingsfarge 4 3 3 10" xfId="14877" xr:uid="{00000000-0005-0000-0000-000035350000}"/>
    <cellStyle name="40% - uthevingsfarge 4 3 3 11" xfId="14878" xr:uid="{00000000-0005-0000-0000-000036350000}"/>
    <cellStyle name="40% - uthevingsfarge 4 3 3 2" xfId="814" xr:uid="{00000000-0005-0000-0000-000037350000}"/>
    <cellStyle name="40% - uthevingsfarge 4 3 3 2 10" xfId="14880" xr:uid="{00000000-0005-0000-0000-000038350000}"/>
    <cellStyle name="40% - uthevingsfarge 4 3 3 2 2" xfId="815" xr:uid="{00000000-0005-0000-0000-000039350000}"/>
    <cellStyle name="40% - uthevingsfarge 4 3 3 2 2 2" xfId="14882" xr:uid="{00000000-0005-0000-0000-00003A350000}"/>
    <cellStyle name="40% - uthevingsfarge 4 3 3 2 2 2 2" xfId="14883" xr:uid="{00000000-0005-0000-0000-00003B350000}"/>
    <cellStyle name="40% - uthevingsfarge 4 3 3 2 2 2 3" xfId="14884" xr:uid="{00000000-0005-0000-0000-00003C350000}"/>
    <cellStyle name="40% - uthevingsfarge 4 3 3 2 2 3" xfId="14885" xr:uid="{00000000-0005-0000-0000-00003D350000}"/>
    <cellStyle name="40% - uthevingsfarge 4 3 3 2 2 3 2" xfId="14886" xr:uid="{00000000-0005-0000-0000-00003E350000}"/>
    <cellStyle name="40% - uthevingsfarge 4 3 3 2 2 3 3" xfId="14887" xr:uid="{00000000-0005-0000-0000-00003F350000}"/>
    <cellStyle name="40% - uthevingsfarge 4 3 3 2 2 4" xfId="14888" xr:uid="{00000000-0005-0000-0000-000040350000}"/>
    <cellStyle name="40% - uthevingsfarge 4 3 3 2 2 5" xfId="14889" xr:uid="{00000000-0005-0000-0000-000041350000}"/>
    <cellStyle name="40% - uthevingsfarge 4 3 3 2 2_Tabell 4.5-4.7" xfId="14881" xr:uid="{00000000-0005-0000-0000-000042350000}"/>
    <cellStyle name="40% - uthevingsfarge 4 3 3 2 3" xfId="14890" xr:uid="{00000000-0005-0000-0000-000043350000}"/>
    <cellStyle name="40% - uthevingsfarge 4 3 3 2 3 2" xfId="14891" xr:uid="{00000000-0005-0000-0000-000044350000}"/>
    <cellStyle name="40% - uthevingsfarge 4 3 3 2 3 2 2" xfId="14892" xr:uid="{00000000-0005-0000-0000-000045350000}"/>
    <cellStyle name="40% - uthevingsfarge 4 3 3 2 3 2 3" xfId="14893" xr:uid="{00000000-0005-0000-0000-000046350000}"/>
    <cellStyle name="40% - uthevingsfarge 4 3 3 2 3 3" xfId="14894" xr:uid="{00000000-0005-0000-0000-000047350000}"/>
    <cellStyle name="40% - uthevingsfarge 4 3 3 2 3 3 2" xfId="14895" xr:uid="{00000000-0005-0000-0000-000048350000}"/>
    <cellStyle name="40% - uthevingsfarge 4 3 3 2 3 3 3" xfId="14896" xr:uid="{00000000-0005-0000-0000-000049350000}"/>
    <cellStyle name="40% - uthevingsfarge 4 3 3 2 3 4" xfId="14897" xr:uid="{00000000-0005-0000-0000-00004A350000}"/>
    <cellStyle name="40% - uthevingsfarge 4 3 3 2 3 5" xfId="14898" xr:uid="{00000000-0005-0000-0000-00004B350000}"/>
    <cellStyle name="40% - uthevingsfarge 4 3 3 2 4" xfId="14899" xr:uid="{00000000-0005-0000-0000-00004C350000}"/>
    <cellStyle name="40% - uthevingsfarge 4 3 3 2 4 2" xfId="14900" xr:uid="{00000000-0005-0000-0000-00004D350000}"/>
    <cellStyle name="40% - uthevingsfarge 4 3 3 2 4 3" xfId="14901" xr:uid="{00000000-0005-0000-0000-00004E350000}"/>
    <cellStyle name="40% - uthevingsfarge 4 3 3 2 5" xfId="14902" xr:uid="{00000000-0005-0000-0000-00004F350000}"/>
    <cellStyle name="40% - uthevingsfarge 4 3 3 2 5 2" xfId="14903" xr:uid="{00000000-0005-0000-0000-000050350000}"/>
    <cellStyle name="40% - uthevingsfarge 4 3 3 2 5 3" xfId="14904" xr:uid="{00000000-0005-0000-0000-000051350000}"/>
    <cellStyle name="40% - uthevingsfarge 4 3 3 2 6" xfId="14905" xr:uid="{00000000-0005-0000-0000-000052350000}"/>
    <cellStyle name="40% - uthevingsfarge 4 3 3 2 6 2" xfId="14906" xr:uid="{00000000-0005-0000-0000-000053350000}"/>
    <cellStyle name="40% - uthevingsfarge 4 3 3 2 7" xfId="14907" xr:uid="{00000000-0005-0000-0000-000054350000}"/>
    <cellStyle name="40% - uthevingsfarge 4 3 3 2 7 2" xfId="14908" xr:uid="{00000000-0005-0000-0000-000055350000}"/>
    <cellStyle name="40% - uthevingsfarge 4 3 3 2 8" xfId="14909" xr:uid="{00000000-0005-0000-0000-000056350000}"/>
    <cellStyle name="40% - uthevingsfarge 4 3 3 2 9" xfId="14910" xr:uid="{00000000-0005-0000-0000-000057350000}"/>
    <cellStyle name="40% - uthevingsfarge 4 3 3 2_Tabell 4.5-4.7" xfId="14879" xr:uid="{00000000-0005-0000-0000-000058350000}"/>
    <cellStyle name="40% - uthevingsfarge 4 3 3 3" xfId="816" xr:uid="{00000000-0005-0000-0000-000059350000}"/>
    <cellStyle name="40% - uthevingsfarge 4 3 3 3 2" xfId="14912" xr:uid="{00000000-0005-0000-0000-00005A350000}"/>
    <cellStyle name="40% - uthevingsfarge 4 3 3 3 2 2" xfId="14913" xr:uid="{00000000-0005-0000-0000-00005B350000}"/>
    <cellStyle name="40% - uthevingsfarge 4 3 3 3 2 3" xfId="14914" xr:uid="{00000000-0005-0000-0000-00005C350000}"/>
    <cellStyle name="40% - uthevingsfarge 4 3 3 3 3" xfId="14915" xr:uid="{00000000-0005-0000-0000-00005D350000}"/>
    <cellStyle name="40% - uthevingsfarge 4 3 3 3 3 2" xfId="14916" xr:uid="{00000000-0005-0000-0000-00005E350000}"/>
    <cellStyle name="40% - uthevingsfarge 4 3 3 3 3 3" xfId="14917" xr:uid="{00000000-0005-0000-0000-00005F350000}"/>
    <cellStyle name="40% - uthevingsfarge 4 3 3 3 4" xfId="14918" xr:uid="{00000000-0005-0000-0000-000060350000}"/>
    <cellStyle name="40% - uthevingsfarge 4 3 3 3 5" xfId="14919" xr:uid="{00000000-0005-0000-0000-000061350000}"/>
    <cellStyle name="40% - uthevingsfarge 4 3 3 3_Tabell 4.5-4.7" xfId="14911" xr:uid="{00000000-0005-0000-0000-000062350000}"/>
    <cellStyle name="40% - uthevingsfarge 4 3 3 4" xfId="14920" xr:uid="{00000000-0005-0000-0000-000063350000}"/>
    <cellStyle name="40% - uthevingsfarge 4 3 3 4 2" xfId="14921" xr:uid="{00000000-0005-0000-0000-000064350000}"/>
    <cellStyle name="40% - uthevingsfarge 4 3 3 4 2 2" xfId="14922" xr:uid="{00000000-0005-0000-0000-000065350000}"/>
    <cellStyle name="40% - uthevingsfarge 4 3 3 4 2 3" xfId="14923" xr:uid="{00000000-0005-0000-0000-000066350000}"/>
    <cellStyle name="40% - uthevingsfarge 4 3 3 4 3" xfId="14924" xr:uid="{00000000-0005-0000-0000-000067350000}"/>
    <cellStyle name="40% - uthevingsfarge 4 3 3 4 3 2" xfId="14925" xr:uid="{00000000-0005-0000-0000-000068350000}"/>
    <cellStyle name="40% - uthevingsfarge 4 3 3 4 3 3" xfId="14926" xr:uid="{00000000-0005-0000-0000-000069350000}"/>
    <cellStyle name="40% - uthevingsfarge 4 3 3 4 4" xfId="14927" xr:uid="{00000000-0005-0000-0000-00006A350000}"/>
    <cellStyle name="40% - uthevingsfarge 4 3 3 4 5" xfId="14928" xr:uid="{00000000-0005-0000-0000-00006B350000}"/>
    <cellStyle name="40% - uthevingsfarge 4 3 3 5" xfId="14929" xr:uid="{00000000-0005-0000-0000-00006C350000}"/>
    <cellStyle name="40% - uthevingsfarge 4 3 3 5 2" xfId="14930" xr:uid="{00000000-0005-0000-0000-00006D350000}"/>
    <cellStyle name="40% - uthevingsfarge 4 3 3 5 3" xfId="14931" xr:uid="{00000000-0005-0000-0000-00006E350000}"/>
    <cellStyle name="40% - uthevingsfarge 4 3 3 6" xfId="14932" xr:uid="{00000000-0005-0000-0000-00006F350000}"/>
    <cellStyle name="40% - uthevingsfarge 4 3 3 6 2" xfId="14933" xr:uid="{00000000-0005-0000-0000-000070350000}"/>
    <cellStyle name="40% - uthevingsfarge 4 3 3 6 3" xfId="14934" xr:uid="{00000000-0005-0000-0000-000071350000}"/>
    <cellStyle name="40% - uthevingsfarge 4 3 3 7" xfId="14935" xr:uid="{00000000-0005-0000-0000-000072350000}"/>
    <cellStyle name="40% - uthevingsfarge 4 3 3 7 2" xfId="14936" xr:uid="{00000000-0005-0000-0000-000073350000}"/>
    <cellStyle name="40% - uthevingsfarge 4 3 3 8" xfId="14937" xr:uid="{00000000-0005-0000-0000-000074350000}"/>
    <cellStyle name="40% - uthevingsfarge 4 3 3 8 2" xfId="14938" xr:uid="{00000000-0005-0000-0000-000075350000}"/>
    <cellStyle name="40% - uthevingsfarge 4 3 3 9" xfId="14939" xr:uid="{00000000-0005-0000-0000-000076350000}"/>
    <cellStyle name="40% - uthevingsfarge 4 3 3_Tabell 4.5-4.7" xfId="14876" xr:uid="{00000000-0005-0000-0000-000077350000}"/>
    <cellStyle name="40% - uthevingsfarge 4 3 4" xfId="817" xr:uid="{00000000-0005-0000-0000-000078350000}"/>
    <cellStyle name="40% - uthevingsfarge 4 3 4 10" xfId="14941" xr:uid="{00000000-0005-0000-0000-000079350000}"/>
    <cellStyle name="40% - uthevingsfarge 4 3 4 2" xfId="818" xr:uid="{00000000-0005-0000-0000-00007A350000}"/>
    <cellStyle name="40% - uthevingsfarge 4 3 4 2 2" xfId="14943" xr:uid="{00000000-0005-0000-0000-00007B350000}"/>
    <cellStyle name="40% - uthevingsfarge 4 3 4 2 2 2" xfId="14944" xr:uid="{00000000-0005-0000-0000-00007C350000}"/>
    <cellStyle name="40% - uthevingsfarge 4 3 4 2 2 3" xfId="14945" xr:uid="{00000000-0005-0000-0000-00007D350000}"/>
    <cellStyle name="40% - uthevingsfarge 4 3 4 2 3" xfId="14946" xr:uid="{00000000-0005-0000-0000-00007E350000}"/>
    <cellStyle name="40% - uthevingsfarge 4 3 4 2 3 2" xfId="14947" xr:uid="{00000000-0005-0000-0000-00007F350000}"/>
    <cellStyle name="40% - uthevingsfarge 4 3 4 2 3 3" xfId="14948" xr:uid="{00000000-0005-0000-0000-000080350000}"/>
    <cellStyle name="40% - uthevingsfarge 4 3 4 2 4" xfId="14949" xr:uid="{00000000-0005-0000-0000-000081350000}"/>
    <cellStyle name="40% - uthevingsfarge 4 3 4 2 5" xfId="14950" xr:uid="{00000000-0005-0000-0000-000082350000}"/>
    <cellStyle name="40% - uthevingsfarge 4 3 4 2_Tabell 4.5-4.7" xfId="14942" xr:uid="{00000000-0005-0000-0000-000083350000}"/>
    <cellStyle name="40% - uthevingsfarge 4 3 4 3" xfId="14951" xr:uid="{00000000-0005-0000-0000-000084350000}"/>
    <cellStyle name="40% - uthevingsfarge 4 3 4 3 2" xfId="14952" xr:uid="{00000000-0005-0000-0000-000085350000}"/>
    <cellStyle name="40% - uthevingsfarge 4 3 4 3 2 2" xfId="14953" xr:uid="{00000000-0005-0000-0000-000086350000}"/>
    <cellStyle name="40% - uthevingsfarge 4 3 4 3 2 3" xfId="14954" xr:uid="{00000000-0005-0000-0000-000087350000}"/>
    <cellStyle name="40% - uthevingsfarge 4 3 4 3 3" xfId="14955" xr:uid="{00000000-0005-0000-0000-000088350000}"/>
    <cellStyle name="40% - uthevingsfarge 4 3 4 3 3 2" xfId="14956" xr:uid="{00000000-0005-0000-0000-000089350000}"/>
    <cellStyle name="40% - uthevingsfarge 4 3 4 3 3 3" xfId="14957" xr:uid="{00000000-0005-0000-0000-00008A350000}"/>
    <cellStyle name="40% - uthevingsfarge 4 3 4 3 4" xfId="14958" xr:uid="{00000000-0005-0000-0000-00008B350000}"/>
    <cellStyle name="40% - uthevingsfarge 4 3 4 3 5" xfId="14959" xr:uid="{00000000-0005-0000-0000-00008C350000}"/>
    <cellStyle name="40% - uthevingsfarge 4 3 4 4" xfId="14960" xr:uid="{00000000-0005-0000-0000-00008D350000}"/>
    <cellStyle name="40% - uthevingsfarge 4 3 4 4 2" xfId="14961" xr:uid="{00000000-0005-0000-0000-00008E350000}"/>
    <cellStyle name="40% - uthevingsfarge 4 3 4 4 3" xfId="14962" xr:uid="{00000000-0005-0000-0000-00008F350000}"/>
    <cellStyle name="40% - uthevingsfarge 4 3 4 5" xfId="14963" xr:uid="{00000000-0005-0000-0000-000090350000}"/>
    <cellStyle name="40% - uthevingsfarge 4 3 4 5 2" xfId="14964" xr:uid="{00000000-0005-0000-0000-000091350000}"/>
    <cellStyle name="40% - uthevingsfarge 4 3 4 5 3" xfId="14965" xr:uid="{00000000-0005-0000-0000-000092350000}"/>
    <cellStyle name="40% - uthevingsfarge 4 3 4 6" xfId="14966" xr:uid="{00000000-0005-0000-0000-000093350000}"/>
    <cellStyle name="40% - uthevingsfarge 4 3 4 6 2" xfId="14967" xr:uid="{00000000-0005-0000-0000-000094350000}"/>
    <cellStyle name="40% - uthevingsfarge 4 3 4 7" xfId="14968" xr:uid="{00000000-0005-0000-0000-000095350000}"/>
    <cellStyle name="40% - uthevingsfarge 4 3 4 7 2" xfId="14969" xr:uid="{00000000-0005-0000-0000-000096350000}"/>
    <cellStyle name="40% - uthevingsfarge 4 3 4 8" xfId="14970" xr:uid="{00000000-0005-0000-0000-000097350000}"/>
    <cellStyle name="40% - uthevingsfarge 4 3 4 9" xfId="14971" xr:uid="{00000000-0005-0000-0000-000098350000}"/>
    <cellStyle name="40% - uthevingsfarge 4 3 4_Tabell 4.5-4.7" xfId="14940" xr:uid="{00000000-0005-0000-0000-000099350000}"/>
    <cellStyle name="40% - uthevingsfarge 4 3 5" xfId="819" xr:uid="{00000000-0005-0000-0000-00009A350000}"/>
    <cellStyle name="40% - uthevingsfarge 4 3 5 2" xfId="14973" xr:uid="{00000000-0005-0000-0000-00009B350000}"/>
    <cellStyle name="40% - uthevingsfarge 4 3 5 2 2" xfId="14974" xr:uid="{00000000-0005-0000-0000-00009C350000}"/>
    <cellStyle name="40% - uthevingsfarge 4 3 5 2 3" xfId="14975" xr:uid="{00000000-0005-0000-0000-00009D350000}"/>
    <cellStyle name="40% - uthevingsfarge 4 3 5 3" xfId="14976" xr:uid="{00000000-0005-0000-0000-00009E350000}"/>
    <cellStyle name="40% - uthevingsfarge 4 3 5 3 2" xfId="14977" xr:uid="{00000000-0005-0000-0000-00009F350000}"/>
    <cellStyle name="40% - uthevingsfarge 4 3 5 3 3" xfId="14978" xr:uid="{00000000-0005-0000-0000-0000A0350000}"/>
    <cellStyle name="40% - uthevingsfarge 4 3 5 4" xfId="14979" xr:uid="{00000000-0005-0000-0000-0000A1350000}"/>
    <cellStyle name="40% - uthevingsfarge 4 3 5 5" xfId="14980" xr:uid="{00000000-0005-0000-0000-0000A2350000}"/>
    <cellStyle name="40% - uthevingsfarge 4 3 5_Tabell 4.5-4.7" xfId="14972" xr:uid="{00000000-0005-0000-0000-0000A3350000}"/>
    <cellStyle name="40% - uthevingsfarge 4 3 6" xfId="14981" xr:uid="{00000000-0005-0000-0000-0000A4350000}"/>
    <cellStyle name="40% - uthevingsfarge 4 3 6 2" xfId="14982" xr:uid="{00000000-0005-0000-0000-0000A5350000}"/>
    <cellStyle name="40% - uthevingsfarge 4 3 6 2 2" xfId="14983" xr:uid="{00000000-0005-0000-0000-0000A6350000}"/>
    <cellStyle name="40% - uthevingsfarge 4 3 6 2 3" xfId="14984" xr:uid="{00000000-0005-0000-0000-0000A7350000}"/>
    <cellStyle name="40% - uthevingsfarge 4 3 6 3" xfId="14985" xr:uid="{00000000-0005-0000-0000-0000A8350000}"/>
    <cellStyle name="40% - uthevingsfarge 4 3 6 3 2" xfId="14986" xr:uid="{00000000-0005-0000-0000-0000A9350000}"/>
    <cellStyle name="40% - uthevingsfarge 4 3 6 3 3" xfId="14987" xr:uid="{00000000-0005-0000-0000-0000AA350000}"/>
    <cellStyle name="40% - uthevingsfarge 4 3 6 4" xfId="14988" xr:uid="{00000000-0005-0000-0000-0000AB350000}"/>
    <cellStyle name="40% - uthevingsfarge 4 3 6 5" xfId="14989" xr:uid="{00000000-0005-0000-0000-0000AC350000}"/>
    <cellStyle name="40% - uthevingsfarge 4 3 7" xfId="14990" xr:uid="{00000000-0005-0000-0000-0000AD350000}"/>
    <cellStyle name="40% - uthevingsfarge 4 3 7 2" xfId="14991" xr:uid="{00000000-0005-0000-0000-0000AE350000}"/>
    <cellStyle name="40% - uthevingsfarge 4 3 7 3" xfId="14992" xr:uid="{00000000-0005-0000-0000-0000AF350000}"/>
    <cellStyle name="40% - uthevingsfarge 4 3 8" xfId="14993" xr:uid="{00000000-0005-0000-0000-0000B0350000}"/>
    <cellStyle name="40% - uthevingsfarge 4 3 8 2" xfId="14994" xr:uid="{00000000-0005-0000-0000-0000B1350000}"/>
    <cellStyle name="40% - uthevingsfarge 4 3 8 3" xfId="14995" xr:uid="{00000000-0005-0000-0000-0000B2350000}"/>
    <cellStyle name="40% - uthevingsfarge 4 3 9" xfId="14996" xr:uid="{00000000-0005-0000-0000-0000B3350000}"/>
    <cellStyle name="40% - uthevingsfarge 4 3 9 2" xfId="14997" xr:uid="{00000000-0005-0000-0000-0000B4350000}"/>
    <cellStyle name="40% - uthevingsfarge 4 3_Tabell 4.5-4.7" xfId="14742" xr:uid="{00000000-0005-0000-0000-0000B5350000}"/>
    <cellStyle name="40% - uthevingsfarge 4 4" xfId="820" xr:uid="{00000000-0005-0000-0000-0000B6350000}"/>
    <cellStyle name="40% - uthevingsfarge 4 4 10" xfId="14999" xr:uid="{00000000-0005-0000-0000-0000B7350000}"/>
    <cellStyle name="40% - uthevingsfarge 4 4 10 2" xfId="15000" xr:uid="{00000000-0005-0000-0000-0000B8350000}"/>
    <cellStyle name="40% - uthevingsfarge 4 4 11" xfId="15001" xr:uid="{00000000-0005-0000-0000-0000B9350000}"/>
    <cellStyle name="40% - uthevingsfarge 4 4 12" xfId="15002" xr:uid="{00000000-0005-0000-0000-0000BA350000}"/>
    <cellStyle name="40% - uthevingsfarge 4 4 13" xfId="15003" xr:uid="{00000000-0005-0000-0000-0000BB350000}"/>
    <cellStyle name="40% - uthevingsfarge 4 4 2" xfId="821" xr:uid="{00000000-0005-0000-0000-0000BC350000}"/>
    <cellStyle name="40% - uthevingsfarge 4 4 2 10" xfId="15005" xr:uid="{00000000-0005-0000-0000-0000BD350000}"/>
    <cellStyle name="40% - uthevingsfarge 4 4 2 11" xfId="15006" xr:uid="{00000000-0005-0000-0000-0000BE350000}"/>
    <cellStyle name="40% - uthevingsfarge 4 4 2 12" xfId="15007" xr:uid="{00000000-0005-0000-0000-0000BF350000}"/>
    <cellStyle name="40% - uthevingsfarge 4 4 2 2" xfId="822" xr:uid="{00000000-0005-0000-0000-0000C0350000}"/>
    <cellStyle name="40% - uthevingsfarge 4 4 2 2 10" xfId="15009" xr:uid="{00000000-0005-0000-0000-0000C1350000}"/>
    <cellStyle name="40% - uthevingsfarge 4 4 2 2 11" xfId="15010" xr:uid="{00000000-0005-0000-0000-0000C2350000}"/>
    <cellStyle name="40% - uthevingsfarge 4 4 2 2 2" xfId="823" xr:uid="{00000000-0005-0000-0000-0000C3350000}"/>
    <cellStyle name="40% - uthevingsfarge 4 4 2 2 2 10" xfId="15012" xr:uid="{00000000-0005-0000-0000-0000C4350000}"/>
    <cellStyle name="40% - uthevingsfarge 4 4 2 2 2 2" xfId="824" xr:uid="{00000000-0005-0000-0000-0000C5350000}"/>
    <cellStyle name="40% - uthevingsfarge 4 4 2 2 2 2 2" xfId="15014" xr:uid="{00000000-0005-0000-0000-0000C6350000}"/>
    <cellStyle name="40% - uthevingsfarge 4 4 2 2 2 2 2 2" xfId="15015" xr:uid="{00000000-0005-0000-0000-0000C7350000}"/>
    <cellStyle name="40% - uthevingsfarge 4 4 2 2 2 2 2 3" xfId="15016" xr:uid="{00000000-0005-0000-0000-0000C8350000}"/>
    <cellStyle name="40% - uthevingsfarge 4 4 2 2 2 2 3" xfId="15017" xr:uid="{00000000-0005-0000-0000-0000C9350000}"/>
    <cellStyle name="40% - uthevingsfarge 4 4 2 2 2 2 3 2" xfId="15018" xr:uid="{00000000-0005-0000-0000-0000CA350000}"/>
    <cellStyle name="40% - uthevingsfarge 4 4 2 2 2 2 3 3" xfId="15019" xr:uid="{00000000-0005-0000-0000-0000CB350000}"/>
    <cellStyle name="40% - uthevingsfarge 4 4 2 2 2 2 4" xfId="15020" xr:uid="{00000000-0005-0000-0000-0000CC350000}"/>
    <cellStyle name="40% - uthevingsfarge 4 4 2 2 2 2 5" xfId="15021" xr:uid="{00000000-0005-0000-0000-0000CD350000}"/>
    <cellStyle name="40% - uthevingsfarge 4 4 2 2 2 2_Tabell 4.5-4.7" xfId="15013" xr:uid="{00000000-0005-0000-0000-0000CE350000}"/>
    <cellStyle name="40% - uthevingsfarge 4 4 2 2 2 3" xfId="15022" xr:uid="{00000000-0005-0000-0000-0000CF350000}"/>
    <cellStyle name="40% - uthevingsfarge 4 4 2 2 2 3 2" xfId="15023" xr:uid="{00000000-0005-0000-0000-0000D0350000}"/>
    <cellStyle name="40% - uthevingsfarge 4 4 2 2 2 3 2 2" xfId="15024" xr:uid="{00000000-0005-0000-0000-0000D1350000}"/>
    <cellStyle name="40% - uthevingsfarge 4 4 2 2 2 3 2 3" xfId="15025" xr:uid="{00000000-0005-0000-0000-0000D2350000}"/>
    <cellStyle name="40% - uthevingsfarge 4 4 2 2 2 3 3" xfId="15026" xr:uid="{00000000-0005-0000-0000-0000D3350000}"/>
    <cellStyle name="40% - uthevingsfarge 4 4 2 2 2 3 3 2" xfId="15027" xr:uid="{00000000-0005-0000-0000-0000D4350000}"/>
    <cellStyle name="40% - uthevingsfarge 4 4 2 2 2 3 3 3" xfId="15028" xr:uid="{00000000-0005-0000-0000-0000D5350000}"/>
    <cellStyle name="40% - uthevingsfarge 4 4 2 2 2 3 4" xfId="15029" xr:uid="{00000000-0005-0000-0000-0000D6350000}"/>
    <cellStyle name="40% - uthevingsfarge 4 4 2 2 2 3 5" xfId="15030" xr:uid="{00000000-0005-0000-0000-0000D7350000}"/>
    <cellStyle name="40% - uthevingsfarge 4 4 2 2 2 4" xfId="15031" xr:uid="{00000000-0005-0000-0000-0000D8350000}"/>
    <cellStyle name="40% - uthevingsfarge 4 4 2 2 2 4 2" xfId="15032" xr:uid="{00000000-0005-0000-0000-0000D9350000}"/>
    <cellStyle name="40% - uthevingsfarge 4 4 2 2 2 4 3" xfId="15033" xr:uid="{00000000-0005-0000-0000-0000DA350000}"/>
    <cellStyle name="40% - uthevingsfarge 4 4 2 2 2 5" xfId="15034" xr:uid="{00000000-0005-0000-0000-0000DB350000}"/>
    <cellStyle name="40% - uthevingsfarge 4 4 2 2 2 5 2" xfId="15035" xr:uid="{00000000-0005-0000-0000-0000DC350000}"/>
    <cellStyle name="40% - uthevingsfarge 4 4 2 2 2 5 3" xfId="15036" xr:uid="{00000000-0005-0000-0000-0000DD350000}"/>
    <cellStyle name="40% - uthevingsfarge 4 4 2 2 2 6" xfId="15037" xr:uid="{00000000-0005-0000-0000-0000DE350000}"/>
    <cellStyle name="40% - uthevingsfarge 4 4 2 2 2 6 2" xfId="15038" xr:uid="{00000000-0005-0000-0000-0000DF350000}"/>
    <cellStyle name="40% - uthevingsfarge 4 4 2 2 2 7" xfId="15039" xr:uid="{00000000-0005-0000-0000-0000E0350000}"/>
    <cellStyle name="40% - uthevingsfarge 4 4 2 2 2 7 2" xfId="15040" xr:uid="{00000000-0005-0000-0000-0000E1350000}"/>
    <cellStyle name="40% - uthevingsfarge 4 4 2 2 2 8" xfId="15041" xr:uid="{00000000-0005-0000-0000-0000E2350000}"/>
    <cellStyle name="40% - uthevingsfarge 4 4 2 2 2 9" xfId="15042" xr:uid="{00000000-0005-0000-0000-0000E3350000}"/>
    <cellStyle name="40% - uthevingsfarge 4 4 2 2 2_Tabell 4.5-4.7" xfId="15011" xr:uid="{00000000-0005-0000-0000-0000E4350000}"/>
    <cellStyle name="40% - uthevingsfarge 4 4 2 2 3" xfId="825" xr:uid="{00000000-0005-0000-0000-0000E5350000}"/>
    <cellStyle name="40% - uthevingsfarge 4 4 2 2 3 2" xfId="15044" xr:uid="{00000000-0005-0000-0000-0000E6350000}"/>
    <cellStyle name="40% - uthevingsfarge 4 4 2 2 3 2 2" xfId="15045" xr:uid="{00000000-0005-0000-0000-0000E7350000}"/>
    <cellStyle name="40% - uthevingsfarge 4 4 2 2 3 2 3" xfId="15046" xr:uid="{00000000-0005-0000-0000-0000E8350000}"/>
    <cellStyle name="40% - uthevingsfarge 4 4 2 2 3 3" xfId="15047" xr:uid="{00000000-0005-0000-0000-0000E9350000}"/>
    <cellStyle name="40% - uthevingsfarge 4 4 2 2 3 3 2" xfId="15048" xr:uid="{00000000-0005-0000-0000-0000EA350000}"/>
    <cellStyle name="40% - uthevingsfarge 4 4 2 2 3 3 3" xfId="15049" xr:uid="{00000000-0005-0000-0000-0000EB350000}"/>
    <cellStyle name="40% - uthevingsfarge 4 4 2 2 3 4" xfId="15050" xr:uid="{00000000-0005-0000-0000-0000EC350000}"/>
    <cellStyle name="40% - uthevingsfarge 4 4 2 2 3 5" xfId="15051" xr:uid="{00000000-0005-0000-0000-0000ED350000}"/>
    <cellStyle name="40% - uthevingsfarge 4 4 2 2 3_Tabell 4.5-4.7" xfId="15043" xr:uid="{00000000-0005-0000-0000-0000EE350000}"/>
    <cellStyle name="40% - uthevingsfarge 4 4 2 2 4" xfId="15052" xr:uid="{00000000-0005-0000-0000-0000EF350000}"/>
    <cellStyle name="40% - uthevingsfarge 4 4 2 2 4 2" xfId="15053" xr:uid="{00000000-0005-0000-0000-0000F0350000}"/>
    <cellStyle name="40% - uthevingsfarge 4 4 2 2 4 2 2" xfId="15054" xr:uid="{00000000-0005-0000-0000-0000F1350000}"/>
    <cellStyle name="40% - uthevingsfarge 4 4 2 2 4 2 3" xfId="15055" xr:uid="{00000000-0005-0000-0000-0000F2350000}"/>
    <cellStyle name="40% - uthevingsfarge 4 4 2 2 4 3" xfId="15056" xr:uid="{00000000-0005-0000-0000-0000F3350000}"/>
    <cellStyle name="40% - uthevingsfarge 4 4 2 2 4 3 2" xfId="15057" xr:uid="{00000000-0005-0000-0000-0000F4350000}"/>
    <cellStyle name="40% - uthevingsfarge 4 4 2 2 4 3 3" xfId="15058" xr:uid="{00000000-0005-0000-0000-0000F5350000}"/>
    <cellStyle name="40% - uthevingsfarge 4 4 2 2 4 4" xfId="15059" xr:uid="{00000000-0005-0000-0000-0000F6350000}"/>
    <cellStyle name="40% - uthevingsfarge 4 4 2 2 4 5" xfId="15060" xr:uid="{00000000-0005-0000-0000-0000F7350000}"/>
    <cellStyle name="40% - uthevingsfarge 4 4 2 2 5" xfId="15061" xr:uid="{00000000-0005-0000-0000-0000F8350000}"/>
    <cellStyle name="40% - uthevingsfarge 4 4 2 2 5 2" xfId="15062" xr:uid="{00000000-0005-0000-0000-0000F9350000}"/>
    <cellStyle name="40% - uthevingsfarge 4 4 2 2 5 3" xfId="15063" xr:uid="{00000000-0005-0000-0000-0000FA350000}"/>
    <cellStyle name="40% - uthevingsfarge 4 4 2 2 6" xfId="15064" xr:uid="{00000000-0005-0000-0000-0000FB350000}"/>
    <cellStyle name="40% - uthevingsfarge 4 4 2 2 6 2" xfId="15065" xr:uid="{00000000-0005-0000-0000-0000FC350000}"/>
    <cellStyle name="40% - uthevingsfarge 4 4 2 2 6 3" xfId="15066" xr:uid="{00000000-0005-0000-0000-0000FD350000}"/>
    <cellStyle name="40% - uthevingsfarge 4 4 2 2 7" xfId="15067" xr:uid="{00000000-0005-0000-0000-0000FE350000}"/>
    <cellStyle name="40% - uthevingsfarge 4 4 2 2 7 2" xfId="15068" xr:uid="{00000000-0005-0000-0000-0000FF350000}"/>
    <cellStyle name="40% - uthevingsfarge 4 4 2 2 8" xfId="15069" xr:uid="{00000000-0005-0000-0000-000000360000}"/>
    <cellStyle name="40% - uthevingsfarge 4 4 2 2 8 2" xfId="15070" xr:uid="{00000000-0005-0000-0000-000001360000}"/>
    <cellStyle name="40% - uthevingsfarge 4 4 2 2 9" xfId="15071" xr:uid="{00000000-0005-0000-0000-000002360000}"/>
    <cellStyle name="40% - uthevingsfarge 4 4 2 2_Tabell 4.5-4.7" xfId="15008" xr:uid="{00000000-0005-0000-0000-000003360000}"/>
    <cellStyle name="40% - uthevingsfarge 4 4 2 3" xfId="826" xr:uid="{00000000-0005-0000-0000-000004360000}"/>
    <cellStyle name="40% - uthevingsfarge 4 4 2 3 10" xfId="15073" xr:uid="{00000000-0005-0000-0000-000005360000}"/>
    <cellStyle name="40% - uthevingsfarge 4 4 2 3 2" xfId="827" xr:uid="{00000000-0005-0000-0000-000006360000}"/>
    <cellStyle name="40% - uthevingsfarge 4 4 2 3 2 2" xfId="15075" xr:uid="{00000000-0005-0000-0000-000007360000}"/>
    <cellStyle name="40% - uthevingsfarge 4 4 2 3 2 2 2" xfId="15076" xr:uid="{00000000-0005-0000-0000-000008360000}"/>
    <cellStyle name="40% - uthevingsfarge 4 4 2 3 2 2 3" xfId="15077" xr:uid="{00000000-0005-0000-0000-000009360000}"/>
    <cellStyle name="40% - uthevingsfarge 4 4 2 3 2 3" xfId="15078" xr:uid="{00000000-0005-0000-0000-00000A360000}"/>
    <cellStyle name="40% - uthevingsfarge 4 4 2 3 2 3 2" xfId="15079" xr:uid="{00000000-0005-0000-0000-00000B360000}"/>
    <cellStyle name="40% - uthevingsfarge 4 4 2 3 2 3 3" xfId="15080" xr:uid="{00000000-0005-0000-0000-00000C360000}"/>
    <cellStyle name="40% - uthevingsfarge 4 4 2 3 2 4" xfId="15081" xr:uid="{00000000-0005-0000-0000-00000D360000}"/>
    <cellStyle name="40% - uthevingsfarge 4 4 2 3 2 5" xfId="15082" xr:uid="{00000000-0005-0000-0000-00000E360000}"/>
    <cellStyle name="40% - uthevingsfarge 4 4 2 3 2_Tabell 4.5-4.7" xfId="15074" xr:uid="{00000000-0005-0000-0000-00000F360000}"/>
    <cellStyle name="40% - uthevingsfarge 4 4 2 3 3" xfId="15083" xr:uid="{00000000-0005-0000-0000-000010360000}"/>
    <cellStyle name="40% - uthevingsfarge 4 4 2 3 3 2" xfId="15084" xr:uid="{00000000-0005-0000-0000-000011360000}"/>
    <cellStyle name="40% - uthevingsfarge 4 4 2 3 3 2 2" xfId="15085" xr:uid="{00000000-0005-0000-0000-000012360000}"/>
    <cellStyle name="40% - uthevingsfarge 4 4 2 3 3 2 3" xfId="15086" xr:uid="{00000000-0005-0000-0000-000013360000}"/>
    <cellStyle name="40% - uthevingsfarge 4 4 2 3 3 3" xfId="15087" xr:uid="{00000000-0005-0000-0000-000014360000}"/>
    <cellStyle name="40% - uthevingsfarge 4 4 2 3 3 3 2" xfId="15088" xr:uid="{00000000-0005-0000-0000-000015360000}"/>
    <cellStyle name="40% - uthevingsfarge 4 4 2 3 3 3 3" xfId="15089" xr:uid="{00000000-0005-0000-0000-000016360000}"/>
    <cellStyle name="40% - uthevingsfarge 4 4 2 3 3 4" xfId="15090" xr:uid="{00000000-0005-0000-0000-000017360000}"/>
    <cellStyle name="40% - uthevingsfarge 4 4 2 3 3 5" xfId="15091" xr:uid="{00000000-0005-0000-0000-000018360000}"/>
    <cellStyle name="40% - uthevingsfarge 4 4 2 3 4" xfId="15092" xr:uid="{00000000-0005-0000-0000-000019360000}"/>
    <cellStyle name="40% - uthevingsfarge 4 4 2 3 4 2" xfId="15093" xr:uid="{00000000-0005-0000-0000-00001A360000}"/>
    <cellStyle name="40% - uthevingsfarge 4 4 2 3 4 3" xfId="15094" xr:uid="{00000000-0005-0000-0000-00001B360000}"/>
    <cellStyle name="40% - uthevingsfarge 4 4 2 3 5" xfId="15095" xr:uid="{00000000-0005-0000-0000-00001C360000}"/>
    <cellStyle name="40% - uthevingsfarge 4 4 2 3 5 2" xfId="15096" xr:uid="{00000000-0005-0000-0000-00001D360000}"/>
    <cellStyle name="40% - uthevingsfarge 4 4 2 3 5 3" xfId="15097" xr:uid="{00000000-0005-0000-0000-00001E360000}"/>
    <cellStyle name="40% - uthevingsfarge 4 4 2 3 6" xfId="15098" xr:uid="{00000000-0005-0000-0000-00001F360000}"/>
    <cellStyle name="40% - uthevingsfarge 4 4 2 3 6 2" xfId="15099" xr:uid="{00000000-0005-0000-0000-000020360000}"/>
    <cellStyle name="40% - uthevingsfarge 4 4 2 3 7" xfId="15100" xr:uid="{00000000-0005-0000-0000-000021360000}"/>
    <cellStyle name="40% - uthevingsfarge 4 4 2 3 7 2" xfId="15101" xr:uid="{00000000-0005-0000-0000-000022360000}"/>
    <cellStyle name="40% - uthevingsfarge 4 4 2 3 8" xfId="15102" xr:uid="{00000000-0005-0000-0000-000023360000}"/>
    <cellStyle name="40% - uthevingsfarge 4 4 2 3 9" xfId="15103" xr:uid="{00000000-0005-0000-0000-000024360000}"/>
    <cellStyle name="40% - uthevingsfarge 4 4 2 3_Tabell 4.5-4.7" xfId="15072" xr:uid="{00000000-0005-0000-0000-000025360000}"/>
    <cellStyle name="40% - uthevingsfarge 4 4 2 4" xfId="828" xr:uid="{00000000-0005-0000-0000-000026360000}"/>
    <cellStyle name="40% - uthevingsfarge 4 4 2 4 2" xfId="15105" xr:uid="{00000000-0005-0000-0000-000027360000}"/>
    <cellStyle name="40% - uthevingsfarge 4 4 2 4 2 2" xfId="15106" xr:uid="{00000000-0005-0000-0000-000028360000}"/>
    <cellStyle name="40% - uthevingsfarge 4 4 2 4 2 3" xfId="15107" xr:uid="{00000000-0005-0000-0000-000029360000}"/>
    <cellStyle name="40% - uthevingsfarge 4 4 2 4 3" xfId="15108" xr:uid="{00000000-0005-0000-0000-00002A360000}"/>
    <cellStyle name="40% - uthevingsfarge 4 4 2 4 3 2" xfId="15109" xr:uid="{00000000-0005-0000-0000-00002B360000}"/>
    <cellStyle name="40% - uthevingsfarge 4 4 2 4 3 3" xfId="15110" xr:uid="{00000000-0005-0000-0000-00002C360000}"/>
    <cellStyle name="40% - uthevingsfarge 4 4 2 4 4" xfId="15111" xr:uid="{00000000-0005-0000-0000-00002D360000}"/>
    <cellStyle name="40% - uthevingsfarge 4 4 2 4 5" xfId="15112" xr:uid="{00000000-0005-0000-0000-00002E360000}"/>
    <cellStyle name="40% - uthevingsfarge 4 4 2 4_Tabell 4.5-4.7" xfId="15104" xr:uid="{00000000-0005-0000-0000-00002F360000}"/>
    <cellStyle name="40% - uthevingsfarge 4 4 2 5" xfId="15113" xr:uid="{00000000-0005-0000-0000-000030360000}"/>
    <cellStyle name="40% - uthevingsfarge 4 4 2 5 2" xfId="15114" xr:uid="{00000000-0005-0000-0000-000031360000}"/>
    <cellStyle name="40% - uthevingsfarge 4 4 2 5 2 2" xfId="15115" xr:uid="{00000000-0005-0000-0000-000032360000}"/>
    <cellStyle name="40% - uthevingsfarge 4 4 2 5 2 3" xfId="15116" xr:uid="{00000000-0005-0000-0000-000033360000}"/>
    <cellStyle name="40% - uthevingsfarge 4 4 2 5 3" xfId="15117" xr:uid="{00000000-0005-0000-0000-000034360000}"/>
    <cellStyle name="40% - uthevingsfarge 4 4 2 5 3 2" xfId="15118" xr:uid="{00000000-0005-0000-0000-000035360000}"/>
    <cellStyle name="40% - uthevingsfarge 4 4 2 5 3 3" xfId="15119" xr:uid="{00000000-0005-0000-0000-000036360000}"/>
    <cellStyle name="40% - uthevingsfarge 4 4 2 5 4" xfId="15120" xr:uid="{00000000-0005-0000-0000-000037360000}"/>
    <cellStyle name="40% - uthevingsfarge 4 4 2 5 5" xfId="15121" xr:uid="{00000000-0005-0000-0000-000038360000}"/>
    <cellStyle name="40% - uthevingsfarge 4 4 2 6" xfId="15122" xr:uid="{00000000-0005-0000-0000-000039360000}"/>
    <cellStyle name="40% - uthevingsfarge 4 4 2 6 2" xfId="15123" xr:uid="{00000000-0005-0000-0000-00003A360000}"/>
    <cellStyle name="40% - uthevingsfarge 4 4 2 6 3" xfId="15124" xr:uid="{00000000-0005-0000-0000-00003B360000}"/>
    <cellStyle name="40% - uthevingsfarge 4 4 2 7" xfId="15125" xr:uid="{00000000-0005-0000-0000-00003C360000}"/>
    <cellStyle name="40% - uthevingsfarge 4 4 2 7 2" xfId="15126" xr:uid="{00000000-0005-0000-0000-00003D360000}"/>
    <cellStyle name="40% - uthevingsfarge 4 4 2 7 3" xfId="15127" xr:uid="{00000000-0005-0000-0000-00003E360000}"/>
    <cellStyle name="40% - uthevingsfarge 4 4 2 8" xfId="15128" xr:uid="{00000000-0005-0000-0000-00003F360000}"/>
    <cellStyle name="40% - uthevingsfarge 4 4 2 8 2" xfId="15129" xr:uid="{00000000-0005-0000-0000-000040360000}"/>
    <cellStyle name="40% - uthevingsfarge 4 4 2 9" xfId="15130" xr:uid="{00000000-0005-0000-0000-000041360000}"/>
    <cellStyle name="40% - uthevingsfarge 4 4 2 9 2" xfId="15131" xr:uid="{00000000-0005-0000-0000-000042360000}"/>
    <cellStyle name="40% - uthevingsfarge 4 4 2_Tabell 4.5-4.7" xfId="15004" xr:uid="{00000000-0005-0000-0000-000043360000}"/>
    <cellStyle name="40% - uthevingsfarge 4 4 3" xfId="829" xr:uid="{00000000-0005-0000-0000-000044360000}"/>
    <cellStyle name="40% - uthevingsfarge 4 4 3 10" xfId="15133" xr:uid="{00000000-0005-0000-0000-000045360000}"/>
    <cellStyle name="40% - uthevingsfarge 4 4 3 11" xfId="15134" xr:uid="{00000000-0005-0000-0000-000046360000}"/>
    <cellStyle name="40% - uthevingsfarge 4 4 3 2" xfId="830" xr:uid="{00000000-0005-0000-0000-000047360000}"/>
    <cellStyle name="40% - uthevingsfarge 4 4 3 2 10" xfId="15136" xr:uid="{00000000-0005-0000-0000-000048360000}"/>
    <cellStyle name="40% - uthevingsfarge 4 4 3 2 2" xfId="831" xr:uid="{00000000-0005-0000-0000-000049360000}"/>
    <cellStyle name="40% - uthevingsfarge 4 4 3 2 2 2" xfId="15138" xr:uid="{00000000-0005-0000-0000-00004A360000}"/>
    <cellStyle name="40% - uthevingsfarge 4 4 3 2 2 2 2" xfId="15139" xr:uid="{00000000-0005-0000-0000-00004B360000}"/>
    <cellStyle name="40% - uthevingsfarge 4 4 3 2 2 2 3" xfId="15140" xr:uid="{00000000-0005-0000-0000-00004C360000}"/>
    <cellStyle name="40% - uthevingsfarge 4 4 3 2 2 3" xfId="15141" xr:uid="{00000000-0005-0000-0000-00004D360000}"/>
    <cellStyle name="40% - uthevingsfarge 4 4 3 2 2 3 2" xfId="15142" xr:uid="{00000000-0005-0000-0000-00004E360000}"/>
    <cellStyle name="40% - uthevingsfarge 4 4 3 2 2 3 3" xfId="15143" xr:uid="{00000000-0005-0000-0000-00004F360000}"/>
    <cellStyle name="40% - uthevingsfarge 4 4 3 2 2 4" xfId="15144" xr:uid="{00000000-0005-0000-0000-000050360000}"/>
    <cellStyle name="40% - uthevingsfarge 4 4 3 2 2 5" xfId="15145" xr:uid="{00000000-0005-0000-0000-000051360000}"/>
    <cellStyle name="40% - uthevingsfarge 4 4 3 2 2_Tabell 4.5-4.7" xfId="15137" xr:uid="{00000000-0005-0000-0000-000052360000}"/>
    <cellStyle name="40% - uthevingsfarge 4 4 3 2 3" xfId="15146" xr:uid="{00000000-0005-0000-0000-000053360000}"/>
    <cellStyle name="40% - uthevingsfarge 4 4 3 2 3 2" xfId="15147" xr:uid="{00000000-0005-0000-0000-000054360000}"/>
    <cellStyle name="40% - uthevingsfarge 4 4 3 2 3 2 2" xfId="15148" xr:uid="{00000000-0005-0000-0000-000055360000}"/>
    <cellStyle name="40% - uthevingsfarge 4 4 3 2 3 2 3" xfId="15149" xr:uid="{00000000-0005-0000-0000-000056360000}"/>
    <cellStyle name="40% - uthevingsfarge 4 4 3 2 3 3" xfId="15150" xr:uid="{00000000-0005-0000-0000-000057360000}"/>
    <cellStyle name="40% - uthevingsfarge 4 4 3 2 3 3 2" xfId="15151" xr:uid="{00000000-0005-0000-0000-000058360000}"/>
    <cellStyle name="40% - uthevingsfarge 4 4 3 2 3 3 3" xfId="15152" xr:uid="{00000000-0005-0000-0000-000059360000}"/>
    <cellStyle name="40% - uthevingsfarge 4 4 3 2 3 4" xfId="15153" xr:uid="{00000000-0005-0000-0000-00005A360000}"/>
    <cellStyle name="40% - uthevingsfarge 4 4 3 2 3 5" xfId="15154" xr:uid="{00000000-0005-0000-0000-00005B360000}"/>
    <cellStyle name="40% - uthevingsfarge 4 4 3 2 4" xfId="15155" xr:uid="{00000000-0005-0000-0000-00005C360000}"/>
    <cellStyle name="40% - uthevingsfarge 4 4 3 2 4 2" xfId="15156" xr:uid="{00000000-0005-0000-0000-00005D360000}"/>
    <cellStyle name="40% - uthevingsfarge 4 4 3 2 4 3" xfId="15157" xr:uid="{00000000-0005-0000-0000-00005E360000}"/>
    <cellStyle name="40% - uthevingsfarge 4 4 3 2 5" xfId="15158" xr:uid="{00000000-0005-0000-0000-00005F360000}"/>
    <cellStyle name="40% - uthevingsfarge 4 4 3 2 5 2" xfId="15159" xr:uid="{00000000-0005-0000-0000-000060360000}"/>
    <cellStyle name="40% - uthevingsfarge 4 4 3 2 5 3" xfId="15160" xr:uid="{00000000-0005-0000-0000-000061360000}"/>
    <cellStyle name="40% - uthevingsfarge 4 4 3 2 6" xfId="15161" xr:uid="{00000000-0005-0000-0000-000062360000}"/>
    <cellStyle name="40% - uthevingsfarge 4 4 3 2 6 2" xfId="15162" xr:uid="{00000000-0005-0000-0000-000063360000}"/>
    <cellStyle name="40% - uthevingsfarge 4 4 3 2 7" xfId="15163" xr:uid="{00000000-0005-0000-0000-000064360000}"/>
    <cellStyle name="40% - uthevingsfarge 4 4 3 2 7 2" xfId="15164" xr:uid="{00000000-0005-0000-0000-000065360000}"/>
    <cellStyle name="40% - uthevingsfarge 4 4 3 2 8" xfId="15165" xr:uid="{00000000-0005-0000-0000-000066360000}"/>
    <cellStyle name="40% - uthevingsfarge 4 4 3 2 9" xfId="15166" xr:uid="{00000000-0005-0000-0000-000067360000}"/>
    <cellStyle name="40% - uthevingsfarge 4 4 3 2_Tabell 4.5-4.7" xfId="15135" xr:uid="{00000000-0005-0000-0000-000068360000}"/>
    <cellStyle name="40% - uthevingsfarge 4 4 3 3" xfId="832" xr:uid="{00000000-0005-0000-0000-000069360000}"/>
    <cellStyle name="40% - uthevingsfarge 4 4 3 3 2" xfId="15168" xr:uid="{00000000-0005-0000-0000-00006A360000}"/>
    <cellStyle name="40% - uthevingsfarge 4 4 3 3 2 2" xfId="15169" xr:uid="{00000000-0005-0000-0000-00006B360000}"/>
    <cellStyle name="40% - uthevingsfarge 4 4 3 3 2 3" xfId="15170" xr:uid="{00000000-0005-0000-0000-00006C360000}"/>
    <cellStyle name="40% - uthevingsfarge 4 4 3 3 3" xfId="15171" xr:uid="{00000000-0005-0000-0000-00006D360000}"/>
    <cellStyle name="40% - uthevingsfarge 4 4 3 3 3 2" xfId="15172" xr:uid="{00000000-0005-0000-0000-00006E360000}"/>
    <cellStyle name="40% - uthevingsfarge 4 4 3 3 3 3" xfId="15173" xr:uid="{00000000-0005-0000-0000-00006F360000}"/>
    <cellStyle name="40% - uthevingsfarge 4 4 3 3 4" xfId="15174" xr:uid="{00000000-0005-0000-0000-000070360000}"/>
    <cellStyle name="40% - uthevingsfarge 4 4 3 3 5" xfId="15175" xr:uid="{00000000-0005-0000-0000-000071360000}"/>
    <cellStyle name="40% - uthevingsfarge 4 4 3 3_Tabell 4.5-4.7" xfId="15167" xr:uid="{00000000-0005-0000-0000-000072360000}"/>
    <cellStyle name="40% - uthevingsfarge 4 4 3 4" xfId="15176" xr:uid="{00000000-0005-0000-0000-000073360000}"/>
    <cellStyle name="40% - uthevingsfarge 4 4 3 4 2" xfId="15177" xr:uid="{00000000-0005-0000-0000-000074360000}"/>
    <cellStyle name="40% - uthevingsfarge 4 4 3 4 2 2" xfId="15178" xr:uid="{00000000-0005-0000-0000-000075360000}"/>
    <cellStyle name="40% - uthevingsfarge 4 4 3 4 2 3" xfId="15179" xr:uid="{00000000-0005-0000-0000-000076360000}"/>
    <cellStyle name="40% - uthevingsfarge 4 4 3 4 3" xfId="15180" xr:uid="{00000000-0005-0000-0000-000077360000}"/>
    <cellStyle name="40% - uthevingsfarge 4 4 3 4 3 2" xfId="15181" xr:uid="{00000000-0005-0000-0000-000078360000}"/>
    <cellStyle name="40% - uthevingsfarge 4 4 3 4 3 3" xfId="15182" xr:uid="{00000000-0005-0000-0000-000079360000}"/>
    <cellStyle name="40% - uthevingsfarge 4 4 3 4 4" xfId="15183" xr:uid="{00000000-0005-0000-0000-00007A360000}"/>
    <cellStyle name="40% - uthevingsfarge 4 4 3 4 5" xfId="15184" xr:uid="{00000000-0005-0000-0000-00007B360000}"/>
    <cellStyle name="40% - uthevingsfarge 4 4 3 5" xfId="15185" xr:uid="{00000000-0005-0000-0000-00007C360000}"/>
    <cellStyle name="40% - uthevingsfarge 4 4 3 5 2" xfId="15186" xr:uid="{00000000-0005-0000-0000-00007D360000}"/>
    <cellStyle name="40% - uthevingsfarge 4 4 3 5 3" xfId="15187" xr:uid="{00000000-0005-0000-0000-00007E360000}"/>
    <cellStyle name="40% - uthevingsfarge 4 4 3 6" xfId="15188" xr:uid="{00000000-0005-0000-0000-00007F360000}"/>
    <cellStyle name="40% - uthevingsfarge 4 4 3 6 2" xfId="15189" xr:uid="{00000000-0005-0000-0000-000080360000}"/>
    <cellStyle name="40% - uthevingsfarge 4 4 3 6 3" xfId="15190" xr:uid="{00000000-0005-0000-0000-000081360000}"/>
    <cellStyle name="40% - uthevingsfarge 4 4 3 7" xfId="15191" xr:uid="{00000000-0005-0000-0000-000082360000}"/>
    <cellStyle name="40% - uthevingsfarge 4 4 3 7 2" xfId="15192" xr:uid="{00000000-0005-0000-0000-000083360000}"/>
    <cellStyle name="40% - uthevingsfarge 4 4 3 8" xfId="15193" xr:uid="{00000000-0005-0000-0000-000084360000}"/>
    <cellStyle name="40% - uthevingsfarge 4 4 3 8 2" xfId="15194" xr:uid="{00000000-0005-0000-0000-000085360000}"/>
    <cellStyle name="40% - uthevingsfarge 4 4 3 9" xfId="15195" xr:uid="{00000000-0005-0000-0000-000086360000}"/>
    <cellStyle name="40% - uthevingsfarge 4 4 3_Tabell 4.5-4.7" xfId="15132" xr:uid="{00000000-0005-0000-0000-000087360000}"/>
    <cellStyle name="40% - uthevingsfarge 4 4 4" xfId="833" xr:uid="{00000000-0005-0000-0000-000088360000}"/>
    <cellStyle name="40% - uthevingsfarge 4 4 4 10" xfId="15197" xr:uid="{00000000-0005-0000-0000-000089360000}"/>
    <cellStyle name="40% - uthevingsfarge 4 4 4 2" xfId="834" xr:uid="{00000000-0005-0000-0000-00008A360000}"/>
    <cellStyle name="40% - uthevingsfarge 4 4 4 2 2" xfId="15199" xr:uid="{00000000-0005-0000-0000-00008B360000}"/>
    <cellStyle name="40% - uthevingsfarge 4 4 4 2 2 2" xfId="15200" xr:uid="{00000000-0005-0000-0000-00008C360000}"/>
    <cellStyle name="40% - uthevingsfarge 4 4 4 2 2 3" xfId="15201" xr:uid="{00000000-0005-0000-0000-00008D360000}"/>
    <cellStyle name="40% - uthevingsfarge 4 4 4 2 3" xfId="15202" xr:uid="{00000000-0005-0000-0000-00008E360000}"/>
    <cellStyle name="40% - uthevingsfarge 4 4 4 2 3 2" xfId="15203" xr:uid="{00000000-0005-0000-0000-00008F360000}"/>
    <cellStyle name="40% - uthevingsfarge 4 4 4 2 3 3" xfId="15204" xr:uid="{00000000-0005-0000-0000-000090360000}"/>
    <cellStyle name="40% - uthevingsfarge 4 4 4 2 4" xfId="15205" xr:uid="{00000000-0005-0000-0000-000091360000}"/>
    <cellStyle name="40% - uthevingsfarge 4 4 4 2 5" xfId="15206" xr:uid="{00000000-0005-0000-0000-000092360000}"/>
    <cellStyle name="40% - uthevingsfarge 4 4 4 2_Tabell 4.5-4.7" xfId="15198" xr:uid="{00000000-0005-0000-0000-000093360000}"/>
    <cellStyle name="40% - uthevingsfarge 4 4 4 3" xfId="15207" xr:uid="{00000000-0005-0000-0000-000094360000}"/>
    <cellStyle name="40% - uthevingsfarge 4 4 4 3 2" xfId="15208" xr:uid="{00000000-0005-0000-0000-000095360000}"/>
    <cellStyle name="40% - uthevingsfarge 4 4 4 3 2 2" xfId="15209" xr:uid="{00000000-0005-0000-0000-000096360000}"/>
    <cellStyle name="40% - uthevingsfarge 4 4 4 3 2 3" xfId="15210" xr:uid="{00000000-0005-0000-0000-000097360000}"/>
    <cellStyle name="40% - uthevingsfarge 4 4 4 3 3" xfId="15211" xr:uid="{00000000-0005-0000-0000-000098360000}"/>
    <cellStyle name="40% - uthevingsfarge 4 4 4 3 3 2" xfId="15212" xr:uid="{00000000-0005-0000-0000-000099360000}"/>
    <cellStyle name="40% - uthevingsfarge 4 4 4 3 3 3" xfId="15213" xr:uid="{00000000-0005-0000-0000-00009A360000}"/>
    <cellStyle name="40% - uthevingsfarge 4 4 4 3 4" xfId="15214" xr:uid="{00000000-0005-0000-0000-00009B360000}"/>
    <cellStyle name="40% - uthevingsfarge 4 4 4 3 5" xfId="15215" xr:uid="{00000000-0005-0000-0000-00009C360000}"/>
    <cellStyle name="40% - uthevingsfarge 4 4 4 4" xfId="15216" xr:uid="{00000000-0005-0000-0000-00009D360000}"/>
    <cellStyle name="40% - uthevingsfarge 4 4 4 4 2" xfId="15217" xr:uid="{00000000-0005-0000-0000-00009E360000}"/>
    <cellStyle name="40% - uthevingsfarge 4 4 4 4 3" xfId="15218" xr:uid="{00000000-0005-0000-0000-00009F360000}"/>
    <cellStyle name="40% - uthevingsfarge 4 4 4 5" xfId="15219" xr:uid="{00000000-0005-0000-0000-0000A0360000}"/>
    <cellStyle name="40% - uthevingsfarge 4 4 4 5 2" xfId="15220" xr:uid="{00000000-0005-0000-0000-0000A1360000}"/>
    <cellStyle name="40% - uthevingsfarge 4 4 4 5 3" xfId="15221" xr:uid="{00000000-0005-0000-0000-0000A2360000}"/>
    <cellStyle name="40% - uthevingsfarge 4 4 4 6" xfId="15222" xr:uid="{00000000-0005-0000-0000-0000A3360000}"/>
    <cellStyle name="40% - uthevingsfarge 4 4 4 6 2" xfId="15223" xr:uid="{00000000-0005-0000-0000-0000A4360000}"/>
    <cellStyle name="40% - uthevingsfarge 4 4 4 7" xfId="15224" xr:uid="{00000000-0005-0000-0000-0000A5360000}"/>
    <cellStyle name="40% - uthevingsfarge 4 4 4 7 2" xfId="15225" xr:uid="{00000000-0005-0000-0000-0000A6360000}"/>
    <cellStyle name="40% - uthevingsfarge 4 4 4 8" xfId="15226" xr:uid="{00000000-0005-0000-0000-0000A7360000}"/>
    <cellStyle name="40% - uthevingsfarge 4 4 4 9" xfId="15227" xr:uid="{00000000-0005-0000-0000-0000A8360000}"/>
    <cellStyle name="40% - uthevingsfarge 4 4 4_Tabell 4.5-4.7" xfId="15196" xr:uid="{00000000-0005-0000-0000-0000A9360000}"/>
    <cellStyle name="40% - uthevingsfarge 4 4 5" xfId="835" xr:uid="{00000000-0005-0000-0000-0000AA360000}"/>
    <cellStyle name="40% - uthevingsfarge 4 4 5 2" xfId="15229" xr:uid="{00000000-0005-0000-0000-0000AB360000}"/>
    <cellStyle name="40% - uthevingsfarge 4 4 5 2 2" xfId="15230" xr:uid="{00000000-0005-0000-0000-0000AC360000}"/>
    <cellStyle name="40% - uthevingsfarge 4 4 5 2 3" xfId="15231" xr:uid="{00000000-0005-0000-0000-0000AD360000}"/>
    <cellStyle name="40% - uthevingsfarge 4 4 5 3" xfId="15232" xr:uid="{00000000-0005-0000-0000-0000AE360000}"/>
    <cellStyle name="40% - uthevingsfarge 4 4 5 3 2" xfId="15233" xr:uid="{00000000-0005-0000-0000-0000AF360000}"/>
    <cellStyle name="40% - uthevingsfarge 4 4 5 3 3" xfId="15234" xr:uid="{00000000-0005-0000-0000-0000B0360000}"/>
    <cellStyle name="40% - uthevingsfarge 4 4 5 4" xfId="15235" xr:uid="{00000000-0005-0000-0000-0000B1360000}"/>
    <cellStyle name="40% - uthevingsfarge 4 4 5 5" xfId="15236" xr:uid="{00000000-0005-0000-0000-0000B2360000}"/>
    <cellStyle name="40% - uthevingsfarge 4 4 5_Tabell 4.5-4.7" xfId="15228" xr:uid="{00000000-0005-0000-0000-0000B3360000}"/>
    <cellStyle name="40% - uthevingsfarge 4 4 6" xfId="15237" xr:uid="{00000000-0005-0000-0000-0000B4360000}"/>
    <cellStyle name="40% - uthevingsfarge 4 4 6 2" xfId="15238" xr:uid="{00000000-0005-0000-0000-0000B5360000}"/>
    <cellStyle name="40% - uthevingsfarge 4 4 6 2 2" xfId="15239" xr:uid="{00000000-0005-0000-0000-0000B6360000}"/>
    <cellStyle name="40% - uthevingsfarge 4 4 6 2 3" xfId="15240" xr:uid="{00000000-0005-0000-0000-0000B7360000}"/>
    <cellStyle name="40% - uthevingsfarge 4 4 6 3" xfId="15241" xr:uid="{00000000-0005-0000-0000-0000B8360000}"/>
    <cellStyle name="40% - uthevingsfarge 4 4 6 3 2" xfId="15242" xr:uid="{00000000-0005-0000-0000-0000B9360000}"/>
    <cellStyle name="40% - uthevingsfarge 4 4 6 3 3" xfId="15243" xr:uid="{00000000-0005-0000-0000-0000BA360000}"/>
    <cellStyle name="40% - uthevingsfarge 4 4 6 4" xfId="15244" xr:uid="{00000000-0005-0000-0000-0000BB360000}"/>
    <cellStyle name="40% - uthevingsfarge 4 4 6 5" xfId="15245" xr:uid="{00000000-0005-0000-0000-0000BC360000}"/>
    <cellStyle name="40% - uthevingsfarge 4 4 7" xfId="15246" xr:uid="{00000000-0005-0000-0000-0000BD360000}"/>
    <cellStyle name="40% - uthevingsfarge 4 4 7 2" xfId="15247" xr:uid="{00000000-0005-0000-0000-0000BE360000}"/>
    <cellStyle name="40% - uthevingsfarge 4 4 7 3" xfId="15248" xr:uid="{00000000-0005-0000-0000-0000BF360000}"/>
    <cellStyle name="40% - uthevingsfarge 4 4 8" xfId="15249" xr:uid="{00000000-0005-0000-0000-0000C0360000}"/>
    <cellStyle name="40% - uthevingsfarge 4 4 8 2" xfId="15250" xr:uid="{00000000-0005-0000-0000-0000C1360000}"/>
    <cellStyle name="40% - uthevingsfarge 4 4 8 3" xfId="15251" xr:uid="{00000000-0005-0000-0000-0000C2360000}"/>
    <cellStyle name="40% - uthevingsfarge 4 4 9" xfId="15252" xr:uid="{00000000-0005-0000-0000-0000C3360000}"/>
    <cellStyle name="40% - uthevingsfarge 4 4 9 2" xfId="15253" xr:uid="{00000000-0005-0000-0000-0000C4360000}"/>
    <cellStyle name="40% - uthevingsfarge 4 4_Tabell 4.5-4.7" xfId="14998" xr:uid="{00000000-0005-0000-0000-0000C5360000}"/>
    <cellStyle name="40% - uthevingsfarge 4 5" xfId="836" xr:uid="{00000000-0005-0000-0000-0000C6360000}"/>
    <cellStyle name="40% - uthevingsfarge 4 5 10" xfId="15255" xr:uid="{00000000-0005-0000-0000-0000C7360000}"/>
    <cellStyle name="40% - uthevingsfarge 4 5 10 2" xfId="15256" xr:uid="{00000000-0005-0000-0000-0000C8360000}"/>
    <cellStyle name="40% - uthevingsfarge 4 5 11" xfId="15257" xr:uid="{00000000-0005-0000-0000-0000C9360000}"/>
    <cellStyle name="40% - uthevingsfarge 4 5 12" xfId="15258" xr:uid="{00000000-0005-0000-0000-0000CA360000}"/>
    <cellStyle name="40% - uthevingsfarge 4 5 13" xfId="15259" xr:uid="{00000000-0005-0000-0000-0000CB360000}"/>
    <cellStyle name="40% - uthevingsfarge 4 5 2" xfId="837" xr:uid="{00000000-0005-0000-0000-0000CC360000}"/>
    <cellStyle name="40% - uthevingsfarge 4 5 2 10" xfId="15261" xr:uid="{00000000-0005-0000-0000-0000CD360000}"/>
    <cellStyle name="40% - uthevingsfarge 4 5 2 11" xfId="15262" xr:uid="{00000000-0005-0000-0000-0000CE360000}"/>
    <cellStyle name="40% - uthevingsfarge 4 5 2 12" xfId="15263" xr:uid="{00000000-0005-0000-0000-0000CF360000}"/>
    <cellStyle name="40% - uthevingsfarge 4 5 2 2" xfId="838" xr:uid="{00000000-0005-0000-0000-0000D0360000}"/>
    <cellStyle name="40% - uthevingsfarge 4 5 2 2 10" xfId="15265" xr:uid="{00000000-0005-0000-0000-0000D1360000}"/>
    <cellStyle name="40% - uthevingsfarge 4 5 2 2 11" xfId="15266" xr:uid="{00000000-0005-0000-0000-0000D2360000}"/>
    <cellStyle name="40% - uthevingsfarge 4 5 2 2 2" xfId="839" xr:uid="{00000000-0005-0000-0000-0000D3360000}"/>
    <cellStyle name="40% - uthevingsfarge 4 5 2 2 2 10" xfId="15268" xr:uid="{00000000-0005-0000-0000-0000D4360000}"/>
    <cellStyle name="40% - uthevingsfarge 4 5 2 2 2 2" xfId="840" xr:uid="{00000000-0005-0000-0000-0000D5360000}"/>
    <cellStyle name="40% - uthevingsfarge 4 5 2 2 2 2 2" xfId="15270" xr:uid="{00000000-0005-0000-0000-0000D6360000}"/>
    <cellStyle name="40% - uthevingsfarge 4 5 2 2 2 2 2 2" xfId="15271" xr:uid="{00000000-0005-0000-0000-0000D7360000}"/>
    <cellStyle name="40% - uthevingsfarge 4 5 2 2 2 2 2 3" xfId="15272" xr:uid="{00000000-0005-0000-0000-0000D8360000}"/>
    <cellStyle name="40% - uthevingsfarge 4 5 2 2 2 2 3" xfId="15273" xr:uid="{00000000-0005-0000-0000-0000D9360000}"/>
    <cellStyle name="40% - uthevingsfarge 4 5 2 2 2 2 3 2" xfId="15274" xr:uid="{00000000-0005-0000-0000-0000DA360000}"/>
    <cellStyle name="40% - uthevingsfarge 4 5 2 2 2 2 3 3" xfId="15275" xr:uid="{00000000-0005-0000-0000-0000DB360000}"/>
    <cellStyle name="40% - uthevingsfarge 4 5 2 2 2 2 4" xfId="15276" xr:uid="{00000000-0005-0000-0000-0000DC360000}"/>
    <cellStyle name="40% - uthevingsfarge 4 5 2 2 2 2 5" xfId="15277" xr:uid="{00000000-0005-0000-0000-0000DD360000}"/>
    <cellStyle name="40% - uthevingsfarge 4 5 2 2 2 2_Tabell 4.5-4.7" xfId="15269" xr:uid="{00000000-0005-0000-0000-0000DE360000}"/>
    <cellStyle name="40% - uthevingsfarge 4 5 2 2 2 3" xfId="15278" xr:uid="{00000000-0005-0000-0000-0000DF360000}"/>
    <cellStyle name="40% - uthevingsfarge 4 5 2 2 2 3 2" xfId="15279" xr:uid="{00000000-0005-0000-0000-0000E0360000}"/>
    <cellStyle name="40% - uthevingsfarge 4 5 2 2 2 3 2 2" xfId="15280" xr:uid="{00000000-0005-0000-0000-0000E1360000}"/>
    <cellStyle name="40% - uthevingsfarge 4 5 2 2 2 3 2 3" xfId="15281" xr:uid="{00000000-0005-0000-0000-0000E2360000}"/>
    <cellStyle name="40% - uthevingsfarge 4 5 2 2 2 3 3" xfId="15282" xr:uid="{00000000-0005-0000-0000-0000E3360000}"/>
    <cellStyle name="40% - uthevingsfarge 4 5 2 2 2 3 3 2" xfId="15283" xr:uid="{00000000-0005-0000-0000-0000E4360000}"/>
    <cellStyle name="40% - uthevingsfarge 4 5 2 2 2 3 3 3" xfId="15284" xr:uid="{00000000-0005-0000-0000-0000E5360000}"/>
    <cellStyle name="40% - uthevingsfarge 4 5 2 2 2 3 4" xfId="15285" xr:uid="{00000000-0005-0000-0000-0000E6360000}"/>
    <cellStyle name="40% - uthevingsfarge 4 5 2 2 2 3 5" xfId="15286" xr:uid="{00000000-0005-0000-0000-0000E7360000}"/>
    <cellStyle name="40% - uthevingsfarge 4 5 2 2 2 4" xfId="15287" xr:uid="{00000000-0005-0000-0000-0000E8360000}"/>
    <cellStyle name="40% - uthevingsfarge 4 5 2 2 2 4 2" xfId="15288" xr:uid="{00000000-0005-0000-0000-0000E9360000}"/>
    <cellStyle name="40% - uthevingsfarge 4 5 2 2 2 4 3" xfId="15289" xr:uid="{00000000-0005-0000-0000-0000EA360000}"/>
    <cellStyle name="40% - uthevingsfarge 4 5 2 2 2 5" xfId="15290" xr:uid="{00000000-0005-0000-0000-0000EB360000}"/>
    <cellStyle name="40% - uthevingsfarge 4 5 2 2 2 5 2" xfId="15291" xr:uid="{00000000-0005-0000-0000-0000EC360000}"/>
    <cellStyle name="40% - uthevingsfarge 4 5 2 2 2 5 3" xfId="15292" xr:uid="{00000000-0005-0000-0000-0000ED360000}"/>
    <cellStyle name="40% - uthevingsfarge 4 5 2 2 2 6" xfId="15293" xr:uid="{00000000-0005-0000-0000-0000EE360000}"/>
    <cellStyle name="40% - uthevingsfarge 4 5 2 2 2 6 2" xfId="15294" xr:uid="{00000000-0005-0000-0000-0000EF360000}"/>
    <cellStyle name="40% - uthevingsfarge 4 5 2 2 2 7" xfId="15295" xr:uid="{00000000-0005-0000-0000-0000F0360000}"/>
    <cellStyle name="40% - uthevingsfarge 4 5 2 2 2 7 2" xfId="15296" xr:uid="{00000000-0005-0000-0000-0000F1360000}"/>
    <cellStyle name="40% - uthevingsfarge 4 5 2 2 2 8" xfId="15297" xr:uid="{00000000-0005-0000-0000-0000F2360000}"/>
    <cellStyle name="40% - uthevingsfarge 4 5 2 2 2 9" xfId="15298" xr:uid="{00000000-0005-0000-0000-0000F3360000}"/>
    <cellStyle name="40% - uthevingsfarge 4 5 2 2 2_Tabell 4.5-4.7" xfId="15267" xr:uid="{00000000-0005-0000-0000-0000F4360000}"/>
    <cellStyle name="40% - uthevingsfarge 4 5 2 2 3" xfId="841" xr:uid="{00000000-0005-0000-0000-0000F5360000}"/>
    <cellStyle name="40% - uthevingsfarge 4 5 2 2 3 2" xfId="15300" xr:uid="{00000000-0005-0000-0000-0000F6360000}"/>
    <cellStyle name="40% - uthevingsfarge 4 5 2 2 3 2 2" xfId="15301" xr:uid="{00000000-0005-0000-0000-0000F7360000}"/>
    <cellStyle name="40% - uthevingsfarge 4 5 2 2 3 2 3" xfId="15302" xr:uid="{00000000-0005-0000-0000-0000F8360000}"/>
    <cellStyle name="40% - uthevingsfarge 4 5 2 2 3 3" xfId="15303" xr:uid="{00000000-0005-0000-0000-0000F9360000}"/>
    <cellStyle name="40% - uthevingsfarge 4 5 2 2 3 3 2" xfId="15304" xr:uid="{00000000-0005-0000-0000-0000FA360000}"/>
    <cellStyle name="40% - uthevingsfarge 4 5 2 2 3 3 3" xfId="15305" xr:uid="{00000000-0005-0000-0000-0000FB360000}"/>
    <cellStyle name="40% - uthevingsfarge 4 5 2 2 3 4" xfId="15306" xr:uid="{00000000-0005-0000-0000-0000FC360000}"/>
    <cellStyle name="40% - uthevingsfarge 4 5 2 2 3 5" xfId="15307" xr:uid="{00000000-0005-0000-0000-0000FD360000}"/>
    <cellStyle name="40% - uthevingsfarge 4 5 2 2 3_Tabell 4.5-4.7" xfId="15299" xr:uid="{00000000-0005-0000-0000-0000FE360000}"/>
    <cellStyle name="40% - uthevingsfarge 4 5 2 2 4" xfId="15308" xr:uid="{00000000-0005-0000-0000-0000FF360000}"/>
    <cellStyle name="40% - uthevingsfarge 4 5 2 2 4 2" xfId="15309" xr:uid="{00000000-0005-0000-0000-000000370000}"/>
    <cellStyle name="40% - uthevingsfarge 4 5 2 2 4 2 2" xfId="15310" xr:uid="{00000000-0005-0000-0000-000001370000}"/>
    <cellStyle name="40% - uthevingsfarge 4 5 2 2 4 2 3" xfId="15311" xr:uid="{00000000-0005-0000-0000-000002370000}"/>
    <cellStyle name="40% - uthevingsfarge 4 5 2 2 4 3" xfId="15312" xr:uid="{00000000-0005-0000-0000-000003370000}"/>
    <cellStyle name="40% - uthevingsfarge 4 5 2 2 4 3 2" xfId="15313" xr:uid="{00000000-0005-0000-0000-000004370000}"/>
    <cellStyle name="40% - uthevingsfarge 4 5 2 2 4 3 3" xfId="15314" xr:uid="{00000000-0005-0000-0000-000005370000}"/>
    <cellStyle name="40% - uthevingsfarge 4 5 2 2 4 4" xfId="15315" xr:uid="{00000000-0005-0000-0000-000006370000}"/>
    <cellStyle name="40% - uthevingsfarge 4 5 2 2 4 5" xfId="15316" xr:uid="{00000000-0005-0000-0000-000007370000}"/>
    <cellStyle name="40% - uthevingsfarge 4 5 2 2 5" xfId="15317" xr:uid="{00000000-0005-0000-0000-000008370000}"/>
    <cellStyle name="40% - uthevingsfarge 4 5 2 2 5 2" xfId="15318" xr:uid="{00000000-0005-0000-0000-000009370000}"/>
    <cellStyle name="40% - uthevingsfarge 4 5 2 2 5 3" xfId="15319" xr:uid="{00000000-0005-0000-0000-00000A370000}"/>
    <cellStyle name="40% - uthevingsfarge 4 5 2 2 6" xfId="15320" xr:uid="{00000000-0005-0000-0000-00000B370000}"/>
    <cellStyle name="40% - uthevingsfarge 4 5 2 2 6 2" xfId="15321" xr:uid="{00000000-0005-0000-0000-00000C370000}"/>
    <cellStyle name="40% - uthevingsfarge 4 5 2 2 6 3" xfId="15322" xr:uid="{00000000-0005-0000-0000-00000D370000}"/>
    <cellStyle name="40% - uthevingsfarge 4 5 2 2 7" xfId="15323" xr:uid="{00000000-0005-0000-0000-00000E370000}"/>
    <cellStyle name="40% - uthevingsfarge 4 5 2 2 7 2" xfId="15324" xr:uid="{00000000-0005-0000-0000-00000F370000}"/>
    <cellStyle name="40% - uthevingsfarge 4 5 2 2 8" xfId="15325" xr:uid="{00000000-0005-0000-0000-000010370000}"/>
    <cellStyle name="40% - uthevingsfarge 4 5 2 2 8 2" xfId="15326" xr:uid="{00000000-0005-0000-0000-000011370000}"/>
    <cellStyle name="40% - uthevingsfarge 4 5 2 2 9" xfId="15327" xr:uid="{00000000-0005-0000-0000-000012370000}"/>
    <cellStyle name="40% - uthevingsfarge 4 5 2 2_Tabell 4.5-4.7" xfId="15264" xr:uid="{00000000-0005-0000-0000-000013370000}"/>
    <cellStyle name="40% - uthevingsfarge 4 5 2 3" xfId="842" xr:uid="{00000000-0005-0000-0000-000014370000}"/>
    <cellStyle name="40% - uthevingsfarge 4 5 2 3 10" xfId="15329" xr:uid="{00000000-0005-0000-0000-000015370000}"/>
    <cellStyle name="40% - uthevingsfarge 4 5 2 3 2" xfId="843" xr:uid="{00000000-0005-0000-0000-000016370000}"/>
    <cellStyle name="40% - uthevingsfarge 4 5 2 3 2 2" xfId="15331" xr:uid="{00000000-0005-0000-0000-000017370000}"/>
    <cellStyle name="40% - uthevingsfarge 4 5 2 3 2 2 2" xfId="15332" xr:uid="{00000000-0005-0000-0000-000018370000}"/>
    <cellStyle name="40% - uthevingsfarge 4 5 2 3 2 2 3" xfId="15333" xr:uid="{00000000-0005-0000-0000-000019370000}"/>
    <cellStyle name="40% - uthevingsfarge 4 5 2 3 2 3" xfId="15334" xr:uid="{00000000-0005-0000-0000-00001A370000}"/>
    <cellStyle name="40% - uthevingsfarge 4 5 2 3 2 3 2" xfId="15335" xr:uid="{00000000-0005-0000-0000-00001B370000}"/>
    <cellStyle name="40% - uthevingsfarge 4 5 2 3 2 3 3" xfId="15336" xr:uid="{00000000-0005-0000-0000-00001C370000}"/>
    <cellStyle name="40% - uthevingsfarge 4 5 2 3 2 4" xfId="15337" xr:uid="{00000000-0005-0000-0000-00001D370000}"/>
    <cellStyle name="40% - uthevingsfarge 4 5 2 3 2 5" xfId="15338" xr:uid="{00000000-0005-0000-0000-00001E370000}"/>
    <cellStyle name="40% - uthevingsfarge 4 5 2 3 2_Tabell 4.5-4.7" xfId="15330" xr:uid="{00000000-0005-0000-0000-00001F370000}"/>
    <cellStyle name="40% - uthevingsfarge 4 5 2 3 3" xfId="15339" xr:uid="{00000000-0005-0000-0000-000020370000}"/>
    <cellStyle name="40% - uthevingsfarge 4 5 2 3 3 2" xfId="15340" xr:uid="{00000000-0005-0000-0000-000021370000}"/>
    <cellStyle name="40% - uthevingsfarge 4 5 2 3 3 2 2" xfId="15341" xr:uid="{00000000-0005-0000-0000-000022370000}"/>
    <cellStyle name="40% - uthevingsfarge 4 5 2 3 3 2 3" xfId="15342" xr:uid="{00000000-0005-0000-0000-000023370000}"/>
    <cellStyle name="40% - uthevingsfarge 4 5 2 3 3 3" xfId="15343" xr:uid="{00000000-0005-0000-0000-000024370000}"/>
    <cellStyle name="40% - uthevingsfarge 4 5 2 3 3 3 2" xfId="15344" xr:uid="{00000000-0005-0000-0000-000025370000}"/>
    <cellStyle name="40% - uthevingsfarge 4 5 2 3 3 3 3" xfId="15345" xr:uid="{00000000-0005-0000-0000-000026370000}"/>
    <cellStyle name="40% - uthevingsfarge 4 5 2 3 3 4" xfId="15346" xr:uid="{00000000-0005-0000-0000-000027370000}"/>
    <cellStyle name="40% - uthevingsfarge 4 5 2 3 3 5" xfId="15347" xr:uid="{00000000-0005-0000-0000-000028370000}"/>
    <cellStyle name="40% - uthevingsfarge 4 5 2 3 4" xfId="15348" xr:uid="{00000000-0005-0000-0000-000029370000}"/>
    <cellStyle name="40% - uthevingsfarge 4 5 2 3 4 2" xfId="15349" xr:uid="{00000000-0005-0000-0000-00002A370000}"/>
    <cellStyle name="40% - uthevingsfarge 4 5 2 3 4 3" xfId="15350" xr:uid="{00000000-0005-0000-0000-00002B370000}"/>
    <cellStyle name="40% - uthevingsfarge 4 5 2 3 5" xfId="15351" xr:uid="{00000000-0005-0000-0000-00002C370000}"/>
    <cellStyle name="40% - uthevingsfarge 4 5 2 3 5 2" xfId="15352" xr:uid="{00000000-0005-0000-0000-00002D370000}"/>
    <cellStyle name="40% - uthevingsfarge 4 5 2 3 5 3" xfId="15353" xr:uid="{00000000-0005-0000-0000-00002E370000}"/>
    <cellStyle name="40% - uthevingsfarge 4 5 2 3 6" xfId="15354" xr:uid="{00000000-0005-0000-0000-00002F370000}"/>
    <cellStyle name="40% - uthevingsfarge 4 5 2 3 6 2" xfId="15355" xr:uid="{00000000-0005-0000-0000-000030370000}"/>
    <cellStyle name="40% - uthevingsfarge 4 5 2 3 7" xfId="15356" xr:uid="{00000000-0005-0000-0000-000031370000}"/>
    <cellStyle name="40% - uthevingsfarge 4 5 2 3 7 2" xfId="15357" xr:uid="{00000000-0005-0000-0000-000032370000}"/>
    <cellStyle name="40% - uthevingsfarge 4 5 2 3 8" xfId="15358" xr:uid="{00000000-0005-0000-0000-000033370000}"/>
    <cellStyle name="40% - uthevingsfarge 4 5 2 3 9" xfId="15359" xr:uid="{00000000-0005-0000-0000-000034370000}"/>
    <cellStyle name="40% - uthevingsfarge 4 5 2 3_Tabell 4.5-4.7" xfId="15328" xr:uid="{00000000-0005-0000-0000-000035370000}"/>
    <cellStyle name="40% - uthevingsfarge 4 5 2 4" xfId="844" xr:uid="{00000000-0005-0000-0000-000036370000}"/>
    <cellStyle name="40% - uthevingsfarge 4 5 2 4 2" xfId="15361" xr:uid="{00000000-0005-0000-0000-000037370000}"/>
    <cellStyle name="40% - uthevingsfarge 4 5 2 4 2 2" xfId="15362" xr:uid="{00000000-0005-0000-0000-000038370000}"/>
    <cellStyle name="40% - uthevingsfarge 4 5 2 4 2 3" xfId="15363" xr:uid="{00000000-0005-0000-0000-000039370000}"/>
    <cellStyle name="40% - uthevingsfarge 4 5 2 4 3" xfId="15364" xr:uid="{00000000-0005-0000-0000-00003A370000}"/>
    <cellStyle name="40% - uthevingsfarge 4 5 2 4 3 2" xfId="15365" xr:uid="{00000000-0005-0000-0000-00003B370000}"/>
    <cellStyle name="40% - uthevingsfarge 4 5 2 4 3 3" xfId="15366" xr:uid="{00000000-0005-0000-0000-00003C370000}"/>
    <cellStyle name="40% - uthevingsfarge 4 5 2 4 4" xfId="15367" xr:uid="{00000000-0005-0000-0000-00003D370000}"/>
    <cellStyle name="40% - uthevingsfarge 4 5 2 4 5" xfId="15368" xr:uid="{00000000-0005-0000-0000-00003E370000}"/>
    <cellStyle name="40% - uthevingsfarge 4 5 2 4_Tabell 4.5-4.7" xfId="15360" xr:uid="{00000000-0005-0000-0000-00003F370000}"/>
    <cellStyle name="40% - uthevingsfarge 4 5 2 5" xfId="15369" xr:uid="{00000000-0005-0000-0000-000040370000}"/>
    <cellStyle name="40% - uthevingsfarge 4 5 2 5 2" xfId="15370" xr:uid="{00000000-0005-0000-0000-000041370000}"/>
    <cellStyle name="40% - uthevingsfarge 4 5 2 5 2 2" xfId="15371" xr:uid="{00000000-0005-0000-0000-000042370000}"/>
    <cellStyle name="40% - uthevingsfarge 4 5 2 5 2 3" xfId="15372" xr:uid="{00000000-0005-0000-0000-000043370000}"/>
    <cellStyle name="40% - uthevingsfarge 4 5 2 5 3" xfId="15373" xr:uid="{00000000-0005-0000-0000-000044370000}"/>
    <cellStyle name="40% - uthevingsfarge 4 5 2 5 3 2" xfId="15374" xr:uid="{00000000-0005-0000-0000-000045370000}"/>
    <cellStyle name="40% - uthevingsfarge 4 5 2 5 3 3" xfId="15375" xr:uid="{00000000-0005-0000-0000-000046370000}"/>
    <cellStyle name="40% - uthevingsfarge 4 5 2 5 4" xfId="15376" xr:uid="{00000000-0005-0000-0000-000047370000}"/>
    <cellStyle name="40% - uthevingsfarge 4 5 2 5 5" xfId="15377" xr:uid="{00000000-0005-0000-0000-000048370000}"/>
    <cellStyle name="40% - uthevingsfarge 4 5 2 6" xfId="15378" xr:uid="{00000000-0005-0000-0000-000049370000}"/>
    <cellStyle name="40% - uthevingsfarge 4 5 2 6 2" xfId="15379" xr:uid="{00000000-0005-0000-0000-00004A370000}"/>
    <cellStyle name="40% - uthevingsfarge 4 5 2 6 3" xfId="15380" xr:uid="{00000000-0005-0000-0000-00004B370000}"/>
    <cellStyle name="40% - uthevingsfarge 4 5 2 7" xfId="15381" xr:uid="{00000000-0005-0000-0000-00004C370000}"/>
    <cellStyle name="40% - uthevingsfarge 4 5 2 7 2" xfId="15382" xr:uid="{00000000-0005-0000-0000-00004D370000}"/>
    <cellStyle name="40% - uthevingsfarge 4 5 2 7 3" xfId="15383" xr:uid="{00000000-0005-0000-0000-00004E370000}"/>
    <cellStyle name="40% - uthevingsfarge 4 5 2 8" xfId="15384" xr:uid="{00000000-0005-0000-0000-00004F370000}"/>
    <cellStyle name="40% - uthevingsfarge 4 5 2 8 2" xfId="15385" xr:uid="{00000000-0005-0000-0000-000050370000}"/>
    <cellStyle name="40% - uthevingsfarge 4 5 2 9" xfId="15386" xr:uid="{00000000-0005-0000-0000-000051370000}"/>
    <cellStyle name="40% - uthevingsfarge 4 5 2 9 2" xfId="15387" xr:uid="{00000000-0005-0000-0000-000052370000}"/>
    <cellStyle name="40% - uthevingsfarge 4 5 2_Tabell 4.5-4.7" xfId="15260" xr:uid="{00000000-0005-0000-0000-000053370000}"/>
    <cellStyle name="40% - uthevingsfarge 4 5 3" xfId="845" xr:uid="{00000000-0005-0000-0000-000054370000}"/>
    <cellStyle name="40% - uthevingsfarge 4 5 3 10" xfId="15389" xr:uid="{00000000-0005-0000-0000-000055370000}"/>
    <cellStyle name="40% - uthevingsfarge 4 5 3 11" xfId="15390" xr:uid="{00000000-0005-0000-0000-000056370000}"/>
    <cellStyle name="40% - uthevingsfarge 4 5 3 2" xfId="846" xr:uid="{00000000-0005-0000-0000-000057370000}"/>
    <cellStyle name="40% - uthevingsfarge 4 5 3 2 10" xfId="15392" xr:uid="{00000000-0005-0000-0000-000058370000}"/>
    <cellStyle name="40% - uthevingsfarge 4 5 3 2 2" xfId="847" xr:uid="{00000000-0005-0000-0000-000059370000}"/>
    <cellStyle name="40% - uthevingsfarge 4 5 3 2 2 2" xfId="15394" xr:uid="{00000000-0005-0000-0000-00005A370000}"/>
    <cellStyle name="40% - uthevingsfarge 4 5 3 2 2 2 2" xfId="15395" xr:uid="{00000000-0005-0000-0000-00005B370000}"/>
    <cellStyle name="40% - uthevingsfarge 4 5 3 2 2 2 3" xfId="15396" xr:uid="{00000000-0005-0000-0000-00005C370000}"/>
    <cellStyle name="40% - uthevingsfarge 4 5 3 2 2 3" xfId="15397" xr:uid="{00000000-0005-0000-0000-00005D370000}"/>
    <cellStyle name="40% - uthevingsfarge 4 5 3 2 2 3 2" xfId="15398" xr:uid="{00000000-0005-0000-0000-00005E370000}"/>
    <cellStyle name="40% - uthevingsfarge 4 5 3 2 2 3 3" xfId="15399" xr:uid="{00000000-0005-0000-0000-00005F370000}"/>
    <cellStyle name="40% - uthevingsfarge 4 5 3 2 2 4" xfId="15400" xr:uid="{00000000-0005-0000-0000-000060370000}"/>
    <cellStyle name="40% - uthevingsfarge 4 5 3 2 2 5" xfId="15401" xr:uid="{00000000-0005-0000-0000-000061370000}"/>
    <cellStyle name="40% - uthevingsfarge 4 5 3 2 2_Tabell 4.5-4.7" xfId="15393" xr:uid="{00000000-0005-0000-0000-000062370000}"/>
    <cellStyle name="40% - uthevingsfarge 4 5 3 2 3" xfId="15402" xr:uid="{00000000-0005-0000-0000-000063370000}"/>
    <cellStyle name="40% - uthevingsfarge 4 5 3 2 3 2" xfId="15403" xr:uid="{00000000-0005-0000-0000-000064370000}"/>
    <cellStyle name="40% - uthevingsfarge 4 5 3 2 3 2 2" xfId="15404" xr:uid="{00000000-0005-0000-0000-000065370000}"/>
    <cellStyle name="40% - uthevingsfarge 4 5 3 2 3 2 3" xfId="15405" xr:uid="{00000000-0005-0000-0000-000066370000}"/>
    <cellStyle name="40% - uthevingsfarge 4 5 3 2 3 3" xfId="15406" xr:uid="{00000000-0005-0000-0000-000067370000}"/>
    <cellStyle name="40% - uthevingsfarge 4 5 3 2 3 3 2" xfId="15407" xr:uid="{00000000-0005-0000-0000-000068370000}"/>
    <cellStyle name="40% - uthevingsfarge 4 5 3 2 3 3 3" xfId="15408" xr:uid="{00000000-0005-0000-0000-000069370000}"/>
    <cellStyle name="40% - uthevingsfarge 4 5 3 2 3 4" xfId="15409" xr:uid="{00000000-0005-0000-0000-00006A370000}"/>
    <cellStyle name="40% - uthevingsfarge 4 5 3 2 3 5" xfId="15410" xr:uid="{00000000-0005-0000-0000-00006B370000}"/>
    <cellStyle name="40% - uthevingsfarge 4 5 3 2 4" xfId="15411" xr:uid="{00000000-0005-0000-0000-00006C370000}"/>
    <cellStyle name="40% - uthevingsfarge 4 5 3 2 4 2" xfId="15412" xr:uid="{00000000-0005-0000-0000-00006D370000}"/>
    <cellStyle name="40% - uthevingsfarge 4 5 3 2 4 3" xfId="15413" xr:uid="{00000000-0005-0000-0000-00006E370000}"/>
    <cellStyle name="40% - uthevingsfarge 4 5 3 2 5" xfId="15414" xr:uid="{00000000-0005-0000-0000-00006F370000}"/>
    <cellStyle name="40% - uthevingsfarge 4 5 3 2 5 2" xfId="15415" xr:uid="{00000000-0005-0000-0000-000070370000}"/>
    <cellStyle name="40% - uthevingsfarge 4 5 3 2 5 3" xfId="15416" xr:uid="{00000000-0005-0000-0000-000071370000}"/>
    <cellStyle name="40% - uthevingsfarge 4 5 3 2 6" xfId="15417" xr:uid="{00000000-0005-0000-0000-000072370000}"/>
    <cellStyle name="40% - uthevingsfarge 4 5 3 2 6 2" xfId="15418" xr:uid="{00000000-0005-0000-0000-000073370000}"/>
    <cellStyle name="40% - uthevingsfarge 4 5 3 2 7" xfId="15419" xr:uid="{00000000-0005-0000-0000-000074370000}"/>
    <cellStyle name="40% - uthevingsfarge 4 5 3 2 7 2" xfId="15420" xr:uid="{00000000-0005-0000-0000-000075370000}"/>
    <cellStyle name="40% - uthevingsfarge 4 5 3 2 8" xfId="15421" xr:uid="{00000000-0005-0000-0000-000076370000}"/>
    <cellStyle name="40% - uthevingsfarge 4 5 3 2 9" xfId="15422" xr:uid="{00000000-0005-0000-0000-000077370000}"/>
    <cellStyle name="40% - uthevingsfarge 4 5 3 2_Tabell 4.5-4.7" xfId="15391" xr:uid="{00000000-0005-0000-0000-000078370000}"/>
    <cellStyle name="40% - uthevingsfarge 4 5 3 3" xfId="848" xr:uid="{00000000-0005-0000-0000-000079370000}"/>
    <cellStyle name="40% - uthevingsfarge 4 5 3 3 2" xfId="15424" xr:uid="{00000000-0005-0000-0000-00007A370000}"/>
    <cellStyle name="40% - uthevingsfarge 4 5 3 3 2 2" xfId="15425" xr:uid="{00000000-0005-0000-0000-00007B370000}"/>
    <cellStyle name="40% - uthevingsfarge 4 5 3 3 2 3" xfId="15426" xr:uid="{00000000-0005-0000-0000-00007C370000}"/>
    <cellStyle name="40% - uthevingsfarge 4 5 3 3 3" xfId="15427" xr:uid="{00000000-0005-0000-0000-00007D370000}"/>
    <cellStyle name="40% - uthevingsfarge 4 5 3 3 3 2" xfId="15428" xr:uid="{00000000-0005-0000-0000-00007E370000}"/>
    <cellStyle name="40% - uthevingsfarge 4 5 3 3 3 3" xfId="15429" xr:uid="{00000000-0005-0000-0000-00007F370000}"/>
    <cellStyle name="40% - uthevingsfarge 4 5 3 3 4" xfId="15430" xr:uid="{00000000-0005-0000-0000-000080370000}"/>
    <cellStyle name="40% - uthevingsfarge 4 5 3 3 5" xfId="15431" xr:uid="{00000000-0005-0000-0000-000081370000}"/>
    <cellStyle name="40% - uthevingsfarge 4 5 3 3_Tabell 4.5-4.7" xfId="15423" xr:uid="{00000000-0005-0000-0000-000082370000}"/>
    <cellStyle name="40% - uthevingsfarge 4 5 3 4" xfId="15432" xr:uid="{00000000-0005-0000-0000-000083370000}"/>
    <cellStyle name="40% - uthevingsfarge 4 5 3 4 2" xfId="15433" xr:uid="{00000000-0005-0000-0000-000084370000}"/>
    <cellStyle name="40% - uthevingsfarge 4 5 3 4 2 2" xfId="15434" xr:uid="{00000000-0005-0000-0000-000085370000}"/>
    <cellStyle name="40% - uthevingsfarge 4 5 3 4 2 3" xfId="15435" xr:uid="{00000000-0005-0000-0000-000086370000}"/>
    <cellStyle name="40% - uthevingsfarge 4 5 3 4 3" xfId="15436" xr:uid="{00000000-0005-0000-0000-000087370000}"/>
    <cellStyle name="40% - uthevingsfarge 4 5 3 4 3 2" xfId="15437" xr:uid="{00000000-0005-0000-0000-000088370000}"/>
    <cellStyle name="40% - uthevingsfarge 4 5 3 4 3 3" xfId="15438" xr:uid="{00000000-0005-0000-0000-000089370000}"/>
    <cellStyle name="40% - uthevingsfarge 4 5 3 4 4" xfId="15439" xr:uid="{00000000-0005-0000-0000-00008A370000}"/>
    <cellStyle name="40% - uthevingsfarge 4 5 3 4 5" xfId="15440" xr:uid="{00000000-0005-0000-0000-00008B370000}"/>
    <cellStyle name="40% - uthevingsfarge 4 5 3 5" xfId="15441" xr:uid="{00000000-0005-0000-0000-00008C370000}"/>
    <cellStyle name="40% - uthevingsfarge 4 5 3 5 2" xfId="15442" xr:uid="{00000000-0005-0000-0000-00008D370000}"/>
    <cellStyle name="40% - uthevingsfarge 4 5 3 5 3" xfId="15443" xr:uid="{00000000-0005-0000-0000-00008E370000}"/>
    <cellStyle name="40% - uthevingsfarge 4 5 3 6" xfId="15444" xr:uid="{00000000-0005-0000-0000-00008F370000}"/>
    <cellStyle name="40% - uthevingsfarge 4 5 3 6 2" xfId="15445" xr:uid="{00000000-0005-0000-0000-000090370000}"/>
    <cellStyle name="40% - uthevingsfarge 4 5 3 6 3" xfId="15446" xr:uid="{00000000-0005-0000-0000-000091370000}"/>
    <cellStyle name="40% - uthevingsfarge 4 5 3 7" xfId="15447" xr:uid="{00000000-0005-0000-0000-000092370000}"/>
    <cellStyle name="40% - uthevingsfarge 4 5 3 7 2" xfId="15448" xr:uid="{00000000-0005-0000-0000-000093370000}"/>
    <cellStyle name="40% - uthevingsfarge 4 5 3 8" xfId="15449" xr:uid="{00000000-0005-0000-0000-000094370000}"/>
    <cellStyle name="40% - uthevingsfarge 4 5 3 8 2" xfId="15450" xr:uid="{00000000-0005-0000-0000-000095370000}"/>
    <cellStyle name="40% - uthevingsfarge 4 5 3 9" xfId="15451" xr:uid="{00000000-0005-0000-0000-000096370000}"/>
    <cellStyle name="40% - uthevingsfarge 4 5 3_Tabell 4.5-4.7" xfId="15388" xr:uid="{00000000-0005-0000-0000-000097370000}"/>
    <cellStyle name="40% - uthevingsfarge 4 5 4" xfId="849" xr:uid="{00000000-0005-0000-0000-000098370000}"/>
    <cellStyle name="40% - uthevingsfarge 4 5 4 10" xfId="15453" xr:uid="{00000000-0005-0000-0000-000099370000}"/>
    <cellStyle name="40% - uthevingsfarge 4 5 4 2" xfId="850" xr:uid="{00000000-0005-0000-0000-00009A370000}"/>
    <cellStyle name="40% - uthevingsfarge 4 5 4 2 2" xfId="15455" xr:uid="{00000000-0005-0000-0000-00009B370000}"/>
    <cellStyle name="40% - uthevingsfarge 4 5 4 2 2 2" xfId="15456" xr:uid="{00000000-0005-0000-0000-00009C370000}"/>
    <cellStyle name="40% - uthevingsfarge 4 5 4 2 2 3" xfId="15457" xr:uid="{00000000-0005-0000-0000-00009D370000}"/>
    <cellStyle name="40% - uthevingsfarge 4 5 4 2 3" xfId="15458" xr:uid="{00000000-0005-0000-0000-00009E370000}"/>
    <cellStyle name="40% - uthevingsfarge 4 5 4 2 3 2" xfId="15459" xr:uid="{00000000-0005-0000-0000-00009F370000}"/>
    <cellStyle name="40% - uthevingsfarge 4 5 4 2 3 3" xfId="15460" xr:uid="{00000000-0005-0000-0000-0000A0370000}"/>
    <cellStyle name="40% - uthevingsfarge 4 5 4 2 4" xfId="15461" xr:uid="{00000000-0005-0000-0000-0000A1370000}"/>
    <cellStyle name="40% - uthevingsfarge 4 5 4 2 5" xfId="15462" xr:uid="{00000000-0005-0000-0000-0000A2370000}"/>
    <cellStyle name="40% - uthevingsfarge 4 5 4 2_Tabell 4.5-4.7" xfId="15454" xr:uid="{00000000-0005-0000-0000-0000A3370000}"/>
    <cellStyle name="40% - uthevingsfarge 4 5 4 3" xfId="15463" xr:uid="{00000000-0005-0000-0000-0000A4370000}"/>
    <cellStyle name="40% - uthevingsfarge 4 5 4 3 2" xfId="15464" xr:uid="{00000000-0005-0000-0000-0000A5370000}"/>
    <cellStyle name="40% - uthevingsfarge 4 5 4 3 2 2" xfId="15465" xr:uid="{00000000-0005-0000-0000-0000A6370000}"/>
    <cellStyle name="40% - uthevingsfarge 4 5 4 3 2 3" xfId="15466" xr:uid="{00000000-0005-0000-0000-0000A7370000}"/>
    <cellStyle name="40% - uthevingsfarge 4 5 4 3 3" xfId="15467" xr:uid="{00000000-0005-0000-0000-0000A8370000}"/>
    <cellStyle name="40% - uthevingsfarge 4 5 4 3 3 2" xfId="15468" xr:uid="{00000000-0005-0000-0000-0000A9370000}"/>
    <cellStyle name="40% - uthevingsfarge 4 5 4 3 3 3" xfId="15469" xr:uid="{00000000-0005-0000-0000-0000AA370000}"/>
    <cellStyle name="40% - uthevingsfarge 4 5 4 3 4" xfId="15470" xr:uid="{00000000-0005-0000-0000-0000AB370000}"/>
    <cellStyle name="40% - uthevingsfarge 4 5 4 3 5" xfId="15471" xr:uid="{00000000-0005-0000-0000-0000AC370000}"/>
    <cellStyle name="40% - uthevingsfarge 4 5 4 4" xfId="15472" xr:uid="{00000000-0005-0000-0000-0000AD370000}"/>
    <cellStyle name="40% - uthevingsfarge 4 5 4 4 2" xfId="15473" xr:uid="{00000000-0005-0000-0000-0000AE370000}"/>
    <cellStyle name="40% - uthevingsfarge 4 5 4 4 3" xfId="15474" xr:uid="{00000000-0005-0000-0000-0000AF370000}"/>
    <cellStyle name="40% - uthevingsfarge 4 5 4 5" xfId="15475" xr:uid="{00000000-0005-0000-0000-0000B0370000}"/>
    <cellStyle name="40% - uthevingsfarge 4 5 4 5 2" xfId="15476" xr:uid="{00000000-0005-0000-0000-0000B1370000}"/>
    <cellStyle name="40% - uthevingsfarge 4 5 4 5 3" xfId="15477" xr:uid="{00000000-0005-0000-0000-0000B2370000}"/>
    <cellStyle name="40% - uthevingsfarge 4 5 4 6" xfId="15478" xr:uid="{00000000-0005-0000-0000-0000B3370000}"/>
    <cellStyle name="40% - uthevingsfarge 4 5 4 6 2" xfId="15479" xr:uid="{00000000-0005-0000-0000-0000B4370000}"/>
    <cellStyle name="40% - uthevingsfarge 4 5 4 7" xfId="15480" xr:uid="{00000000-0005-0000-0000-0000B5370000}"/>
    <cellStyle name="40% - uthevingsfarge 4 5 4 7 2" xfId="15481" xr:uid="{00000000-0005-0000-0000-0000B6370000}"/>
    <cellStyle name="40% - uthevingsfarge 4 5 4 8" xfId="15482" xr:uid="{00000000-0005-0000-0000-0000B7370000}"/>
    <cellStyle name="40% - uthevingsfarge 4 5 4 9" xfId="15483" xr:uid="{00000000-0005-0000-0000-0000B8370000}"/>
    <cellStyle name="40% - uthevingsfarge 4 5 4_Tabell 4.5-4.7" xfId="15452" xr:uid="{00000000-0005-0000-0000-0000B9370000}"/>
    <cellStyle name="40% - uthevingsfarge 4 5 5" xfId="851" xr:uid="{00000000-0005-0000-0000-0000BA370000}"/>
    <cellStyle name="40% - uthevingsfarge 4 5 5 2" xfId="15485" xr:uid="{00000000-0005-0000-0000-0000BB370000}"/>
    <cellStyle name="40% - uthevingsfarge 4 5 5 2 2" xfId="15486" xr:uid="{00000000-0005-0000-0000-0000BC370000}"/>
    <cellStyle name="40% - uthevingsfarge 4 5 5 2 3" xfId="15487" xr:uid="{00000000-0005-0000-0000-0000BD370000}"/>
    <cellStyle name="40% - uthevingsfarge 4 5 5 3" xfId="15488" xr:uid="{00000000-0005-0000-0000-0000BE370000}"/>
    <cellStyle name="40% - uthevingsfarge 4 5 5 3 2" xfId="15489" xr:uid="{00000000-0005-0000-0000-0000BF370000}"/>
    <cellStyle name="40% - uthevingsfarge 4 5 5 3 3" xfId="15490" xr:uid="{00000000-0005-0000-0000-0000C0370000}"/>
    <cellStyle name="40% - uthevingsfarge 4 5 5 4" xfId="15491" xr:uid="{00000000-0005-0000-0000-0000C1370000}"/>
    <cellStyle name="40% - uthevingsfarge 4 5 5 5" xfId="15492" xr:uid="{00000000-0005-0000-0000-0000C2370000}"/>
    <cellStyle name="40% - uthevingsfarge 4 5 5_Tabell 4.5-4.7" xfId="15484" xr:uid="{00000000-0005-0000-0000-0000C3370000}"/>
    <cellStyle name="40% - uthevingsfarge 4 5 6" xfId="15493" xr:uid="{00000000-0005-0000-0000-0000C4370000}"/>
    <cellStyle name="40% - uthevingsfarge 4 5 6 2" xfId="15494" xr:uid="{00000000-0005-0000-0000-0000C5370000}"/>
    <cellStyle name="40% - uthevingsfarge 4 5 6 2 2" xfId="15495" xr:uid="{00000000-0005-0000-0000-0000C6370000}"/>
    <cellStyle name="40% - uthevingsfarge 4 5 6 2 3" xfId="15496" xr:uid="{00000000-0005-0000-0000-0000C7370000}"/>
    <cellStyle name="40% - uthevingsfarge 4 5 6 3" xfId="15497" xr:uid="{00000000-0005-0000-0000-0000C8370000}"/>
    <cellStyle name="40% - uthevingsfarge 4 5 6 3 2" xfId="15498" xr:uid="{00000000-0005-0000-0000-0000C9370000}"/>
    <cellStyle name="40% - uthevingsfarge 4 5 6 3 3" xfId="15499" xr:uid="{00000000-0005-0000-0000-0000CA370000}"/>
    <cellStyle name="40% - uthevingsfarge 4 5 6 4" xfId="15500" xr:uid="{00000000-0005-0000-0000-0000CB370000}"/>
    <cellStyle name="40% - uthevingsfarge 4 5 6 5" xfId="15501" xr:uid="{00000000-0005-0000-0000-0000CC370000}"/>
    <cellStyle name="40% - uthevingsfarge 4 5 7" xfId="15502" xr:uid="{00000000-0005-0000-0000-0000CD370000}"/>
    <cellStyle name="40% - uthevingsfarge 4 5 7 2" xfId="15503" xr:uid="{00000000-0005-0000-0000-0000CE370000}"/>
    <cellStyle name="40% - uthevingsfarge 4 5 7 3" xfId="15504" xr:uid="{00000000-0005-0000-0000-0000CF370000}"/>
    <cellStyle name="40% - uthevingsfarge 4 5 8" xfId="15505" xr:uid="{00000000-0005-0000-0000-0000D0370000}"/>
    <cellStyle name="40% - uthevingsfarge 4 5 8 2" xfId="15506" xr:uid="{00000000-0005-0000-0000-0000D1370000}"/>
    <cellStyle name="40% - uthevingsfarge 4 5 8 3" xfId="15507" xr:uid="{00000000-0005-0000-0000-0000D2370000}"/>
    <cellStyle name="40% - uthevingsfarge 4 5 9" xfId="15508" xr:uid="{00000000-0005-0000-0000-0000D3370000}"/>
    <cellStyle name="40% - uthevingsfarge 4 5 9 2" xfId="15509" xr:uid="{00000000-0005-0000-0000-0000D4370000}"/>
    <cellStyle name="40% - uthevingsfarge 4 5_Tabell 4.5-4.7" xfId="15254" xr:uid="{00000000-0005-0000-0000-0000D5370000}"/>
    <cellStyle name="40% - uthevingsfarge 4 6" xfId="852" xr:uid="{00000000-0005-0000-0000-0000D6370000}"/>
    <cellStyle name="40% - uthevingsfarge 4 6 10" xfId="15511" xr:uid="{00000000-0005-0000-0000-0000D7370000}"/>
    <cellStyle name="40% - uthevingsfarge 4 6 11" xfId="15512" xr:uid="{00000000-0005-0000-0000-0000D8370000}"/>
    <cellStyle name="40% - uthevingsfarge 4 6 12" xfId="15513" xr:uid="{00000000-0005-0000-0000-0000D9370000}"/>
    <cellStyle name="40% - uthevingsfarge 4 6 2" xfId="853" xr:uid="{00000000-0005-0000-0000-0000DA370000}"/>
    <cellStyle name="40% - uthevingsfarge 4 6 2 10" xfId="15515" xr:uid="{00000000-0005-0000-0000-0000DB370000}"/>
    <cellStyle name="40% - uthevingsfarge 4 6 2 11" xfId="15516" xr:uid="{00000000-0005-0000-0000-0000DC370000}"/>
    <cellStyle name="40% - uthevingsfarge 4 6 2 2" xfId="854" xr:uid="{00000000-0005-0000-0000-0000DD370000}"/>
    <cellStyle name="40% - uthevingsfarge 4 6 2 2 10" xfId="15518" xr:uid="{00000000-0005-0000-0000-0000DE370000}"/>
    <cellStyle name="40% - uthevingsfarge 4 6 2 2 2" xfId="855" xr:uid="{00000000-0005-0000-0000-0000DF370000}"/>
    <cellStyle name="40% - uthevingsfarge 4 6 2 2 2 2" xfId="15520" xr:uid="{00000000-0005-0000-0000-0000E0370000}"/>
    <cellStyle name="40% - uthevingsfarge 4 6 2 2 2 2 2" xfId="15521" xr:uid="{00000000-0005-0000-0000-0000E1370000}"/>
    <cellStyle name="40% - uthevingsfarge 4 6 2 2 2 2 3" xfId="15522" xr:uid="{00000000-0005-0000-0000-0000E2370000}"/>
    <cellStyle name="40% - uthevingsfarge 4 6 2 2 2 3" xfId="15523" xr:uid="{00000000-0005-0000-0000-0000E3370000}"/>
    <cellStyle name="40% - uthevingsfarge 4 6 2 2 2 3 2" xfId="15524" xr:uid="{00000000-0005-0000-0000-0000E4370000}"/>
    <cellStyle name="40% - uthevingsfarge 4 6 2 2 2 3 3" xfId="15525" xr:uid="{00000000-0005-0000-0000-0000E5370000}"/>
    <cellStyle name="40% - uthevingsfarge 4 6 2 2 2 4" xfId="15526" xr:uid="{00000000-0005-0000-0000-0000E6370000}"/>
    <cellStyle name="40% - uthevingsfarge 4 6 2 2 2 5" xfId="15527" xr:uid="{00000000-0005-0000-0000-0000E7370000}"/>
    <cellStyle name="40% - uthevingsfarge 4 6 2 2 2_Tabell 4.5-4.7" xfId="15519" xr:uid="{00000000-0005-0000-0000-0000E8370000}"/>
    <cellStyle name="40% - uthevingsfarge 4 6 2 2 3" xfId="15528" xr:uid="{00000000-0005-0000-0000-0000E9370000}"/>
    <cellStyle name="40% - uthevingsfarge 4 6 2 2 3 2" xfId="15529" xr:uid="{00000000-0005-0000-0000-0000EA370000}"/>
    <cellStyle name="40% - uthevingsfarge 4 6 2 2 3 2 2" xfId="15530" xr:uid="{00000000-0005-0000-0000-0000EB370000}"/>
    <cellStyle name="40% - uthevingsfarge 4 6 2 2 3 2 3" xfId="15531" xr:uid="{00000000-0005-0000-0000-0000EC370000}"/>
    <cellStyle name="40% - uthevingsfarge 4 6 2 2 3 3" xfId="15532" xr:uid="{00000000-0005-0000-0000-0000ED370000}"/>
    <cellStyle name="40% - uthevingsfarge 4 6 2 2 3 3 2" xfId="15533" xr:uid="{00000000-0005-0000-0000-0000EE370000}"/>
    <cellStyle name="40% - uthevingsfarge 4 6 2 2 3 3 3" xfId="15534" xr:uid="{00000000-0005-0000-0000-0000EF370000}"/>
    <cellStyle name="40% - uthevingsfarge 4 6 2 2 3 4" xfId="15535" xr:uid="{00000000-0005-0000-0000-0000F0370000}"/>
    <cellStyle name="40% - uthevingsfarge 4 6 2 2 3 5" xfId="15536" xr:uid="{00000000-0005-0000-0000-0000F1370000}"/>
    <cellStyle name="40% - uthevingsfarge 4 6 2 2 4" xfId="15537" xr:uid="{00000000-0005-0000-0000-0000F2370000}"/>
    <cellStyle name="40% - uthevingsfarge 4 6 2 2 4 2" xfId="15538" xr:uid="{00000000-0005-0000-0000-0000F3370000}"/>
    <cellStyle name="40% - uthevingsfarge 4 6 2 2 4 3" xfId="15539" xr:uid="{00000000-0005-0000-0000-0000F4370000}"/>
    <cellStyle name="40% - uthevingsfarge 4 6 2 2 5" xfId="15540" xr:uid="{00000000-0005-0000-0000-0000F5370000}"/>
    <cellStyle name="40% - uthevingsfarge 4 6 2 2 5 2" xfId="15541" xr:uid="{00000000-0005-0000-0000-0000F6370000}"/>
    <cellStyle name="40% - uthevingsfarge 4 6 2 2 5 3" xfId="15542" xr:uid="{00000000-0005-0000-0000-0000F7370000}"/>
    <cellStyle name="40% - uthevingsfarge 4 6 2 2 6" xfId="15543" xr:uid="{00000000-0005-0000-0000-0000F8370000}"/>
    <cellStyle name="40% - uthevingsfarge 4 6 2 2 6 2" xfId="15544" xr:uid="{00000000-0005-0000-0000-0000F9370000}"/>
    <cellStyle name="40% - uthevingsfarge 4 6 2 2 7" xfId="15545" xr:uid="{00000000-0005-0000-0000-0000FA370000}"/>
    <cellStyle name="40% - uthevingsfarge 4 6 2 2 7 2" xfId="15546" xr:uid="{00000000-0005-0000-0000-0000FB370000}"/>
    <cellStyle name="40% - uthevingsfarge 4 6 2 2 8" xfId="15547" xr:uid="{00000000-0005-0000-0000-0000FC370000}"/>
    <cellStyle name="40% - uthevingsfarge 4 6 2 2 9" xfId="15548" xr:uid="{00000000-0005-0000-0000-0000FD370000}"/>
    <cellStyle name="40% - uthevingsfarge 4 6 2 2_Tabell 4.5-4.7" xfId="15517" xr:uid="{00000000-0005-0000-0000-0000FE370000}"/>
    <cellStyle name="40% - uthevingsfarge 4 6 2 3" xfId="856" xr:uid="{00000000-0005-0000-0000-0000FF370000}"/>
    <cellStyle name="40% - uthevingsfarge 4 6 2 3 2" xfId="15550" xr:uid="{00000000-0005-0000-0000-000000380000}"/>
    <cellStyle name="40% - uthevingsfarge 4 6 2 3 2 2" xfId="15551" xr:uid="{00000000-0005-0000-0000-000001380000}"/>
    <cellStyle name="40% - uthevingsfarge 4 6 2 3 2 3" xfId="15552" xr:uid="{00000000-0005-0000-0000-000002380000}"/>
    <cellStyle name="40% - uthevingsfarge 4 6 2 3 3" xfId="15553" xr:uid="{00000000-0005-0000-0000-000003380000}"/>
    <cellStyle name="40% - uthevingsfarge 4 6 2 3 3 2" xfId="15554" xr:uid="{00000000-0005-0000-0000-000004380000}"/>
    <cellStyle name="40% - uthevingsfarge 4 6 2 3 3 3" xfId="15555" xr:uid="{00000000-0005-0000-0000-000005380000}"/>
    <cellStyle name="40% - uthevingsfarge 4 6 2 3 4" xfId="15556" xr:uid="{00000000-0005-0000-0000-000006380000}"/>
    <cellStyle name="40% - uthevingsfarge 4 6 2 3 5" xfId="15557" xr:uid="{00000000-0005-0000-0000-000007380000}"/>
    <cellStyle name="40% - uthevingsfarge 4 6 2 3_Tabell 4.5-4.7" xfId="15549" xr:uid="{00000000-0005-0000-0000-000008380000}"/>
    <cellStyle name="40% - uthevingsfarge 4 6 2 4" xfId="15558" xr:uid="{00000000-0005-0000-0000-000009380000}"/>
    <cellStyle name="40% - uthevingsfarge 4 6 2 4 2" xfId="15559" xr:uid="{00000000-0005-0000-0000-00000A380000}"/>
    <cellStyle name="40% - uthevingsfarge 4 6 2 4 2 2" xfId="15560" xr:uid="{00000000-0005-0000-0000-00000B380000}"/>
    <cellStyle name="40% - uthevingsfarge 4 6 2 4 2 3" xfId="15561" xr:uid="{00000000-0005-0000-0000-00000C380000}"/>
    <cellStyle name="40% - uthevingsfarge 4 6 2 4 3" xfId="15562" xr:uid="{00000000-0005-0000-0000-00000D380000}"/>
    <cellStyle name="40% - uthevingsfarge 4 6 2 4 3 2" xfId="15563" xr:uid="{00000000-0005-0000-0000-00000E380000}"/>
    <cellStyle name="40% - uthevingsfarge 4 6 2 4 3 3" xfId="15564" xr:uid="{00000000-0005-0000-0000-00000F380000}"/>
    <cellStyle name="40% - uthevingsfarge 4 6 2 4 4" xfId="15565" xr:uid="{00000000-0005-0000-0000-000010380000}"/>
    <cellStyle name="40% - uthevingsfarge 4 6 2 4 5" xfId="15566" xr:uid="{00000000-0005-0000-0000-000011380000}"/>
    <cellStyle name="40% - uthevingsfarge 4 6 2 5" xfId="15567" xr:uid="{00000000-0005-0000-0000-000012380000}"/>
    <cellStyle name="40% - uthevingsfarge 4 6 2 5 2" xfId="15568" xr:uid="{00000000-0005-0000-0000-000013380000}"/>
    <cellStyle name="40% - uthevingsfarge 4 6 2 5 3" xfId="15569" xr:uid="{00000000-0005-0000-0000-000014380000}"/>
    <cellStyle name="40% - uthevingsfarge 4 6 2 6" xfId="15570" xr:uid="{00000000-0005-0000-0000-000015380000}"/>
    <cellStyle name="40% - uthevingsfarge 4 6 2 6 2" xfId="15571" xr:uid="{00000000-0005-0000-0000-000016380000}"/>
    <cellStyle name="40% - uthevingsfarge 4 6 2 6 3" xfId="15572" xr:uid="{00000000-0005-0000-0000-000017380000}"/>
    <cellStyle name="40% - uthevingsfarge 4 6 2 7" xfId="15573" xr:uid="{00000000-0005-0000-0000-000018380000}"/>
    <cellStyle name="40% - uthevingsfarge 4 6 2 7 2" xfId="15574" xr:uid="{00000000-0005-0000-0000-000019380000}"/>
    <cellStyle name="40% - uthevingsfarge 4 6 2 8" xfId="15575" xr:uid="{00000000-0005-0000-0000-00001A380000}"/>
    <cellStyle name="40% - uthevingsfarge 4 6 2 8 2" xfId="15576" xr:uid="{00000000-0005-0000-0000-00001B380000}"/>
    <cellStyle name="40% - uthevingsfarge 4 6 2 9" xfId="15577" xr:uid="{00000000-0005-0000-0000-00001C380000}"/>
    <cellStyle name="40% - uthevingsfarge 4 6 2_Tabell 4.5-4.7" xfId="15514" xr:uid="{00000000-0005-0000-0000-00001D380000}"/>
    <cellStyle name="40% - uthevingsfarge 4 6 3" xfId="857" xr:uid="{00000000-0005-0000-0000-00001E380000}"/>
    <cellStyle name="40% - uthevingsfarge 4 6 3 10" xfId="15579" xr:uid="{00000000-0005-0000-0000-00001F380000}"/>
    <cellStyle name="40% - uthevingsfarge 4 6 3 2" xfId="858" xr:uid="{00000000-0005-0000-0000-000020380000}"/>
    <cellStyle name="40% - uthevingsfarge 4 6 3 2 2" xfId="15581" xr:uid="{00000000-0005-0000-0000-000021380000}"/>
    <cellStyle name="40% - uthevingsfarge 4 6 3 2 2 2" xfId="15582" xr:uid="{00000000-0005-0000-0000-000022380000}"/>
    <cellStyle name="40% - uthevingsfarge 4 6 3 2 2 3" xfId="15583" xr:uid="{00000000-0005-0000-0000-000023380000}"/>
    <cellStyle name="40% - uthevingsfarge 4 6 3 2 3" xfId="15584" xr:uid="{00000000-0005-0000-0000-000024380000}"/>
    <cellStyle name="40% - uthevingsfarge 4 6 3 2 3 2" xfId="15585" xr:uid="{00000000-0005-0000-0000-000025380000}"/>
    <cellStyle name="40% - uthevingsfarge 4 6 3 2 3 3" xfId="15586" xr:uid="{00000000-0005-0000-0000-000026380000}"/>
    <cellStyle name="40% - uthevingsfarge 4 6 3 2 4" xfId="15587" xr:uid="{00000000-0005-0000-0000-000027380000}"/>
    <cellStyle name="40% - uthevingsfarge 4 6 3 2 5" xfId="15588" xr:uid="{00000000-0005-0000-0000-000028380000}"/>
    <cellStyle name="40% - uthevingsfarge 4 6 3 2_Tabell 4.5-4.7" xfId="15580" xr:uid="{00000000-0005-0000-0000-000029380000}"/>
    <cellStyle name="40% - uthevingsfarge 4 6 3 3" xfId="15589" xr:uid="{00000000-0005-0000-0000-00002A380000}"/>
    <cellStyle name="40% - uthevingsfarge 4 6 3 3 2" xfId="15590" xr:uid="{00000000-0005-0000-0000-00002B380000}"/>
    <cellStyle name="40% - uthevingsfarge 4 6 3 3 2 2" xfId="15591" xr:uid="{00000000-0005-0000-0000-00002C380000}"/>
    <cellStyle name="40% - uthevingsfarge 4 6 3 3 2 3" xfId="15592" xr:uid="{00000000-0005-0000-0000-00002D380000}"/>
    <cellStyle name="40% - uthevingsfarge 4 6 3 3 3" xfId="15593" xr:uid="{00000000-0005-0000-0000-00002E380000}"/>
    <cellStyle name="40% - uthevingsfarge 4 6 3 3 3 2" xfId="15594" xr:uid="{00000000-0005-0000-0000-00002F380000}"/>
    <cellStyle name="40% - uthevingsfarge 4 6 3 3 3 3" xfId="15595" xr:uid="{00000000-0005-0000-0000-000030380000}"/>
    <cellStyle name="40% - uthevingsfarge 4 6 3 3 4" xfId="15596" xr:uid="{00000000-0005-0000-0000-000031380000}"/>
    <cellStyle name="40% - uthevingsfarge 4 6 3 3 5" xfId="15597" xr:uid="{00000000-0005-0000-0000-000032380000}"/>
    <cellStyle name="40% - uthevingsfarge 4 6 3 4" xfId="15598" xr:uid="{00000000-0005-0000-0000-000033380000}"/>
    <cellStyle name="40% - uthevingsfarge 4 6 3 4 2" xfId="15599" xr:uid="{00000000-0005-0000-0000-000034380000}"/>
    <cellStyle name="40% - uthevingsfarge 4 6 3 4 3" xfId="15600" xr:uid="{00000000-0005-0000-0000-000035380000}"/>
    <cellStyle name="40% - uthevingsfarge 4 6 3 5" xfId="15601" xr:uid="{00000000-0005-0000-0000-000036380000}"/>
    <cellStyle name="40% - uthevingsfarge 4 6 3 5 2" xfId="15602" xr:uid="{00000000-0005-0000-0000-000037380000}"/>
    <cellStyle name="40% - uthevingsfarge 4 6 3 5 3" xfId="15603" xr:uid="{00000000-0005-0000-0000-000038380000}"/>
    <cellStyle name="40% - uthevingsfarge 4 6 3 6" xfId="15604" xr:uid="{00000000-0005-0000-0000-000039380000}"/>
    <cellStyle name="40% - uthevingsfarge 4 6 3 6 2" xfId="15605" xr:uid="{00000000-0005-0000-0000-00003A380000}"/>
    <cellStyle name="40% - uthevingsfarge 4 6 3 7" xfId="15606" xr:uid="{00000000-0005-0000-0000-00003B380000}"/>
    <cellStyle name="40% - uthevingsfarge 4 6 3 7 2" xfId="15607" xr:uid="{00000000-0005-0000-0000-00003C380000}"/>
    <cellStyle name="40% - uthevingsfarge 4 6 3 8" xfId="15608" xr:uid="{00000000-0005-0000-0000-00003D380000}"/>
    <cellStyle name="40% - uthevingsfarge 4 6 3 9" xfId="15609" xr:uid="{00000000-0005-0000-0000-00003E380000}"/>
    <cellStyle name="40% - uthevingsfarge 4 6 3_Tabell 4.5-4.7" xfId="15578" xr:uid="{00000000-0005-0000-0000-00003F380000}"/>
    <cellStyle name="40% - uthevingsfarge 4 6 4" xfId="859" xr:uid="{00000000-0005-0000-0000-000040380000}"/>
    <cellStyle name="40% - uthevingsfarge 4 6 4 2" xfId="15611" xr:uid="{00000000-0005-0000-0000-000041380000}"/>
    <cellStyle name="40% - uthevingsfarge 4 6 4 2 2" xfId="15612" xr:uid="{00000000-0005-0000-0000-000042380000}"/>
    <cellStyle name="40% - uthevingsfarge 4 6 4 2 3" xfId="15613" xr:uid="{00000000-0005-0000-0000-000043380000}"/>
    <cellStyle name="40% - uthevingsfarge 4 6 4 3" xfId="15614" xr:uid="{00000000-0005-0000-0000-000044380000}"/>
    <cellStyle name="40% - uthevingsfarge 4 6 4 3 2" xfId="15615" xr:uid="{00000000-0005-0000-0000-000045380000}"/>
    <cellStyle name="40% - uthevingsfarge 4 6 4 3 3" xfId="15616" xr:uid="{00000000-0005-0000-0000-000046380000}"/>
    <cellStyle name="40% - uthevingsfarge 4 6 4 4" xfId="15617" xr:uid="{00000000-0005-0000-0000-000047380000}"/>
    <cellStyle name="40% - uthevingsfarge 4 6 4 5" xfId="15618" xr:uid="{00000000-0005-0000-0000-000048380000}"/>
    <cellStyle name="40% - uthevingsfarge 4 6 4_Tabell 4.5-4.7" xfId="15610" xr:uid="{00000000-0005-0000-0000-000049380000}"/>
    <cellStyle name="40% - uthevingsfarge 4 6 5" xfId="15619" xr:uid="{00000000-0005-0000-0000-00004A380000}"/>
    <cellStyle name="40% - uthevingsfarge 4 6 5 2" xfId="15620" xr:uid="{00000000-0005-0000-0000-00004B380000}"/>
    <cellStyle name="40% - uthevingsfarge 4 6 5 2 2" xfId="15621" xr:uid="{00000000-0005-0000-0000-00004C380000}"/>
    <cellStyle name="40% - uthevingsfarge 4 6 5 2 3" xfId="15622" xr:uid="{00000000-0005-0000-0000-00004D380000}"/>
    <cellStyle name="40% - uthevingsfarge 4 6 5 3" xfId="15623" xr:uid="{00000000-0005-0000-0000-00004E380000}"/>
    <cellStyle name="40% - uthevingsfarge 4 6 5 3 2" xfId="15624" xr:uid="{00000000-0005-0000-0000-00004F380000}"/>
    <cellStyle name="40% - uthevingsfarge 4 6 5 3 3" xfId="15625" xr:uid="{00000000-0005-0000-0000-000050380000}"/>
    <cellStyle name="40% - uthevingsfarge 4 6 5 4" xfId="15626" xr:uid="{00000000-0005-0000-0000-000051380000}"/>
    <cellStyle name="40% - uthevingsfarge 4 6 5 5" xfId="15627" xr:uid="{00000000-0005-0000-0000-000052380000}"/>
    <cellStyle name="40% - uthevingsfarge 4 6 6" xfId="15628" xr:uid="{00000000-0005-0000-0000-000053380000}"/>
    <cellStyle name="40% - uthevingsfarge 4 6 6 2" xfId="15629" xr:uid="{00000000-0005-0000-0000-000054380000}"/>
    <cellStyle name="40% - uthevingsfarge 4 6 6 3" xfId="15630" xr:uid="{00000000-0005-0000-0000-000055380000}"/>
    <cellStyle name="40% - uthevingsfarge 4 6 7" xfId="15631" xr:uid="{00000000-0005-0000-0000-000056380000}"/>
    <cellStyle name="40% - uthevingsfarge 4 6 7 2" xfId="15632" xr:uid="{00000000-0005-0000-0000-000057380000}"/>
    <cellStyle name="40% - uthevingsfarge 4 6 7 3" xfId="15633" xr:uid="{00000000-0005-0000-0000-000058380000}"/>
    <cellStyle name="40% - uthevingsfarge 4 6 8" xfId="15634" xr:uid="{00000000-0005-0000-0000-000059380000}"/>
    <cellStyle name="40% - uthevingsfarge 4 6 8 2" xfId="15635" xr:uid="{00000000-0005-0000-0000-00005A380000}"/>
    <cellStyle name="40% - uthevingsfarge 4 6 9" xfId="15636" xr:uid="{00000000-0005-0000-0000-00005B380000}"/>
    <cellStyle name="40% - uthevingsfarge 4 6 9 2" xfId="15637" xr:uid="{00000000-0005-0000-0000-00005C380000}"/>
    <cellStyle name="40% - uthevingsfarge 4 6_Tabell 4.5-4.7" xfId="15510" xr:uid="{00000000-0005-0000-0000-00005D380000}"/>
    <cellStyle name="40% - uthevingsfarge 4 7" xfId="860" xr:uid="{00000000-0005-0000-0000-00005E380000}"/>
    <cellStyle name="40% - uthevingsfarge 4 7 10" xfId="15639" xr:uid="{00000000-0005-0000-0000-00005F380000}"/>
    <cellStyle name="40% - uthevingsfarge 4 7 11" xfId="15640" xr:uid="{00000000-0005-0000-0000-000060380000}"/>
    <cellStyle name="40% - uthevingsfarge 4 7 2" xfId="861" xr:uid="{00000000-0005-0000-0000-000061380000}"/>
    <cellStyle name="40% - uthevingsfarge 4 7 2 10" xfId="15642" xr:uid="{00000000-0005-0000-0000-000062380000}"/>
    <cellStyle name="40% - uthevingsfarge 4 7 2 2" xfId="862" xr:uid="{00000000-0005-0000-0000-000063380000}"/>
    <cellStyle name="40% - uthevingsfarge 4 7 2 2 2" xfId="15644" xr:uid="{00000000-0005-0000-0000-000064380000}"/>
    <cellStyle name="40% - uthevingsfarge 4 7 2 2 2 2" xfId="15645" xr:uid="{00000000-0005-0000-0000-000065380000}"/>
    <cellStyle name="40% - uthevingsfarge 4 7 2 2 2 3" xfId="15646" xr:uid="{00000000-0005-0000-0000-000066380000}"/>
    <cellStyle name="40% - uthevingsfarge 4 7 2 2 3" xfId="15647" xr:uid="{00000000-0005-0000-0000-000067380000}"/>
    <cellStyle name="40% - uthevingsfarge 4 7 2 2 3 2" xfId="15648" xr:uid="{00000000-0005-0000-0000-000068380000}"/>
    <cellStyle name="40% - uthevingsfarge 4 7 2 2 3 3" xfId="15649" xr:uid="{00000000-0005-0000-0000-000069380000}"/>
    <cellStyle name="40% - uthevingsfarge 4 7 2 2 4" xfId="15650" xr:uid="{00000000-0005-0000-0000-00006A380000}"/>
    <cellStyle name="40% - uthevingsfarge 4 7 2 2 5" xfId="15651" xr:uid="{00000000-0005-0000-0000-00006B380000}"/>
    <cellStyle name="40% - uthevingsfarge 4 7 2 2_Tabell 4.5-4.7" xfId="15643" xr:uid="{00000000-0005-0000-0000-00006C380000}"/>
    <cellStyle name="40% - uthevingsfarge 4 7 2 3" xfId="15652" xr:uid="{00000000-0005-0000-0000-00006D380000}"/>
    <cellStyle name="40% - uthevingsfarge 4 7 2 3 2" xfId="15653" xr:uid="{00000000-0005-0000-0000-00006E380000}"/>
    <cellStyle name="40% - uthevingsfarge 4 7 2 3 2 2" xfId="15654" xr:uid="{00000000-0005-0000-0000-00006F380000}"/>
    <cellStyle name="40% - uthevingsfarge 4 7 2 3 2 3" xfId="15655" xr:uid="{00000000-0005-0000-0000-000070380000}"/>
    <cellStyle name="40% - uthevingsfarge 4 7 2 3 3" xfId="15656" xr:uid="{00000000-0005-0000-0000-000071380000}"/>
    <cellStyle name="40% - uthevingsfarge 4 7 2 3 3 2" xfId="15657" xr:uid="{00000000-0005-0000-0000-000072380000}"/>
    <cellStyle name="40% - uthevingsfarge 4 7 2 3 3 3" xfId="15658" xr:uid="{00000000-0005-0000-0000-000073380000}"/>
    <cellStyle name="40% - uthevingsfarge 4 7 2 3 4" xfId="15659" xr:uid="{00000000-0005-0000-0000-000074380000}"/>
    <cellStyle name="40% - uthevingsfarge 4 7 2 3 5" xfId="15660" xr:uid="{00000000-0005-0000-0000-000075380000}"/>
    <cellStyle name="40% - uthevingsfarge 4 7 2 4" xfId="15661" xr:uid="{00000000-0005-0000-0000-000076380000}"/>
    <cellStyle name="40% - uthevingsfarge 4 7 2 4 2" xfId="15662" xr:uid="{00000000-0005-0000-0000-000077380000}"/>
    <cellStyle name="40% - uthevingsfarge 4 7 2 4 3" xfId="15663" xr:uid="{00000000-0005-0000-0000-000078380000}"/>
    <cellStyle name="40% - uthevingsfarge 4 7 2 5" xfId="15664" xr:uid="{00000000-0005-0000-0000-000079380000}"/>
    <cellStyle name="40% - uthevingsfarge 4 7 2 5 2" xfId="15665" xr:uid="{00000000-0005-0000-0000-00007A380000}"/>
    <cellStyle name="40% - uthevingsfarge 4 7 2 5 3" xfId="15666" xr:uid="{00000000-0005-0000-0000-00007B380000}"/>
    <cellStyle name="40% - uthevingsfarge 4 7 2 6" xfId="15667" xr:uid="{00000000-0005-0000-0000-00007C380000}"/>
    <cellStyle name="40% - uthevingsfarge 4 7 2 6 2" xfId="15668" xr:uid="{00000000-0005-0000-0000-00007D380000}"/>
    <cellStyle name="40% - uthevingsfarge 4 7 2 7" xfId="15669" xr:uid="{00000000-0005-0000-0000-00007E380000}"/>
    <cellStyle name="40% - uthevingsfarge 4 7 2 7 2" xfId="15670" xr:uid="{00000000-0005-0000-0000-00007F380000}"/>
    <cellStyle name="40% - uthevingsfarge 4 7 2 8" xfId="15671" xr:uid="{00000000-0005-0000-0000-000080380000}"/>
    <cellStyle name="40% - uthevingsfarge 4 7 2 9" xfId="15672" xr:uid="{00000000-0005-0000-0000-000081380000}"/>
    <cellStyle name="40% - uthevingsfarge 4 7 2_Tabell 4.5-4.7" xfId="15641" xr:uid="{00000000-0005-0000-0000-000082380000}"/>
    <cellStyle name="40% - uthevingsfarge 4 7 3" xfId="863" xr:uid="{00000000-0005-0000-0000-000083380000}"/>
    <cellStyle name="40% - uthevingsfarge 4 7 3 2" xfId="15674" xr:uid="{00000000-0005-0000-0000-000084380000}"/>
    <cellStyle name="40% - uthevingsfarge 4 7 3 2 2" xfId="15675" xr:uid="{00000000-0005-0000-0000-000085380000}"/>
    <cellStyle name="40% - uthevingsfarge 4 7 3 2 3" xfId="15676" xr:uid="{00000000-0005-0000-0000-000086380000}"/>
    <cellStyle name="40% - uthevingsfarge 4 7 3 3" xfId="15677" xr:uid="{00000000-0005-0000-0000-000087380000}"/>
    <cellStyle name="40% - uthevingsfarge 4 7 3 3 2" xfId="15678" xr:uid="{00000000-0005-0000-0000-000088380000}"/>
    <cellStyle name="40% - uthevingsfarge 4 7 3 3 3" xfId="15679" xr:uid="{00000000-0005-0000-0000-000089380000}"/>
    <cellStyle name="40% - uthevingsfarge 4 7 3 4" xfId="15680" xr:uid="{00000000-0005-0000-0000-00008A380000}"/>
    <cellStyle name="40% - uthevingsfarge 4 7 3 5" xfId="15681" xr:uid="{00000000-0005-0000-0000-00008B380000}"/>
    <cellStyle name="40% - uthevingsfarge 4 7 3_Tabell 4.5-4.7" xfId="15673" xr:uid="{00000000-0005-0000-0000-00008C380000}"/>
    <cellStyle name="40% - uthevingsfarge 4 7 4" xfId="15682" xr:uid="{00000000-0005-0000-0000-00008D380000}"/>
    <cellStyle name="40% - uthevingsfarge 4 7 4 2" xfId="15683" xr:uid="{00000000-0005-0000-0000-00008E380000}"/>
    <cellStyle name="40% - uthevingsfarge 4 7 4 2 2" xfId="15684" xr:uid="{00000000-0005-0000-0000-00008F380000}"/>
    <cellStyle name="40% - uthevingsfarge 4 7 4 2 3" xfId="15685" xr:uid="{00000000-0005-0000-0000-000090380000}"/>
    <cellStyle name="40% - uthevingsfarge 4 7 4 3" xfId="15686" xr:uid="{00000000-0005-0000-0000-000091380000}"/>
    <cellStyle name="40% - uthevingsfarge 4 7 4 3 2" xfId="15687" xr:uid="{00000000-0005-0000-0000-000092380000}"/>
    <cellStyle name="40% - uthevingsfarge 4 7 4 3 3" xfId="15688" xr:uid="{00000000-0005-0000-0000-000093380000}"/>
    <cellStyle name="40% - uthevingsfarge 4 7 4 4" xfId="15689" xr:uid="{00000000-0005-0000-0000-000094380000}"/>
    <cellStyle name="40% - uthevingsfarge 4 7 4 5" xfId="15690" xr:uid="{00000000-0005-0000-0000-000095380000}"/>
    <cellStyle name="40% - uthevingsfarge 4 7 5" xfId="15691" xr:uid="{00000000-0005-0000-0000-000096380000}"/>
    <cellStyle name="40% - uthevingsfarge 4 7 5 2" xfId="15692" xr:uid="{00000000-0005-0000-0000-000097380000}"/>
    <cellStyle name="40% - uthevingsfarge 4 7 5 3" xfId="15693" xr:uid="{00000000-0005-0000-0000-000098380000}"/>
    <cellStyle name="40% - uthevingsfarge 4 7 6" xfId="15694" xr:uid="{00000000-0005-0000-0000-000099380000}"/>
    <cellStyle name="40% - uthevingsfarge 4 7 6 2" xfId="15695" xr:uid="{00000000-0005-0000-0000-00009A380000}"/>
    <cellStyle name="40% - uthevingsfarge 4 7 6 3" xfId="15696" xr:uid="{00000000-0005-0000-0000-00009B380000}"/>
    <cellStyle name="40% - uthevingsfarge 4 7 7" xfId="15697" xr:uid="{00000000-0005-0000-0000-00009C380000}"/>
    <cellStyle name="40% - uthevingsfarge 4 7 7 2" xfId="15698" xr:uid="{00000000-0005-0000-0000-00009D380000}"/>
    <cellStyle name="40% - uthevingsfarge 4 7 8" xfId="15699" xr:uid="{00000000-0005-0000-0000-00009E380000}"/>
    <cellStyle name="40% - uthevingsfarge 4 7 8 2" xfId="15700" xr:uid="{00000000-0005-0000-0000-00009F380000}"/>
    <cellStyle name="40% - uthevingsfarge 4 7 9" xfId="15701" xr:uid="{00000000-0005-0000-0000-0000A0380000}"/>
    <cellStyle name="40% - uthevingsfarge 4 7_Tabell 4.5-4.7" xfId="15638" xr:uid="{00000000-0005-0000-0000-0000A1380000}"/>
    <cellStyle name="40% - uthevingsfarge 4 8" xfId="864" xr:uid="{00000000-0005-0000-0000-0000A2380000}"/>
    <cellStyle name="40% - uthevingsfarge 4 8 10" xfId="15703" xr:uid="{00000000-0005-0000-0000-0000A3380000}"/>
    <cellStyle name="40% - uthevingsfarge 4 8 11" xfId="15704" xr:uid="{00000000-0005-0000-0000-0000A4380000}"/>
    <cellStyle name="40% - uthevingsfarge 4 8 2" xfId="865" xr:uid="{00000000-0005-0000-0000-0000A5380000}"/>
    <cellStyle name="40% - uthevingsfarge 4 8 2 10" xfId="15706" xr:uid="{00000000-0005-0000-0000-0000A6380000}"/>
    <cellStyle name="40% - uthevingsfarge 4 8 2 2" xfId="866" xr:uid="{00000000-0005-0000-0000-0000A7380000}"/>
    <cellStyle name="40% - uthevingsfarge 4 8 2 2 2" xfId="15708" xr:uid="{00000000-0005-0000-0000-0000A8380000}"/>
    <cellStyle name="40% - uthevingsfarge 4 8 2 2 2 2" xfId="15709" xr:uid="{00000000-0005-0000-0000-0000A9380000}"/>
    <cellStyle name="40% - uthevingsfarge 4 8 2 2 2 3" xfId="15710" xr:uid="{00000000-0005-0000-0000-0000AA380000}"/>
    <cellStyle name="40% - uthevingsfarge 4 8 2 2 3" xfId="15711" xr:uid="{00000000-0005-0000-0000-0000AB380000}"/>
    <cellStyle name="40% - uthevingsfarge 4 8 2 2 3 2" xfId="15712" xr:uid="{00000000-0005-0000-0000-0000AC380000}"/>
    <cellStyle name="40% - uthevingsfarge 4 8 2 2 3 3" xfId="15713" xr:uid="{00000000-0005-0000-0000-0000AD380000}"/>
    <cellStyle name="40% - uthevingsfarge 4 8 2 2 4" xfId="15714" xr:uid="{00000000-0005-0000-0000-0000AE380000}"/>
    <cellStyle name="40% - uthevingsfarge 4 8 2 2 5" xfId="15715" xr:uid="{00000000-0005-0000-0000-0000AF380000}"/>
    <cellStyle name="40% - uthevingsfarge 4 8 2 2_Tabell 4.5-4.7" xfId="15707" xr:uid="{00000000-0005-0000-0000-0000B0380000}"/>
    <cellStyle name="40% - uthevingsfarge 4 8 2 3" xfId="15716" xr:uid="{00000000-0005-0000-0000-0000B1380000}"/>
    <cellStyle name="40% - uthevingsfarge 4 8 2 3 2" xfId="15717" xr:uid="{00000000-0005-0000-0000-0000B2380000}"/>
    <cellStyle name="40% - uthevingsfarge 4 8 2 3 2 2" xfId="15718" xr:uid="{00000000-0005-0000-0000-0000B3380000}"/>
    <cellStyle name="40% - uthevingsfarge 4 8 2 3 2 3" xfId="15719" xr:uid="{00000000-0005-0000-0000-0000B4380000}"/>
    <cellStyle name="40% - uthevingsfarge 4 8 2 3 3" xfId="15720" xr:uid="{00000000-0005-0000-0000-0000B5380000}"/>
    <cellStyle name="40% - uthevingsfarge 4 8 2 3 3 2" xfId="15721" xr:uid="{00000000-0005-0000-0000-0000B6380000}"/>
    <cellStyle name="40% - uthevingsfarge 4 8 2 3 3 3" xfId="15722" xr:uid="{00000000-0005-0000-0000-0000B7380000}"/>
    <cellStyle name="40% - uthevingsfarge 4 8 2 3 4" xfId="15723" xr:uid="{00000000-0005-0000-0000-0000B8380000}"/>
    <cellStyle name="40% - uthevingsfarge 4 8 2 3 5" xfId="15724" xr:uid="{00000000-0005-0000-0000-0000B9380000}"/>
    <cellStyle name="40% - uthevingsfarge 4 8 2 4" xfId="15725" xr:uid="{00000000-0005-0000-0000-0000BA380000}"/>
    <cellStyle name="40% - uthevingsfarge 4 8 2 4 2" xfId="15726" xr:uid="{00000000-0005-0000-0000-0000BB380000}"/>
    <cellStyle name="40% - uthevingsfarge 4 8 2 4 3" xfId="15727" xr:uid="{00000000-0005-0000-0000-0000BC380000}"/>
    <cellStyle name="40% - uthevingsfarge 4 8 2 5" xfId="15728" xr:uid="{00000000-0005-0000-0000-0000BD380000}"/>
    <cellStyle name="40% - uthevingsfarge 4 8 2 5 2" xfId="15729" xr:uid="{00000000-0005-0000-0000-0000BE380000}"/>
    <cellStyle name="40% - uthevingsfarge 4 8 2 5 3" xfId="15730" xr:uid="{00000000-0005-0000-0000-0000BF380000}"/>
    <cellStyle name="40% - uthevingsfarge 4 8 2 6" xfId="15731" xr:uid="{00000000-0005-0000-0000-0000C0380000}"/>
    <cellStyle name="40% - uthevingsfarge 4 8 2 6 2" xfId="15732" xr:uid="{00000000-0005-0000-0000-0000C1380000}"/>
    <cellStyle name="40% - uthevingsfarge 4 8 2 7" xfId="15733" xr:uid="{00000000-0005-0000-0000-0000C2380000}"/>
    <cellStyle name="40% - uthevingsfarge 4 8 2 7 2" xfId="15734" xr:uid="{00000000-0005-0000-0000-0000C3380000}"/>
    <cellStyle name="40% - uthevingsfarge 4 8 2 8" xfId="15735" xr:uid="{00000000-0005-0000-0000-0000C4380000}"/>
    <cellStyle name="40% - uthevingsfarge 4 8 2 9" xfId="15736" xr:uid="{00000000-0005-0000-0000-0000C5380000}"/>
    <cellStyle name="40% - uthevingsfarge 4 8 2_Tabell 4.5-4.7" xfId="15705" xr:uid="{00000000-0005-0000-0000-0000C6380000}"/>
    <cellStyle name="40% - uthevingsfarge 4 8 3" xfId="867" xr:uid="{00000000-0005-0000-0000-0000C7380000}"/>
    <cellStyle name="40% - uthevingsfarge 4 8 3 2" xfId="15738" xr:uid="{00000000-0005-0000-0000-0000C8380000}"/>
    <cellStyle name="40% - uthevingsfarge 4 8 3 2 2" xfId="15739" xr:uid="{00000000-0005-0000-0000-0000C9380000}"/>
    <cellStyle name="40% - uthevingsfarge 4 8 3 2 3" xfId="15740" xr:uid="{00000000-0005-0000-0000-0000CA380000}"/>
    <cellStyle name="40% - uthevingsfarge 4 8 3 3" xfId="15741" xr:uid="{00000000-0005-0000-0000-0000CB380000}"/>
    <cellStyle name="40% - uthevingsfarge 4 8 3 3 2" xfId="15742" xr:uid="{00000000-0005-0000-0000-0000CC380000}"/>
    <cellStyle name="40% - uthevingsfarge 4 8 3 3 3" xfId="15743" xr:uid="{00000000-0005-0000-0000-0000CD380000}"/>
    <cellStyle name="40% - uthevingsfarge 4 8 3 4" xfId="15744" xr:uid="{00000000-0005-0000-0000-0000CE380000}"/>
    <cellStyle name="40% - uthevingsfarge 4 8 3 5" xfId="15745" xr:uid="{00000000-0005-0000-0000-0000CF380000}"/>
    <cellStyle name="40% - uthevingsfarge 4 8 3_Tabell 4.5-4.7" xfId="15737" xr:uid="{00000000-0005-0000-0000-0000D0380000}"/>
    <cellStyle name="40% - uthevingsfarge 4 8 4" xfId="15746" xr:uid="{00000000-0005-0000-0000-0000D1380000}"/>
    <cellStyle name="40% - uthevingsfarge 4 8 4 2" xfId="15747" xr:uid="{00000000-0005-0000-0000-0000D2380000}"/>
    <cellStyle name="40% - uthevingsfarge 4 8 4 2 2" xfId="15748" xr:uid="{00000000-0005-0000-0000-0000D3380000}"/>
    <cellStyle name="40% - uthevingsfarge 4 8 4 2 3" xfId="15749" xr:uid="{00000000-0005-0000-0000-0000D4380000}"/>
    <cellStyle name="40% - uthevingsfarge 4 8 4 3" xfId="15750" xr:uid="{00000000-0005-0000-0000-0000D5380000}"/>
    <cellStyle name="40% - uthevingsfarge 4 8 4 3 2" xfId="15751" xr:uid="{00000000-0005-0000-0000-0000D6380000}"/>
    <cellStyle name="40% - uthevingsfarge 4 8 4 3 3" xfId="15752" xr:uid="{00000000-0005-0000-0000-0000D7380000}"/>
    <cellStyle name="40% - uthevingsfarge 4 8 4 4" xfId="15753" xr:uid="{00000000-0005-0000-0000-0000D8380000}"/>
    <cellStyle name="40% - uthevingsfarge 4 8 4 5" xfId="15754" xr:uid="{00000000-0005-0000-0000-0000D9380000}"/>
    <cellStyle name="40% - uthevingsfarge 4 8 5" xfId="15755" xr:uid="{00000000-0005-0000-0000-0000DA380000}"/>
    <cellStyle name="40% - uthevingsfarge 4 8 5 2" xfId="15756" xr:uid="{00000000-0005-0000-0000-0000DB380000}"/>
    <cellStyle name="40% - uthevingsfarge 4 8 5 3" xfId="15757" xr:uid="{00000000-0005-0000-0000-0000DC380000}"/>
    <cellStyle name="40% - uthevingsfarge 4 8 6" xfId="15758" xr:uid="{00000000-0005-0000-0000-0000DD380000}"/>
    <cellStyle name="40% - uthevingsfarge 4 8 6 2" xfId="15759" xr:uid="{00000000-0005-0000-0000-0000DE380000}"/>
    <cellStyle name="40% - uthevingsfarge 4 8 6 3" xfId="15760" xr:uid="{00000000-0005-0000-0000-0000DF380000}"/>
    <cellStyle name="40% - uthevingsfarge 4 8 7" xfId="15761" xr:uid="{00000000-0005-0000-0000-0000E0380000}"/>
    <cellStyle name="40% - uthevingsfarge 4 8 7 2" xfId="15762" xr:uid="{00000000-0005-0000-0000-0000E1380000}"/>
    <cellStyle name="40% - uthevingsfarge 4 8 8" xfId="15763" xr:uid="{00000000-0005-0000-0000-0000E2380000}"/>
    <cellStyle name="40% - uthevingsfarge 4 8 8 2" xfId="15764" xr:uid="{00000000-0005-0000-0000-0000E3380000}"/>
    <cellStyle name="40% - uthevingsfarge 4 8 9" xfId="15765" xr:uid="{00000000-0005-0000-0000-0000E4380000}"/>
    <cellStyle name="40% - uthevingsfarge 4 8_Tabell 4.5-4.7" xfId="15702" xr:uid="{00000000-0005-0000-0000-0000E5380000}"/>
    <cellStyle name="40% - uthevingsfarge 4 9" xfId="868" xr:uid="{00000000-0005-0000-0000-0000E6380000}"/>
    <cellStyle name="40% - uthevingsfarge 4 9 10" xfId="15767" xr:uid="{00000000-0005-0000-0000-0000E7380000}"/>
    <cellStyle name="40% - uthevingsfarge 4 9 2" xfId="869" xr:uid="{00000000-0005-0000-0000-0000E8380000}"/>
    <cellStyle name="40% - uthevingsfarge 4 9 2 2" xfId="15769" xr:uid="{00000000-0005-0000-0000-0000E9380000}"/>
    <cellStyle name="40% - uthevingsfarge 4 9 2 2 2" xfId="15770" xr:uid="{00000000-0005-0000-0000-0000EA380000}"/>
    <cellStyle name="40% - uthevingsfarge 4 9 2 2 3" xfId="15771" xr:uid="{00000000-0005-0000-0000-0000EB380000}"/>
    <cellStyle name="40% - uthevingsfarge 4 9 2 3" xfId="15772" xr:uid="{00000000-0005-0000-0000-0000EC380000}"/>
    <cellStyle name="40% - uthevingsfarge 4 9 2 3 2" xfId="15773" xr:uid="{00000000-0005-0000-0000-0000ED380000}"/>
    <cellStyle name="40% - uthevingsfarge 4 9 2 3 3" xfId="15774" xr:uid="{00000000-0005-0000-0000-0000EE380000}"/>
    <cellStyle name="40% - uthevingsfarge 4 9 2 4" xfId="15775" xr:uid="{00000000-0005-0000-0000-0000EF380000}"/>
    <cellStyle name="40% - uthevingsfarge 4 9 2 5" xfId="15776" xr:uid="{00000000-0005-0000-0000-0000F0380000}"/>
    <cellStyle name="40% - uthevingsfarge 4 9 2_Tabell 4.5-4.7" xfId="15768" xr:uid="{00000000-0005-0000-0000-0000F1380000}"/>
    <cellStyle name="40% - uthevingsfarge 4 9 3" xfId="15777" xr:uid="{00000000-0005-0000-0000-0000F2380000}"/>
    <cellStyle name="40% - uthevingsfarge 4 9 3 2" xfId="15778" xr:uid="{00000000-0005-0000-0000-0000F3380000}"/>
    <cellStyle name="40% - uthevingsfarge 4 9 3 2 2" xfId="15779" xr:uid="{00000000-0005-0000-0000-0000F4380000}"/>
    <cellStyle name="40% - uthevingsfarge 4 9 3 2 3" xfId="15780" xr:uid="{00000000-0005-0000-0000-0000F5380000}"/>
    <cellStyle name="40% - uthevingsfarge 4 9 3 3" xfId="15781" xr:uid="{00000000-0005-0000-0000-0000F6380000}"/>
    <cellStyle name="40% - uthevingsfarge 4 9 3 3 2" xfId="15782" xr:uid="{00000000-0005-0000-0000-0000F7380000}"/>
    <cellStyle name="40% - uthevingsfarge 4 9 3 3 3" xfId="15783" xr:uid="{00000000-0005-0000-0000-0000F8380000}"/>
    <cellStyle name="40% - uthevingsfarge 4 9 3 4" xfId="15784" xr:uid="{00000000-0005-0000-0000-0000F9380000}"/>
    <cellStyle name="40% - uthevingsfarge 4 9 3 5" xfId="15785" xr:uid="{00000000-0005-0000-0000-0000FA380000}"/>
    <cellStyle name="40% - uthevingsfarge 4 9 4" xfId="15786" xr:uid="{00000000-0005-0000-0000-0000FB380000}"/>
    <cellStyle name="40% - uthevingsfarge 4 9 4 2" xfId="15787" xr:uid="{00000000-0005-0000-0000-0000FC380000}"/>
    <cellStyle name="40% - uthevingsfarge 4 9 4 3" xfId="15788" xr:uid="{00000000-0005-0000-0000-0000FD380000}"/>
    <cellStyle name="40% - uthevingsfarge 4 9 5" xfId="15789" xr:uid="{00000000-0005-0000-0000-0000FE380000}"/>
    <cellStyle name="40% - uthevingsfarge 4 9 5 2" xfId="15790" xr:uid="{00000000-0005-0000-0000-0000FF380000}"/>
    <cellStyle name="40% - uthevingsfarge 4 9 5 3" xfId="15791" xr:uid="{00000000-0005-0000-0000-000000390000}"/>
    <cellStyle name="40% - uthevingsfarge 4 9 6" xfId="15792" xr:uid="{00000000-0005-0000-0000-000001390000}"/>
    <cellStyle name="40% - uthevingsfarge 4 9 6 2" xfId="15793" xr:uid="{00000000-0005-0000-0000-000002390000}"/>
    <cellStyle name="40% - uthevingsfarge 4 9 7" xfId="15794" xr:uid="{00000000-0005-0000-0000-000003390000}"/>
    <cellStyle name="40% - uthevingsfarge 4 9 7 2" xfId="15795" xr:uid="{00000000-0005-0000-0000-000004390000}"/>
    <cellStyle name="40% - uthevingsfarge 4 9 8" xfId="15796" xr:uid="{00000000-0005-0000-0000-000005390000}"/>
    <cellStyle name="40% - uthevingsfarge 4 9 9" xfId="15797" xr:uid="{00000000-0005-0000-0000-000006390000}"/>
    <cellStyle name="40% - uthevingsfarge 4 9_Tabell 4.5-4.7" xfId="15766" xr:uid="{00000000-0005-0000-0000-000007390000}"/>
    <cellStyle name="40% - uthevingsfarge 5 10" xfId="870" xr:uid="{00000000-0005-0000-0000-000008390000}"/>
    <cellStyle name="40% - uthevingsfarge 5 10 2" xfId="15799" xr:uid="{00000000-0005-0000-0000-000009390000}"/>
    <cellStyle name="40% - uthevingsfarge 5 10 2 2" xfId="15800" xr:uid="{00000000-0005-0000-0000-00000A390000}"/>
    <cellStyle name="40% - uthevingsfarge 5 10 2 3" xfId="15801" xr:uid="{00000000-0005-0000-0000-00000B390000}"/>
    <cellStyle name="40% - uthevingsfarge 5 10 3" xfId="15802" xr:uid="{00000000-0005-0000-0000-00000C390000}"/>
    <cellStyle name="40% - uthevingsfarge 5 10 3 2" xfId="15803" xr:uid="{00000000-0005-0000-0000-00000D390000}"/>
    <cellStyle name="40% - uthevingsfarge 5 10 3 3" xfId="15804" xr:uid="{00000000-0005-0000-0000-00000E390000}"/>
    <cellStyle name="40% - uthevingsfarge 5 10 4" xfId="15805" xr:uid="{00000000-0005-0000-0000-00000F390000}"/>
    <cellStyle name="40% - uthevingsfarge 5 10 5" xfId="15806" xr:uid="{00000000-0005-0000-0000-000010390000}"/>
    <cellStyle name="40% - uthevingsfarge 5 10_Tabell 4.5-4.7" xfId="15798" xr:uid="{00000000-0005-0000-0000-000011390000}"/>
    <cellStyle name="40% - uthevingsfarge 5 11" xfId="15807" xr:uid="{00000000-0005-0000-0000-000012390000}"/>
    <cellStyle name="40% - uthevingsfarge 5 11 2" xfId="15808" xr:uid="{00000000-0005-0000-0000-000013390000}"/>
    <cellStyle name="40% - uthevingsfarge 5 11 2 2" xfId="15809" xr:uid="{00000000-0005-0000-0000-000014390000}"/>
    <cellStyle name="40% - uthevingsfarge 5 11 2 3" xfId="15810" xr:uid="{00000000-0005-0000-0000-000015390000}"/>
    <cellStyle name="40% - uthevingsfarge 5 11 3" xfId="15811" xr:uid="{00000000-0005-0000-0000-000016390000}"/>
    <cellStyle name="40% - uthevingsfarge 5 11 3 2" xfId="15812" xr:uid="{00000000-0005-0000-0000-000017390000}"/>
    <cellStyle name="40% - uthevingsfarge 5 11 3 3" xfId="15813" xr:uid="{00000000-0005-0000-0000-000018390000}"/>
    <cellStyle name="40% - uthevingsfarge 5 11 4" xfId="15814" xr:uid="{00000000-0005-0000-0000-000019390000}"/>
    <cellStyle name="40% - uthevingsfarge 5 11 5" xfId="15815" xr:uid="{00000000-0005-0000-0000-00001A390000}"/>
    <cellStyle name="40% - uthevingsfarge 5 12" xfId="15816" xr:uid="{00000000-0005-0000-0000-00001B390000}"/>
    <cellStyle name="40% - uthevingsfarge 5 12 2" xfId="15817" xr:uid="{00000000-0005-0000-0000-00001C390000}"/>
    <cellStyle name="40% - uthevingsfarge 5 12 3" xfId="15818" xr:uid="{00000000-0005-0000-0000-00001D390000}"/>
    <cellStyle name="40% - uthevingsfarge 5 13" xfId="15819" xr:uid="{00000000-0005-0000-0000-00001E390000}"/>
    <cellStyle name="40% - uthevingsfarge 5 13 2" xfId="15820" xr:uid="{00000000-0005-0000-0000-00001F390000}"/>
    <cellStyle name="40% - uthevingsfarge 5 13 3" xfId="15821" xr:uid="{00000000-0005-0000-0000-000020390000}"/>
    <cellStyle name="40% - uthevingsfarge 5 14" xfId="15822" xr:uid="{00000000-0005-0000-0000-000021390000}"/>
    <cellStyle name="40% - uthevingsfarge 5 14 2" xfId="15823" xr:uid="{00000000-0005-0000-0000-000022390000}"/>
    <cellStyle name="40% - uthevingsfarge 5 15" xfId="15824" xr:uid="{00000000-0005-0000-0000-000023390000}"/>
    <cellStyle name="40% - uthevingsfarge 5 15 2" xfId="15825" xr:uid="{00000000-0005-0000-0000-000024390000}"/>
    <cellStyle name="40% - uthevingsfarge 5 16" xfId="15826" xr:uid="{00000000-0005-0000-0000-000025390000}"/>
    <cellStyle name="40% - uthevingsfarge 5 17" xfId="15827" xr:uid="{00000000-0005-0000-0000-000026390000}"/>
    <cellStyle name="40% - uthevingsfarge 5 18" xfId="15828" xr:uid="{00000000-0005-0000-0000-000027390000}"/>
    <cellStyle name="40% - uthevingsfarge 5 2" xfId="871" xr:uid="{00000000-0005-0000-0000-000028390000}"/>
    <cellStyle name="40% - uthevingsfarge 5 2 10" xfId="15830" xr:uid="{00000000-0005-0000-0000-000029390000}"/>
    <cellStyle name="40% - uthevingsfarge 5 2 10 2" xfId="15831" xr:uid="{00000000-0005-0000-0000-00002A390000}"/>
    <cellStyle name="40% - uthevingsfarge 5 2 11" xfId="15832" xr:uid="{00000000-0005-0000-0000-00002B390000}"/>
    <cellStyle name="40% - uthevingsfarge 5 2 11 2" xfId="15833" xr:uid="{00000000-0005-0000-0000-00002C390000}"/>
    <cellStyle name="40% - uthevingsfarge 5 2 12" xfId="15834" xr:uid="{00000000-0005-0000-0000-00002D390000}"/>
    <cellStyle name="40% - uthevingsfarge 5 2 13" xfId="15835" xr:uid="{00000000-0005-0000-0000-00002E390000}"/>
    <cellStyle name="40% - uthevingsfarge 5 2 14" xfId="15836" xr:uid="{00000000-0005-0000-0000-00002F390000}"/>
    <cellStyle name="40% - uthevingsfarge 5 2 2" xfId="872" xr:uid="{00000000-0005-0000-0000-000030390000}"/>
    <cellStyle name="40% - uthevingsfarge 5 2 2 10" xfId="15838" xr:uid="{00000000-0005-0000-0000-000031390000}"/>
    <cellStyle name="40% - uthevingsfarge 5 2 2 11" xfId="15839" xr:uid="{00000000-0005-0000-0000-000032390000}"/>
    <cellStyle name="40% - uthevingsfarge 5 2 2 12" xfId="15840" xr:uid="{00000000-0005-0000-0000-000033390000}"/>
    <cellStyle name="40% - uthevingsfarge 5 2 2 2" xfId="873" xr:uid="{00000000-0005-0000-0000-000034390000}"/>
    <cellStyle name="40% - uthevingsfarge 5 2 2 2 10" xfId="15842" xr:uid="{00000000-0005-0000-0000-000035390000}"/>
    <cellStyle name="40% - uthevingsfarge 5 2 2 2 11" xfId="15843" xr:uid="{00000000-0005-0000-0000-000036390000}"/>
    <cellStyle name="40% - uthevingsfarge 5 2 2 2 2" xfId="874" xr:uid="{00000000-0005-0000-0000-000037390000}"/>
    <cellStyle name="40% - uthevingsfarge 5 2 2 2 2 10" xfId="15845" xr:uid="{00000000-0005-0000-0000-000038390000}"/>
    <cellStyle name="40% - uthevingsfarge 5 2 2 2 2 2" xfId="875" xr:uid="{00000000-0005-0000-0000-000039390000}"/>
    <cellStyle name="40% - uthevingsfarge 5 2 2 2 2 2 2" xfId="15847" xr:uid="{00000000-0005-0000-0000-00003A390000}"/>
    <cellStyle name="40% - uthevingsfarge 5 2 2 2 2 2 2 2" xfId="15848" xr:uid="{00000000-0005-0000-0000-00003B390000}"/>
    <cellStyle name="40% - uthevingsfarge 5 2 2 2 2 2 2 3" xfId="15849" xr:uid="{00000000-0005-0000-0000-00003C390000}"/>
    <cellStyle name="40% - uthevingsfarge 5 2 2 2 2 2 3" xfId="15850" xr:uid="{00000000-0005-0000-0000-00003D390000}"/>
    <cellStyle name="40% - uthevingsfarge 5 2 2 2 2 2 3 2" xfId="15851" xr:uid="{00000000-0005-0000-0000-00003E390000}"/>
    <cellStyle name="40% - uthevingsfarge 5 2 2 2 2 2 3 3" xfId="15852" xr:uid="{00000000-0005-0000-0000-00003F390000}"/>
    <cellStyle name="40% - uthevingsfarge 5 2 2 2 2 2 4" xfId="15853" xr:uid="{00000000-0005-0000-0000-000040390000}"/>
    <cellStyle name="40% - uthevingsfarge 5 2 2 2 2 2 5" xfId="15854" xr:uid="{00000000-0005-0000-0000-000041390000}"/>
    <cellStyle name="40% - uthevingsfarge 5 2 2 2 2 2_Tabell 4.5-4.7" xfId="15846" xr:uid="{00000000-0005-0000-0000-000042390000}"/>
    <cellStyle name="40% - uthevingsfarge 5 2 2 2 2 3" xfId="15855" xr:uid="{00000000-0005-0000-0000-000043390000}"/>
    <cellStyle name="40% - uthevingsfarge 5 2 2 2 2 3 2" xfId="15856" xr:uid="{00000000-0005-0000-0000-000044390000}"/>
    <cellStyle name="40% - uthevingsfarge 5 2 2 2 2 3 2 2" xfId="15857" xr:uid="{00000000-0005-0000-0000-000045390000}"/>
    <cellStyle name="40% - uthevingsfarge 5 2 2 2 2 3 2 3" xfId="15858" xr:uid="{00000000-0005-0000-0000-000046390000}"/>
    <cellStyle name="40% - uthevingsfarge 5 2 2 2 2 3 3" xfId="15859" xr:uid="{00000000-0005-0000-0000-000047390000}"/>
    <cellStyle name="40% - uthevingsfarge 5 2 2 2 2 3 3 2" xfId="15860" xr:uid="{00000000-0005-0000-0000-000048390000}"/>
    <cellStyle name="40% - uthevingsfarge 5 2 2 2 2 3 3 3" xfId="15861" xr:uid="{00000000-0005-0000-0000-000049390000}"/>
    <cellStyle name="40% - uthevingsfarge 5 2 2 2 2 3 4" xfId="15862" xr:uid="{00000000-0005-0000-0000-00004A390000}"/>
    <cellStyle name="40% - uthevingsfarge 5 2 2 2 2 3 5" xfId="15863" xr:uid="{00000000-0005-0000-0000-00004B390000}"/>
    <cellStyle name="40% - uthevingsfarge 5 2 2 2 2 4" xfId="15864" xr:uid="{00000000-0005-0000-0000-00004C390000}"/>
    <cellStyle name="40% - uthevingsfarge 5 2 2 2 2 4 2" xfId="15865" xr:uid="{00000000-0005-0000-0000-00004D390000}"/>
    <cellStyle name="40% - uthevingsfarge 5 2 2 2 2 4 3" xfId="15866" xr:uid="{00000000-0005-0000-0000-00004E390000}"/>
    <cellStyle name="40% - uthevingsfarge 5 2 2 2 2 5" xfId="15867" xr:uid="{00000000-0005-0000-0000-00004F390000}"/>
    <cellStyle name="40% - uthevingsfarge 5 2 2 2 2 5 2" xfId="15868" xr:uid="{00000000-0005-0000-0000-000050390000}"/>
    <cellStyle name="40% - uthevingsfarge 5 2 2 2 2 5 3" xfId="15869" xr:uid="{00000000-0005-0000-0000-000051390000}"/>
    <cellStyle name="40% - uthevingsfarge 5 2 2 2 2 6" xfId="15870" xr:uid="{00000000-0005-0000-0000-000052390000}"/>
    <cellStyle name="40% - uthevingsfarge 5 2 2 2 2 6 2" xfId="15871" xr:uid="{00000000-0005-0000-0000-000053390000}"/>
    <cellStyle name="40% - uthevingsfarge 5 2 2 2 2 7" xfId="15872" xr:uid="{00000000-0005-0000-0000-000054390000}"/>
    <cellStyle name="40% - uthevingsfarge 5 2 2 2 2 7 2" xfId="15873" xr:uid="{00000000-0005-0000-0000-000055390000}"/>
    <cellStyle name="40% - uthevingsfarge 5 2 2 2 2 8" xfId="15874" xr:uid="{00000000-0005-0000-0000-000056390000}"/>
    <cellStyle name="40% - uthevingsfarge 5 2 2 2 2 9" xfId="15875" xr:uid="{00000000-0005-0000-0000-000057390000}"/>
    <cellStyle name="40% - uthevingsfarge 5 2 2 2 2_Tabell 4.5-4.7" xfId="15844" xr:uid="{00000000-0005-0000-0000-000058390000}"/>
    <cellStyle name="40% - uthevingsfarge 5 2 2 2 3" xfId="876" xr:uid="{00000000-0005-0000-0000-000059390000}"/>
    <cellStyle name="40% - uthevingsfarge 5 2 2 2 3 2" xfId="15877" xr:uid="{00000000-0005-0000-0000-00005A390000}"/>
    <cellStyle name="40% - uthevingsfarge 5 2 2 2 3 2 2" xfId="15878" xr:uid="{00000000-0005-0000-0000-00005B390000}"/>
    <cellStyle name="40% - uthevingsfarge 5 2 2 2 3 2 3" xfId="15879" xr:uid="{00000000-0005-0000-0000-00005C390000}"/>
    <cellStyle name="40% - uthevingsfarge 5 2 2 2 3 3" xfId="15880" xr:uid="{00000000-0005-0000-0000-00005D390000}"/>
    <cellStyle name="40% - uthevingsfarge 5 2 2 2 3 3 2" xfId="15881" xr:uid="{00000000-0005-0000-0000-00005E390000}"/>
    <cellStyle name="40% - uthevingsfarge 5 2 2 2 3 3 3" xfId="15882" xr:uid="{00000000-0005-0000-0000-00005F390000}"/>
    <cellStyle name="40% - uthevingsfarge 5 2 2 2 3 4" xfId="15883" xr:uid="{00000000-0005-0000-0000-000060390000}"/>
    <cellStyle name="40% - uthevingsfarge 5 2 2 2 3 5" xfId="15884" xr:uid="{00000000-0005-0000-0000-000061390000}"/>
    <cellStyle name="40% - uthevingsfarge 5 2 2 2 3_Tabell 4.5-4.7" xfId="15876" xr:uid="{00000000-0005-0000-0000-000062390000}"/>
    <cellStyle name="40% - uthevingsfarge 5 2 2 2 4" xfId="15885" xr:uid="{00000000-0005-0000-0000-000063390000}"/>
    <cellStyle name="40% - uthevingsfarge 5 2 2 2 4 2" xfId="15886" xr:uid="{00000000-0005-0000-0000-000064390000}"/>
    <cellStyle name="40% - uthevingsfarge 5 2 2 2 4 2 2" xfId="15887" xr:uid="{00000000-0005-0000-0000-000065390000}"/>
    <cellStyle name="40% - uthevingsfarge 5 2 2 2 4 2 3" xfId="15888" xr:uid="{00000000-0005-0000-0000-000066390000}"/>
    <cellStyle name="40% - uthevingsfarge 5 2 2 2 4 3" xfId="15889" xr:uid="{00000000-0005-0000-0000-000067390000}"/>
    <cellStyle name="40% - uthevingsfarge 5 2 2 2 4 3 2" xfId="15890" xr:uid="{00000000-0005-0000-0000-000068390000}"/>
    <cellStyle name="40% - uthevingsfarge 5 2 2 2 4 3 3" xfId="15891" xr:uid="{00000000-0005-0000-0000-000069390000}"/>
    <cellStyle name="40% - uthevingsfarge 5 2 2 2 4 4" xfId="15892" xr:uid="{00000000-0005-0000-0000-00006A390000}"/>
    <cellStyle name="40% - uthevingsfarge 5 2 2 2 4 5" xfId="15893" xr:uid="{00000000-0005-0000-0000-00006B390000}"/>
    <cellStyle name="40% - uthevingsfarge 5 2 2 2 5" xfId="15894" xr:uid="{00000000-0005-0000-0000-00006C390000}"/>
    <cellStyle name="40% - uthevingsfarge 5 2 2 2 5 2" xfId="15895" xr:uid="{00000000-0005-0000-0000-00006D390000}"/>
    <cellStyle name="40% - uthevingsfarge 5 2 2 2 5 3" xfId="15896" xr:uid="{00000000-0005-0000-0000-00006E390000}"/>
    <cellStyle name="40% - uthevingsfarge 5 2 2 2 6" xfId="15897" xr:uid="{00000000-0005-0000-0000-00006F390000}"/>
    <cellStyle name="40% - uthevingsfarge 5 2 2 2 6 2" xfId="15898" xr:uid="{00000000-0005-0000-0000-000070390000}"/>
    <cellStyle name="40% - uthevingsfarge 5 2 2 2 6 3" xfId="15899" xr:uid="{00000000-0005-0000-0000-000071390000}"/>
    <cellStyle name="40% - uthevingsfarge 5 2 2 2 7" xfId="15900" xr:uid="{00000000-0005-0000-0000-000072390000}"/>
    <cellStyle name="40% - uthevingsfarge 5 2 2 2 7 2" xfId="15901" xr:uid="{00000000-0005-0000-0000-000073390000}"/>
    <cellStyle name="40% - uthevingsfarge 5 2 2 2 8" xfId="15902" xr:uid="{00000000-0005-0000-0000-000074390000}"/>
    <cellStyle name="40% - uthevingsfarge 5 2 2 2 8 2" xfId="15903" xr:uid="{00000000-0005-0000-0000-000075390000}"/>
    <cellStyle name="40% - uthevingsfarge 5 2 2 2 9" xfId="15904" xr:uid="{00000000-0005-0000-0000-000076390000}"/>
    <cellStyle name="40% - uthevingsfarge 5 2 2 2_Tabell 4.5-4.7" xfId="15841" xr:uid="{00000000-0005-0000-0000-000077390000}"/>
    <cellStyle name="40% - uthevingsfarge 5 2 2 3" xfId="877" xr:uid="{00000000-0005-0000-0000-000078390000}"/>
    <cellStyle name="40% - uthevingsfarge 5 2 2 3 10" xfId="15906" xr:uid="{00000000-0005-0000-0000-000079390000}"/>
    <cellStyle name="40% - uthevingsfarge 5 2 2 3 2" xfId="878" xr:uid="{00000000-0005-0000-0000-00007A390000}"/>
    <cellStyle name="40% - uthevingsfarge 5 2 2 3 2 2" xfId="15908" xr:uid="{00000000-0005-0000-0000-00007B390000}"/>
    <cellStyle name="40% - uthevingsfarge 5 2 2 3 2 2 2" xfId="15909" xr:uid="{00000000-0005-0000-0000-00007C390000}"/>
    <cellStyle name="40% - uthevingsfarge 5 2 2 3 2 2 3" xfId="15910" xr:uid="{00000000-0005-0000-0000-00007D390000}"/>
    <cellStyle name="40% - uthevingsfarge 5 2 2 3 2 3" xfId="15911" xr:uid="{00000000-0005-0000-0000-00007E390000}"/>
    <cellStyle name="40% - uthevingsfarge 5 2 2 3 2 3 2" xfId="15912" xr:uid="{00000000-0005-0000-0000-00007F390000}"/>
    <cellStyle name="40% - uthevingsfarge 5 2 2 3 2 3 3" xfId="15913" xr:uid="{00000000-0005-0000-0000-000080390000}"/>
    <cellStyle name="40% - uthevingsfarge 5 2 2 3 2 4" xfId="15914" xr:uid="{00000000-0005-0000-0000-000081390000}"/>
    <cellStyle name="40% - uthevingsfarge 5 2 2 3 2 5" xfId="15915" xr:uid="{00000000-0005-0000-0000-000082390000}"/>
    <cellStyle name="40% - uthevingsfarge 5 2 2 3 2_Tabell 4.5-4.7" xfId="15907" xr:uid="{00000000-0005-0000-0000-000083390000}"/>
    <cellStyle name="40% - uthevingsfarge 5 2 2 3 3" xfId="15916" xr:uid="{00000000-0005-0000-0000-000084390000}"/>
    <cellStyle name="40% - uthevingsfarge 5 2 2 3 3 2" xfId="15917" xr:uid="{00000000-0005-0000-0000-000085390000}"/>
    <cellStyle name="40% - uthevingsfarge 5 2 2 3 3 2 2" xfId="15918" xr:uid="{00000000-0005-0000-0000-000086390000}"/>
    <cellStyle name="40% - uthevingsfarge 5 2 2 3 3 2 3" xfId="15919" xr:uid="{00000000-0005-0000-0000-000087390000}"/>
    <cellStyle name="40% - uthevingsfarge 5 2 2 3 3 3" xfId="15920" xr:uid="{00000000-0005-0000-0000-000088390000}"/>
    <cellStyle name="40% - uthevingsfarge 5 2 2 3 3 3 2" xfId="15921" xr:uid="{00000000-0005-0000-0000-000089390000}"/>
    <cellStyle name="40% - uthevingsfarge 5 2 2 3 3 3 3" xfId="15922" xr:uid="{00000000-0005-0000-0000-00008A390000}"/>
    <cellStyle name="40% - uthevingsfarge 5 2 2 3 3 4" xfId="15923" xr:uid="{00000000-0005-0000-0000-00008B390000}"/>
    <cellStyle name="40% - uthevingsfarge 5 2 2 3 3 5" xfId="15924" xr:uid="{00000000-0005-0000-0000-00008C390000}"/>
    <cellStyle name="40% - uthevingsfarge 5 2 2 3 4" xfId="15925" xr:uid="{00000000-0005-0000-0000-00008D390000}"/>
    <cellStyle name="40% - uthevingsfarge 5 2 2 3 4 2" xfId="15926" xr:uid="{00000000-0005-0000-0000-00008E390000}"/>
    <cellStyle name="40% - uthevingsfarge 5 2 2 3 4 3" xfId="15927" xr:uid="{00000000-0005-0000-0000-00008F390000}"/>
    <cellStyle name="40% - uthevingsfarge 5 2 2 3 5" xfId="15928" xr:uid="{00000000-0005-0000-0000-000090390000}"/>
    <cellStyle name="40% - uthevingsfarge 5 2 2 3 5 2" xfId="15929" xr:uid="{00000000-0005-0000-0000-000091390000}"/>
    <cellStyle name="40% - uthevingsfarge 5 2 2 3 5 3" xfId="15930" xr:uid="{00000000-0005-0000-0000-000092390000}"/>
    <cellStyle name="40% - uthevingsfarge 5 2 2 3 6" xfId="15931" xr:uid="{00000000-0005-0000-0000-000093390000}"/>
    <cellStyle name="40% - uthevingsfarge 5 2 2 3 6 2" xfId="15932" xr:uid="{00000000-0005-0000-0000-000094390000}"/>
    <cellStyle name="40% - uthevingsfarge 5 2 2 3 7" xfId="15933" xr:uid="{00000000-0005-0000-0000-000095390000}"/>
    <cellStyle name="40% - uthevingsfarge 5 2 2 3 7 2" xfId="15934" xr:uid="{00000000-0005-0000-0000-000096390000}"/>
    <cellStyle name="40% - uthevingsfarge 5 2 2 3 8" xfId="15935" xr:uid="{00000000-0005-0000-0000-000097390000}"/>
    <cellStyle name="40% - uthevingsfarge 5 2 2 3 9" xfId="15936" xr:uid="{00000000-0005-0000-0000-000098390000}"/>
    <cellStyle name="40% - uthevingsfarge 5 2 2 3_Tabell 4.5-4.7" xfId="15905" xr:uid="{00000000-0005-0000-0000-000099390000}"/>
    <cellStyle name="40% - uthevingsfarge 5 2 2 4" xfId="879" xr:uid="{00000000-0005-0000-0000-00009A390000}"/>
    <cellStyle name="40% - uthevingsfarge 5 2 2 4 2" xfId="15938" xr:uid="{00000000-0005-0000-0000-00009B390000}"/>
    <cellStyle name="40% - uthevingsfarge 5 2 2 4 2 2" xfId="15939" xr:uid="{00000000-0005-0000-0000-00009C390000}"/>
    <cellStyle name="40% - uthevingsfarge 5 2 2 4 2 3" xfId="15940" xr:uid="{00000000-0005-0000-0000-00009D390000}"/>
    <cellStyle name="40% - uthevingsfarge 5 2 2 4 3" xfId="15941" xr:uid="{00000000-0005-0000-0000-00009E390000}"/>
    <cellStyle name="40% - uthevingsfarge 5 2 2 4 3 2" xfId="15942" xr:uid="{00000000-0005-0000-0000-00009F390000}"/>
    <cellStyle name="40% - uthevingsfarge 5 2 2 4 3 3" xfId="15943" xr:uid="{00000000-0005-0000-0000-0000A0390000}"/>
    <cellStyle name="40% - uthevingsfarge 5 2 2 4 4" xfId="15944" xr:uid="{00000000-0005-0000-0000-0000A1390000}"/>
    <cellStyle name="40% - uthevingsfarge 5 2 2 4 5" xfId="15945" xr:uid="{00000000-0005-0000-0000-0000A2390000}"/>
    <cellStyle name="40% - uthevingsfarge 5 2 2 4_Tabell 4.5-4.7" xfId="15937" xr:uid="{00000000-0005-0000-0000-0000A3390000}"/>
    <cellStyle name="40% - uthevingsfarge 5 2 2 5" xfId="15946" xr:uid="{00000000-0005-0000-0000-0000A4390000}"/>
    <cellStyle name="40% - uthevingsfarge 5 2 2 5 2" xfId="15947" xr:uid="{00000000-0005-0000-0000-0000A5390000}"/>
    <cellStyle name="40% - uthevingsfarge 5 2 2 5 2 2" xfId="15948" xr:uid="{00000000-0005-0000-0000-0000A6390000}"/>
    <cellStyle name="40% - uthevingsfarge 5 2 2 5 2 3" xfId="15949" xr:uid="{00000000-0005-0000-0000-0000A7390000}"/>
    <cellStyle name="40% - uthevingsfarge 5 2 2 5 3" xfId="15950" xr:uid="{00000000-0005-0000-0000-0000A8390000}"/>
    <cellStyle name="40% - uthevingsfarge 5 2 2 5 3 2" xfId="15951" xr:uid="{00000000-0005-0000-0000-0000A9390000}"/>
    <cellStyle name="40% - uthevingsfarge 5 2 2 5 3 3" xfId="15952" xr:uid="{00000000-0005-0000-0000-0000AA390000}"/>
    <cellStyle name="40% - uthevingsfarge 5 2 2 5 4" xfId="15953" xr:uid="{00000000-0005-0000-0000-0000AB390000}"/>
    <cellStyle name="40% - uthevingsfarge 5 2 2 5 5" xfId="15954" xr:uid="{00000000-0005-0000-0000-0000AC390000}"/>
    <cellStyle name="40% - uthevingsfarge 5 2 2 6" xfId="15955" xr:uid="{00000000-0005-0000-0000-0000AD390000}"/>
    <cellStyle name="40% - uthevingsfarge 5 2 2 6 2" xfId="15956" xr:uid="{00000000-0005-0000-0000-0000AE390000}"/>
    <cellStyle name="40% - uthevingsfarge 5 2 2 6 3" xfId="15957" xr:uid="{00000000-0005-0000-0000-0000AF390000}"/>
    <cellStyle name="40% - uthevingsfarge 5 2 2 7" xfId="15958" xr:uid="{00000000-0005-0000-0000-0000B0390000}"/>
    <cellStyle name="40% - uthevingsfarge 5 2 2 7 2" xfId="15959" xr:uid="{00000000-0005-0000-0000-0000B1390000}"/>
    <cellStyle name="40% - uthevingsfarge 5 2 2 7 3" xfId="15960" xr:uid="{00000000-0005-0000-0000-0000B2390000}"/>
    <cellStyle name="40% - uthevingsfarge 5 2 2 8" xfId="15961" xr:uid="{00000000-0005-0000-0000-0000B3390000}"/>
    <cellStyle name="40% - uthevingsfarge 5 2 2 8 2" xfId="15962" xr:uid="{00000000-0005-0000-0000-0000B4390000}"/>
    <cellStyle name="40% - uthevingsfarge 5 2 2 9" xfId="15963" xr:uid="{00000000-0005-0000-0000-0000B5390000}"/>
    <cellStyle name="40% - uthevingsfarge 5 2 2 9 2" xfId="15964" xr:uid="{00000000-0005-0000-0000-0000B6390000}"/>
    <cellStyle name="40% - uthevingsfarge 5 2 2_Tabell 4.5-4.7" xfId="15837" xr:uid="{00000000-0005-0000-0000-0000B7390000}"/>
    <cellStyle name="40% - uthevingsfarge 5 2 3" xfId="880" xr:uid="{00000000-0005-0000-0000-0000B8390000}"/>
    <cellStyle name="40% - uthevingsfarge 5 2 3 10" xfId="15966" xr:uid="{00000000-0005-0000-0000-0000B9390000}"/>
    <cellStyle name="40% - uthevingsfarge 5 2 3 11" xfId="15967" xr:uid="{00000000-0005-0000-0000-0000BA390000}"/>
    <cellStyle name="40% - uthevingsfarge 5 2 3 2" xfId="881" xr:uid="{00000000-0005-0000-0000-0000BB390000}"/>
    <cellStyle name="40% - uthevingsfarge 5 2 3 2 10" xfId="15969" xr:uid="{00000000-0005-0000-0000-0000BC390000}"/>
    <cellStyle name="40% - uthevingsfarge 5 2 3 2 2" xfId="882" xr:uid="{00000000-0005-0000-0000-0000BD390000}"/>
    <cellStyle name="40% - uthevingsfarge 5 2 3 2 2 2" xfId="15971" xr:uid="{00000000-0005-0000-0000-0000BE390000}"/>
    <cellStyle name="40% - uthevingsfarge 5 2 3 2 2 2 2" xfId="15972" xr:uid="{00000000-0005-0000-0000-0000BF390000}"/>
    <cellStyle name="40% - uthevingsfarge 5 2 3 2 2 2 3" xfId="15973" xr:uid="{00000000-0005-0000-0000-0000C0390000}"/>
    <cellStyle name="40% - uthevingsfarge 5 2 3 2 2 3" xfId="15974" xr:uid="{00000000-0005-0000-0000-0000C1390000}"/>
    <cellStyle name="40% - uthevingsfarge 5 2 3 2 2 3 2" xfId="15975" xr:uid="{00000000-0005-0000-0000-0000C2390000}"/>
    <cellStyle name="40% - uthevingsfarge 5 2 3 2 2 3 3" xfId="15976" xr:uid="{00000000-0005-0000-0000-0000C3390000}"/>
    <cellStyle name="40% - uthevingsfarge 5 2 3 2 2 4" xfId="15977" xr:uid="{00000000-0005-0000-0000-0000C4390000}"/>
    <cellStyle name="40% - uthevingsfarge 5 2 3 2 2 5" xfId="15978" xr:uid="{00000000-0005-0000-0000-0000C5390000}"/>
    <cellStyle name="40% - uthevingsfarge 5 2 3 2 2_Tabell 4.5-4.7" xfId="15970" xr:uid="{00000000-0005-0000-0000-0000C6390000}"/>
    <cellStyle name="40% - uthevingsfarge 5 2 3 2 3" xfId="15979" xr:uid="{00000000-0005-0000-0000-0000C7390000}"/>
    <cellStyle name="40% - uthevingsfarge 5 2 3 2 3 2" xfId="15980" xr:uid="{00000000-0005-0000-0000-0000C8390000}"/>
    <cellStyle name="40% - uthevingsfarge 5 2 3 2 3 2 2" xfId="15981" xr:uid="{00000000-0005-0000-0000-0000C9390000}"/>
    <cellStyle name="40% - uthevingsfarge 5 2 3 2 3 2 3" xfId="15982" xr:uid="{00000000-0005-0000-0000-0000CA390000}"/>
    <cellStyle name="40% - uthevingsfarge 5 2 3 2 3 3" xfId="15983" xr:uid="{00000000-0005-0000-0000-0000CB390000}"/>
    <cellStyle name="40% - uthevingsfarge 5 2 3 2 3 3 2" xfId="15984" xr:uid="{00000000-0005-0000-0000-0000CC390000}"/>
    <cellStyle name="40% - uthevingsfarge 5 2 3 2 3 3 3" xfId="15985" xr:uid="{00000000-0005-0000-0000-0000CD390000}"/>
    <cellStyle name="40% - uthevingsfarge 5 2 3 2 3 4" xfId="15986" xr:uid="{00000000-0005-0000-0000-0000CE390000}"/>
    <cellStyle name="40% - uthevingsfarge 5 2 3 2 3 5" xfId="15987" xr:uid="{00000000-0005-0000-0000-0000CF390000}"/>
    <cellStyle name="40% - uthevingsfarge 5 2 3 2 4" xfId="15988" xr:uid="{00000000-0005-0000-0000-0000D0390000}"/>
    <cellStyle name="40% - uthevingsfarge 5 2 3 2 4 2" xfId="15989" xr:uid="{00000000-0005-0000-0000-0000D1390000}"/>
    <cellStyle name="40% - uthevingsfarge 5 2 3 2 4 3" xfId="15990" xr:uid="{00000000-0005-0000-0000-0000D2390000}"/>
    <cellStyle name="40% - uthevingsfarge 5 2 3 2 5" xfId="15991" xr:uid="{00000000-0005-0000-0000-0000D3390000}"/>
    <cellStyle name="40% - uthevingsfarge 5 2 3 2 5 2" xfId="15992" xr:uid="{00000000-0005-0000-0000-0000D4390000}"/>
    <cellStyle name="40% - uthevingsfarge 5 2 3 2 5 3" xfId="15993" xr:uid="{00000000-0005-0000-0000-0000D5390000}"/>
    <cellStyle name="40% - uthevingsfarge 5 2 3 2 6" xfId="15994" xr:uid="{00000000-0005-0000-0000-0000D6390000}"/>
    <cellStyle name="40% - uthevingsfarge 5 2 3 2 6 2" xfId="15995" xr:uid="{00000000-0005-0000-0000-0000D7390000}"/>
    <cellStyle name="40% - uthevingsfarge 5 2 3 2 7" xfId="15996" xr:uid="{00000000-0005-0000-0000-0000D8390000}"/>
    <cellStyle name="40% - uthevingsfarge 5 2 3 2 7 2" xfId="15997" xr:uid="{00000000-0005-0000-0000-0000D9390000}"/>
    <cellStyle name="40% - uthevingsfarge 5 2 3 2 8" xfId="15998" xr:uid="{00000000-0005-0000-0000-0000DA390000}"/>
    <cellStyle name="40% - uthevingsfarge 5 2 3 2 9" xfId="15999" xr:uid="{00000000-0005-0000-0000-0000DB390000}"/>
    <cellStyle name="40% - uthevingsfarge 5 2 3 2_Tabell 4.5-4.7" xfId="15968" xr:uid="{00000000-0005-0000-0000-0000DC390000}"/>
    <cellStyle name="40% - uthevingsfarge 5 2 3 3" xfId="883" xr:uid="{00000000-0005-0000-0000-0000DD390000}"/>
    <cellStyle name="40% - uthevingsfarge 5 2 3 3 2" xfId="16001" xr:uid="{00000000-0005-0000-0000-0000DE390000}"/>
    <cellStyle name="40% - uthevingsfarge 5 2 3 3 2 2" xfId="16002" xr:uid="{00000000-0005-0000-0000-0000DF390000}"/>
    <cellStyle name="40% - uthevingsfarge 5 2 3 3 2 3" xfId="16003" xr:uid="{00000000-0005-0000-0000-0000E0390000}"/>
    <cellStyle name="40% - uthevingsfarge 5 2 3 3 3" xfId="16004" xr:uid="{00000000-0005-0000-0000-0000E1390000}"/>
    <cellStyle name="40% - uthevingsfarge 5 2 3 3 3 2" xfId="16005" xr:uid="{00000000-0005-0000-0000-0000E2390000}"/>
    <cellStyle name="40% - uthevingsfarge 5 2 3 3 3 3" xfId="16006" xr:uid="{00000000-0005-0000-0000-0000E3390000}"/>
    <cellStyle name="40% - uthevingsfarge 5 2 3 3 4" xfId="16007" xr:uid="{00000000-0005-0000-0000-0000E4390000}"/>
    <cellStyle name="40% - uthevingsfarge 5 2 3 3 5" xfId="16008" xr:uid="{00000000-0005-0000-0000-0000E5390000}"/>
    <cellStyle name="40% - uthevingsfarge 5 2 3 3_Tabell 4.5-4.7" xfId="16000" xr:uid="{00000000-0005-0000-0000-0000E6390000}"/>
    <cellStyle name="40% - uthevingsfarge 5 2 3 4" xfId="16009" xr:uid="{00000000-0005-0000-0000-0000E7390000}"/>
    <cellStyle name="40% - uthevingsfarge 5 2 3 4 2" xfId="16010" xr:uid="{00000000-0005-0000-0000-0000E8390000}"/>
    <cellStyle name="40% - uthevingsfarge 5 2 3 4 2 2" xfId="16011" xr:uid="{00000000-0005-0000-0000-0000E9390000}"/>
    <cellStyle name="40% - uthevingsfarge 5 2 3 4 2 3" xfId="16012" xr:uid="{00000000-0005-0000-0000-0000EA390000}"/>
    <cellStyle name="40% - uthevingsfarge 5 2 3 4 3" xfId="16013" xr:uid="{00000000-0005-0000-0000-0000EB390000}"/>
    <cellStyle name="40% - uthevingsfarge 5 2 3 4 3 2" xfId="16014" xr:uid="{00000000-0005-0000-0000-0000EC390000}"/>
    <cellStyle name="40% - uthevingsfarge 5 2 3 4 3 3" xfId="16015" xr:uid="{00000000-0005-0000-0000-0000ED390000}"/>
    <cellStyle name="40% - uthevingsfarge 5 2 3 4 4" xfId="16016" xr:uid="{00000000-0005-0000-0000-0000EE390000}"/>
    <cellStyle name="40% - uthevingsfarge 5 2 3 4 5" xfId="16017" xr:uid="{00000000-0005-0000-0000-0000EF390000}"/>
    <cellStyle name="40% - uthevingsfarge 5 2 3 5" xfId="16018" xr:uid="{00000000-0005-0000-0000-0000F0390000}"/>
    <cellStyle name="40% - uthevingsfarge 5 2 3 5 2" xfId="16019" xr:uid="{00000000-0005-0000-0000-0000F1390000}"/>
    <cellStyle name="40% - uthevingsfarge 5 2 3 5 3" xfId="16020" xr:uid="{00000000-0005-0000-0000-0000F2390000}"/>
    <cellStyle name="40% - uthevingsfarge 5 2 3 6" xfId="16021" xr:uid="{00000000-0005-0000-0000-0000F3390000}"/>
    <cellStyle name="40% - uthevingsfarge 5 2 3 6 2" xfId="16022" xr:uid="{00000000-0005-0000-0000-0000F4390000}"/>
    <cellStyle name="40% - uthevingsfarge 5 2 3 6 3" xfId="16023" xr:uid="{00000000-0005-0000-0000-0000F5390000}"/>
    <cellStyle name="40% - uthevingsfarge 5 2 3 7" xfId="16024" xr:uid="{00000000-0005-0000-0000-0000F6390000}"/>
    <cellStyle name="40% - uthevingsfarge 5 2 3 7 2" xfId="16025" xr:uid="{00000000-0005-0000-0000-0000F7390000}"/>
    <cellStyle name="40% - uthevingsfarge 5 2 3 8" xfId="16026" xr:uid="{00000000-0005-0000-0000-0000F8390000}"/>
    <cellStyle name="40% - uthevingsfarge 5 2 3 8 2" xfId="16027" xr:uid="{00000000-0005-0000-0000-0000F9390000}"/>
    <cellStyle name="40% - uthevingsfarge 5 2 3 9" xfId="16028" xr:uid="{00000000-0005-0000-0000-0000FA390000}"/>
    <cellStyle name="40% - uthevingsfarge 5 2 3_Tabell 4.5-4.7" xfId="15965" xr:uid="{00000000-0005-0000-0000-0000FB390000}"/>
    <cellStyle name="40% - uthevingsfarge 5 2 4" xfId="884" xr:uid="{00000000-0005-0000-0000-0000FC390000}"/>
    <cellStyle name="40% - uthevingsfarge 5 2 4 10" xfId="16030" xr:uid="{00000000-0005-0000-0000-0000FD390000}"/>
    <cellStyle name="40% - uthevingsfarge 5 2 4 2" xfId="885" xr:uid="{00000000-0005-0000-0000-0000FE390000}"/>
    <cellStyle name="40% - uthevingsfarge 5 2 4 2 2" xfId="16032" xr:uid="{00000000-0005-0000-0000-0000FF390000}"/>
    <cellStyle name="40% - uthevingsfarge 5 2 4 2 2 2" xfId="16033" xr:uid="{00000000-0005-0000-0000-0000003A0000}"/>
    <cellStyle name="40% - uthevingsfarge 5 2 4 2 2 3" xfId="16034" xr:uid="{00000000-0005-0000-0000-0000013A0000}"/>
    <cellStyle name="40% - uthevingsfarge 5 2 4 2 3" xfId="16035" xr:uid="{00000000-0005-0000-0000-0000023A0000}"/>
    <cellStyle name="40% - uthevingsfarge 5 2 4 2 3 2" xfId="16036" xr:uid="{00000000-0005-0000-0000-0000033A0000}"/>
    <cellStyle name="40% - uthevingsfarge 5 2 4 2 3 3" xfId="16037" xr:uid="{00000000-0005-0000-0000-0000043A0000}"/>
    <cellStyle name="40% - uthevingsfarge 5 2 4 2 4" xfId="16038" xr:uid="{00000000-0005-0000-0000-0000053A0000}"/>
    <cellStyle name="40% - uthevingsfarge 5 2 4 2 5" xfId="16039" xr:uid="{00000000-0005-0000-0000-0000063A0000}"/>
    <cellStyle name="40% - uthevingsfarge 5 2 4 2_Tabell 4.5-4.7" xfId="16031" xr:uid="{00000000-0005-0000-0000-0000073A0000}"/>
    <cellStyle name="40% - uthevingsfarge 5 2 4 3" xfId="16040" xr:uid="{00000000-0005-0000-0000-0000083A0000}"/>
    <cellStyle name="40% - uthevingsfarge 5 2 4 3 2" xfId="16041" xr:uid="{00000000-0005-0000-0000-0000093A0000}"/>
    <cellStyle name="40% - uthevingsfarge 5 2 4 3 2 2" xfId="16042" xr:uid="{00000000-0005-0000-0000-00000A3A0000}"/>
    <cellStyle name="40% - uthevingsfarge 5 2 4 3 2 3" xfId="16043" xr:uid="{00000000-0005-0000-0000-00000B3A0000}"/>
    <cellStyle name="40% - uthevingsfarge 5 2 4 3 3" xfId="16044" xr:uid="{00000000-0005-0000-0000-00000C3A0000}"/>
    <cellStyle name="40% - uthevingsfarge 5 2 4 3 3 2" xfId="16045" xr:uid="{00000000-0005-0000-0000-00000D3A0000}"/>
    <cellStyle name="40% - uthevingsfarge 5 2 4 3 3 3" xfId="16046" xr:uid="{00000000-0005-0000-0000-00000E3A0000}"/>
    <cellStyle name="40% - uthevingsfarge 5 2 4 3 4" xfId="16047" xr:uid="{00000000-0005-0000-0000-00000F3A0000}"/>
    <cellStyle name="40% - uthevingsfarge 5 2 4 3 5" xfId="16048" xr:uid="{00000000-0005-0000-0000-0000103A0000}"/>
    <cellStyle name="40% - uthevingsfarge 5 2 4 4" xfId="16049" xr:uid="{00000000-0005-0000-0000-0000113A0000}"/>
    <cellStyle name="40% - uthevingsfarge 5 2 4 4 2" xfId="16050" xr:uid="{00000000-0005-0000-0000-0000123A0000}"/>
    <cellStyle name="40% - uthevingsfarge 5 2 4 4 3" xfId="16051" xr:uid="{00000000-0005-0000-0000-0000133A0000}"/>
    <cellStyle name="40% - uthevingsfarge 5 2 4 5" xfId="16052" xr:uid="{00000000-0005-0000-0000-0000143A0000}"/>
    <cellStyle name="40% - uthevingsfarge 5 2 4 5 2" xfId="16053" xr:uid="{00000000-0005-0000-0000-0000153A0000}"/>
    <cellStyle name="40% - uthevingsfarge 5 2 4 5 3" xfId="16054" xr:uid="{00000000-0005-0000-0000-0000163A0000}"/>
    <cellStyle name="40% - uthevingsfarge 5 2 4 6" xfId="16055" xr:uid="{00000000-0005-0000-0000-0000173A0000}"/>
    <cellStyle name="40% - uthevingsfarge 5 2 4 6 2" xfId="16056" xr:uid="{00000000-0005-0000-0000-0000183A0000}"/>
    <cellStyle name="40% - uthevingsfarge 5 2 4 7" xfId="16057" xr:uid="{00000000-0005-0000-0000-0000193A0000}"/>
    <cellStyle name="40% - uthevingsfarge 5 2 4 7 2" xfId="16058" xr:uid="{00000000-0005-0000-0000-00001A3A0000}"/>
    <cellStyle name="40% - uthevingsfarge 5 2 4 8" xfId="16059" xr:uid="{00000000-0005-0000-0000-00001B3A0000}"/>
    <cellStyle name="40% - uthevingsfarge 5 2 4 9" xfId="16060" xr:uid="{00000000-0005-0000-0000-00001C3A0000}"/>
    <cellStyle name="40% - uthevingsfarge 5 2 4_Tabell 4.5-4.7" xfId="16029" xr:uid="{00000000-0005-0000-0000-00001D3A0000}"/>
    <cellStyle name="40% - uthevingsfarge 5 2 5" xfId="886" xr:uid="{00000000-0005-0000-0000-00001E3A0000}"/>
    <cellStyle name="40% - uthevingsfarge 5 2 5 10" xfId="16062" xr:uid="{00000000-0005-0000-0000-00001F3A0000}"/>
    <cellStyle name="40% - uthevingsfarge 5 2 5 2" xfId="887" xr:uid="{00000000-0005-0000-0000-0000203A0000}"/>
    <cellStyle name="40% - uthevingsfarge 5 2 5 2 2" xfId="16064" xr:uid="{00000000-0005-0000-0000-0000213A0000}"/>
    <cellStyle name="40% - uthevingsfarge 5 2 5 2 2 2" xfId="16065" xr:uid="{00000000-0005-0000-0000-0000223A0000}"/>
    <cellStyle name="40% - uthevingsfarge 5 2 5 2 2 3" xfId="16066" xr:uid="{00000000-0005-0000-0000-0000233A0000}"/>
    <cellStyle name="40% - uthevingsfarge 5 2 5 2 3" xfId="16067" xr:uid="{00000000-0005-0000-0000-0000243A0000}"/>
    <cellStyle name="40% - uthevingsfarge 5 2 5 2 3 2" xfId="16068" xr:uid="{00000000-0005-0000-0000-0000253A0000}"/>
    <cellStyle name="40% - uthevingsfarge 5 2 5 2 3 3" xfId="16069" xr:uid="{00000000-0005-0000-0000-0000263A0000}"/>
    <cellStyle name="40% - uthevingsfarge 5 2 5 2 4" xfId="16070" xr:uid="{00000000-0005-0000-0000-0000273A0000}"/>
    <cellStyle name="40% - uthevingsfarge 5 2 5 2 5" xfId="16071" xr:uid="{00000000-0005-0000-0000-0000283A0000}"/>
    <cellStyle name="40% - uthevingsfarge 5 2 5 2_Tabell 4.5-4.7" xfId="16063" xr:uid="{00000000-0005-0000-0000-0000293A0000}"/>
    <cellStyle name="40% - uthevingsfarge 5 2 5 3" xfId="16072" xr:uid="{00000000-0005-0000-0000-00002A3A0000}"/>
    <cellStyle name="40% - uthevingsfarge 5 2 5 3 2" xfId="16073" xr:uid="{00000000-0005-0000-0000-00002B3A0000}"/>
    <cellStyle name="40% - uthevingsfarge 5 2 5 3 2 2" xfId="16074" xr:uid="{00000000-0005-0000-0000-00002C3A0000}"/>
    <cellStyle name="40% - uthevingsfarge 5 2 5 3 2 3" xfId="16075" xr:uid="{00000000-0005-0000-0000-00002D3A0000}"/>
    <cellStyle name="40% - uthevingsfarge 5 2 5 3 3" xfId="16076" xr:uid="{00000000-0005-0000-0000-00002E3A0000}"/>
    <cellStyle name="40% - uthevingsfarge 5 2 5 3 3 2" xfId="16077" xr:uid="{00000000-0005-0000-0000-00002F3A0000}"/>
    <cellStyle name="40% - uthevingsfarge 5 2 5 3 3 3" xfId="16078" xr:uid="{00000000-0005-0000-0000-0000303A0000}"/>
    <cellStyle name="40% - uthevingsfarge 5 2 5 3 4" xfId="16079" xr:uid="{00000000-0005-0000-0000-0000313A0000}"/>
    <cellStyle name="40% - uthevingsfarge 5 2 5 3 5" xfId="16080" xr:uid="{00000000-0005-0000-0000-0000323A0000}"/>
    <cellStyle name="40% - uthevingsfarge 5 2 5 4" xfId="16081" xr:uid="{00000000-0005-0000-0000-0000333A0000}"/>
    <cellStyle name="40% - uthevingsfarge 5 2 5 4 2" xfId="16082" xr:uid="{00000000-0005-0000-0000-0000343A0000}"/>
    <cellStyle name="40% - uthevingsfarge 5 2 5 4 3" xfId="16083" xr:uid="{00000000-0005-0000-0000-0000353A0000}"/>
    <cellStyle name="40% - uthevingsfarge 5 2 5 5" xfId="16084" xr:uid="{00000000-0005-0000-0000-0000363A0000}"/>
    <cellStyle name="40% - uthevingsfarge 5 2 5 5 2" xfId="16085" xr:uid="{00000000-0005-0000-0000-0000373A0000}"/>
    <cellStyle name="40% - uthevingsfarge 5 2 5 5 3" xfId="16086" xr:uid="{00000000-0005-0000-0000-0000383A0000}"/>
    <cellStyle name="40% - uthevingsfarge 5 2 5 6" xfId="16087" xr:uid="{00000000-0005-0000-0000-0000393A0000}"/>
    <cellStyle name="40% - uthevingsfarge 5 2 5 6 2" xfId="16088" xr:uid="{00000000-0005-0000-0000-00003A3A0000}"/>
    <cellStyle name="40% - uthevingsfarge 5 2 5 7" xfId="16089" xr:uid="{00000000-0005-0000-0000-00003B3A0000}"/>
    <cellStyle name="40% - uthevingsfarge 5 2 5 7 2" xfId="16090" xr:uid="{00000000-0005-0000-0000-00003C3A0000}"/>
    <cellStyle name="40% - uthevingsfarge 5 2 5 8" xfId="16091" xr:uid="{00000000-0005-0000-0000-00003D3A0000}"/>
    <cellStyle name="40% - uthevingsfarge 5 2 5 9" xfId="16092" xr:uid="{00000000-0005-0000-0000-00003E3A0000}"/>
    <cellStyle name="40% - uthevingsfarge 5 2 5_Tabell 4.5-4.7" xfId="16061" xr:uid="{00000000-0005-0000-0000-00003F3A0000}"/>
    <cellStyle name="40% - uthevingsfarge 5 2 6" xfId="888" xr:uid="{00000000-0005-0000-0000-0000403A0000}"/>
    <cellStyle name="40% - uthevingsfarge 5 2 6 2" xfId="16094" xr:uid="{00000000-0005-0000-0000-0000413A0000}"/>
    <cellStyle name="40% - uthevingsfarge 5 2 6 2 2" xfId="16095" xr:uid="{00000000-0005-0000-0000-0000423A0000}"/>
    <cellStyle name="40% - uthevingsfarge 5 2 6 2 3" xfId="16096" xr:uid="{00000000-0005-0000-0000-0000433A0000}"/>
    <cellStyle name="40% - uthevingsfarge 5 2 6 3" xfId="16097" xr:uid="{00000000-0005-0000-0000-0000443A0000}"/>
    <cellStyle name="40% - uthevingsfarge 5 2 6 3 2" xfId="16098" xr:uid="{00000000-0005-0000-0000-0000453A0000}"/>
    <cellStyle name="40% - uthevingsfarge 5 2 6 3 3" xfId="16099" xr:uid="{00000000-0005-0000-0000-0000463A0000}"/>
    <cellStyle name="40% - uthevingsfarge 5 2 6 4" xfId="16100" xr:uid="{00000000-0005-0000-0000-0000473A0000}"/>
    <cellStyle name="40% - uthevingsfarge 5 2 6 5" xfId="16101" xr:uid="{00000000-0005-0000-0000-0000483A0000}"/>
    <cellStyle name="40% - uthevingsfarge 5 2 6_Tabell 4.5-4.7" xfId="16093" xr:uid="{00000000-0005-0000-0000-0000493A0000}"/>
    <cellStyle name="40% - uthevingsfarge 5 2 7" xfId="16102" xr:uid="{00000000-0005-0000-0000-00004A3A0000}"/>
    <cellStyle name="40% - uthevingsfarge 5 2 7 2" xfId="16103" xr:uid="{00000000-0005-0000-0000-00004B3A0000}"/>
    <cellStyle name="40% - uthevingsfarge 5 2 7 2 2" xfId="16104" xr:uid="{00000000-0005-0000-0000-00004C3A0000}"/>
    <cellStyle name="40% - uthevingsfarge 5 2 7 2 3" xfId="16105" xr:uid="{00000000-0005-0000-0000-00004D3A0000}"/>
    <cellStyle name="40% - uthevingsfarge 5 2 7 3" xfId="16106" xr:uid="{00000000-0005-0000-0000-00004E3A0000}"/>
    <cellStyle name="40% - uthevingsfarge 5 2 7 3 2" xfId="16107" xr:uid="{00000000-0005-0000-0000-00004F3A0000}"/>
    <cellStyle name="40% - uthevingsfarge 5 2 7 3 3" xfId="16108" xr:uid="{00000000-0005-0000-0000-0000503A0000}"/>
    <cellStyle name="40% - uthevingsfarge 5 2 7 4" xfId="16109" xr:uid="{00000000-0005-0000-0000-0000513A0000}"/>
    <cellStyle name="40% - uthevingsfarge 5 2 7 5" xfId="16110" xr:uid="{00000000-0005-0000-0000-0000523A0000}"/>
    <cellStyle name="40% - uthevingsfarge 5 2 8" xfId="16111" xr:uid="{00000000-0005-0000-0000-0000533A0000}"/>
    <cellStyle name="40% - uthevingsfarge 5 2 8 2" xfId="16112" xr:uid="{00000000-0005-0000-0000-0000543A0000}"/>
    <cellStyle name="40% - uthevingsfarge 5 2 8 3" xfId="16113" xr:uid="{00000000-0005-0000-0000-0000553A0000}"/>
    <cellStyle name="40% - uthevingsfarge 5 2 9" xfId="16114" xr:uid="{00000000-0005-0000-0000-0000563A0000}"/>
    <cellStyle name="40% - uthevingsfarge 5 2 9 2" xfId="16115" xr:uid="{00000000-0005-0000-0000-0000573A0000}"/>
    <cellStyle name="40% - uthevingsfarge 5 2 9 3" xfId="16116" xr:uid="{00000000-0005-0000-0000-0000583A0000}"/>
    <cellStyle name="40% - uthevingsfarge 5 2_Tabell 4.5-4.7" xfId="15829" xr:uid="{00000000-0005-0000-0000-0000593A0000}"/>
    <cellStyle name="40% - uthevingsfarge 5 3" xfId="889" xr:uid="{00000000-0005-0000-0000-00005A3A0000}"/>
    <cellStyle name="40% - uthevingsfarge 5 3 10" xfId="16118" xr:uid="{00000000-0005-0000-0000-00005B3A0000}"/>
    <cellStyle name="40% - uthevingsfarge 5 3 10 2" xfId="16119" xr:uid="{00000000-0005-0000-0000-00005C3A0000}"/>
    <cellStyle name="40% - uthevingsfarge 5 3 11" xfId="16120" xr:uid="{00000000-0005-0000-0000-00005D3A0000}"/>
    <cellStyle name="40% - uthevingsfarge 5 3 12" xfId="16121" xr:uid="{00000000-0005-0000-0000-00005E3A0000}"/>
    <cellStyle name="40% - uthevingsfarge 5 3 13" xfId="16122" xr:uid="{00000000-0005-0000-0000-00005F3A0000}"/>
    <cellStyle name="40% - uthevingsfarge 5 3 2" xfId="890" xr:uid="{00000000-0005-0000-0000-0000603A0000}"/>
    <cellStyle name="40% - uthevingsfarge 5 3 2 10" xfId="16124" xr:uid="{00000000-0005-0000-0000-0000613A0000}"/>
    <cellStyle name="40% - uthevingsfarge 5 3 2 11" xfId="16125" xr:uid="{00000000-0005-0000-0000-0000623A0000}"/>
    <cellStyle name="40% - uthevingsfarge 5 3 2 12" xfId="16126" xr:uid="{00000000-0005-0000-0000-0000633A0000}"/>
    <cellStyle name="40% - uthevingsfarge 5 3 2 2" xfId="891" xr:uid="{00000000-0005-0000-0000-0000643A0000}"/>
    <cellStyle name="40% - uthevingsfarge 5 3 2 2 10" xfId="16128" xr:uid="{00000000-0005-0000-0000-0000653A0000}"/>
    <cellStyle name="40% - uthevingsfarge 5 3 2 2 11" xfId="16129" xr:uid="{00000000-0005-0000-0000-0000663A0000}"/>
    <cellStyle name="40% - uthevingsfarge 5 3 2 2 2" xfId="892" xr:uid="{00000000-0005-0000-0000-0000673A0000}"/>
    <cellStyle name="40% - uthevingsfarge 5 3 2 2 2 10" xfId="16131" xr:uid="{00000000-0005-0000-0000-0000683A0000}"/>
    <cellStyle name="40% - uthevingsfarge 5 3 2 2 2 2" xfId="893" xr:uid="{00000000-0005-0000-0000-0000693A0000}"/>
    <cellStyle name="40% - uthevingsfarge 5 3 2 2 2 2 2" xfId="16133" xr:uid="{00000000-0005-0000-0000-00006A3A0000}"/>
    <cellStyle name="40% - uthevingsfarge 5 3 2 2 2 2 2 2" xfId="16134" xr:uid="{00000000-0005-0000-0000-00006B3A0000}"/>
    <cellStyle name="40% - uthevingsfarge 5 3 2 2 2 2 2 3" xfId="16135" xr:uid="{00000000-0005-0000-0000-00006C3A0000}"/>
    <cellStyle name="40% - uthevingsfarge 5 3 2 2 2 2 3" xfId="16136" xr:uid="{00000000-0005-0000-0000-00006D3A0000}"/>
    <cellStyle name="40% - uthevingsfarge 5 3 2 2 2 2 3 2" xfId="16137" xr:uid="{00000000-0005-0000-0000-00006E3A0000}"/>
    <cellStyle name="40% - uthevingsfarge 5 3 2 2 2 2 3 3" xfId="16138" xr:uid="{00000000-0005-0000-0000-00006F3A0000}"/>
    <cellStyle name="40% - uthevingsfarge 5 3 2 2 2 2 4" xfId="16139" xr:uid="{00000000-0005-0000-0000-0000703A0000}"/>
    <cellStyle name="40% - uthevingsfarge 5 3 2 2 2 2 5" xfId="16140" xr:uid="{00000000-0005-0000-0000-0000713A0000}"/>
    <cellStyle name="40% - uthevingsfarge 5 3 2 2 2 2_Tabell 4.5-4.7" xfId="16132" xr:uid="{00000000-0005-0000-0000-0000723A0000}"/>
    <cellStyle name="40% - uthevingsfarge 5 3 2 2 2 3" xfId="16141" xr:uid="{00000000-0005-0000-0000-0000733A0000}"/>
    <cellStyle name="40% - uthevingsfarge 5 3 2 2 2 3 2" xfId="16142" xr:uid="{00000000-0005-0000-0000-0000743A0000}"/>
    <cellStyle name="40% - uthevingsfarge 5 3 2 2 2 3 2 2" xfId="16143" xr:uid="{00000000-0005-0000-0000-0000753A0000}"/>
    <cellStyle name="40% - uthevingsfarge 5 3 2 2 2 3 2 3" xfId="16144" xr:uid="{00000000-0005-0000-0000-0000763A0000}"/>
    <cellStyle name="40% - uthevingsfarge 5 3 2 2 2 3 3" xfId="16145" xr:uid="{00000000-0005-0000-0000-0000773A0000}"/>
    <cellStyle name="40% - uthevingsfarge 5 3 2 2 2 3 3 2" xfId="16146" xr:uid="{00000000-0005-0000-0000-0000783A0000}"/>
    <cellStyle name="40% - uthevingsfarge 5 3 2 2 2 3 3 3" xfId="16147" xr:uid="{00000000-0005-0000-0000-0000793A0000}"/>
    <cellStyle name="40% - uthevingsfarge 5 3 2 2 2 3 4" xfId="16148" xr:uid="{00000000-0005-0000-0000-00007A3A0000}"/>
    <cellStyle name="40% - uthevingsfarge 5 3 2 2 2 3 5" xfId="16149" xr:uid="{00000000-0005-0000-0000-00007B3A0000}"/>
    <cellStyle name="40% - uthevingsfarge 5 3 2 2 2 4" xfId="16150" xr:uid="{00000000-0005-0000-0000-00007C3A0000}"/>
    <cellStyle name="40% - uthevingsfarge 5 3 2 2 2 4 2" xfId="16151" xr:uid="{00000000-0005-0000-0000-00007D3A0000}"/>
    <cellStyle name="40% - uthevingsfarge 5 3 2 2 2 4 3" xfId="16152" xr:uid="{00000000-0005-0000-0000-00007E3A0000}"/>
    <cellStyle name="40% - uthevingsfarge 5 3 2 2 2 5" xfId="16153" xr:uid="{00000000-0005-0000-0000-00007F3A0000}"/>
    <cellStyle name="40% - uthevingsfarge 5 3 2 2 2 5 2" xfId="16154" xr:uid="{00000000-0005-0000-0000-0000803A0000}"/>
    <cellStyle name="40% - uthevingsfarge 5 3 2 2 2 5 3" xfId="16155" xr:uid="{00000000-0005-0000-0000-0000813A0000}"/>
    <cellStyle name="40% - uthevingsfarge 5 3 2 2 2 6" xfId="16156" xr:uid="{00000000-0005-0000-0000-0000823A0000}"/>
    <cellStyle name="40% - uthevingsfarge 5 3 2 2 2 6 2" xfId="16157" xr:uid="{00000000-0005-0000-0000-0000833A0000}"/>
    <cellStyle name="40% - uthevingsfarge 5 3 2 2 2 7" xfId="16158" xr:uid="{00000000-0005-0000-0000-0000843A0000}"/>
    <cellStyle name="40% - uthevingsfarge 5 3 2 2 2 7 2" xfId="16159" xr:uid="{00000000-0005-0000-0000-0000853A0000}"/>
    <cellStyle name="40% - uthevingsfarge 5 3 2 2 2 8" xfId="16160" xr:uid="{00000000-0005-0000-0000-0000863A0000}"/>
    <cellStyle name="40% - uthevingsfarge 5 3 2 2 2 9" xfId="16161" xr:uid="{00000000-0005-0000-0000-0000873A0000}"/>
    <cellStyle name="40% - uthevingsfarge 5 3 2 2 2_Tabell 4.5-4.7" xfId="16130" xr:uid="{00000000-0005-0000-0000-0000883A0000}"/>
    <cellStyle name="40% - uthevingsfarge 5 3 2 2 3" xfId="894" xr:uid="{00000000-0005-0000-0000-0000893A0000}"/>
    <cellStyle name="40% - uthevingsfarge 5 3 2 2 3 2" xfId="16163" xr:uid="{00000000-0005-0000-0000-00008A3A0000}"/>
    <cellStyle name="40% - uthevingsfarge 5 3 2 2 3 2 2" xfId="16164" xr:uid="{00000000-0005-0000-0000-00008B3A0000}"/>
    <cellStyle name="40% - uthevingsfarge 5 3 2 2 3 2 3" xfId="16165" xr:uid="{00000000-0005-0000-0000-00008C3A0000}"/>
    <cellStyle name="40% - uthevingsfarge 5 3 2 2 3 3" xfId="16166" xr:uid="{00000000-0005-0000-0000-00008D3A0000}"/>
    <cellStyle name="40% - uthevingsfarge 5 3 2 2 3 3 2" xfId="16167" xr:uid="{00000000-0005-0000-0000-00008E3A0000}"/>
    <cellStyle name="40% - uthevingsfarge 5 3 2 2 3 3 3" xfId="16168" xr:uid="{00000000-0005-0000-0000-00008F3A0000}"/>
    <cellStyle name="40% - uthevingsfarge 5 3 2 2 3 4" xfId="16169" xr:uid="{00000000-0005-0000-0000-0000903A0000}"/>
    <cellStyle name="40% - uthevingsfarge 5 3 2 2 3 5" xfId="16170" xr:uid="{00000000-0005-0000-0000-0000913A0000}"/>
    <cellStyle name="40% - uthevingsfarge 5 3 2 2 3_Tabell 4.5-4.7" xfId="16162" xr:uid="{00000000-0005-0000-0000-0000923A0000}"/>
    <cellStyle name="40% - uthevingsfarge 5 3 2 2 4" xfId="16171" xr:uid="{00000000-0005-0000-0000-0000933A0000}"/>
    <cellStyle name="40% - uthevingsfarge 5 3 2 2 4 2" xfId="16172" xr:uid="{00000000-0005-0000-0000-0000943A0000}"/>
    <cellStyle name="40% - uthevingsfarge 5 3 2 2 4 2 2" xfId="16173" xr:uid="{00000000-0005-0000-0000-0000953A0000}"/>
    <cellStyle name="40% - uthevingsfarge 5 3 2 2 4 2 3" xfId="16174" xr:uid="{00000000-0005-0000-0000-0000963A0000}"/>
    <cellStyle name="40% - uthevingsfarge 5 3 2 2 4 3" xfId="16175" xr:uid="{00000000-0005-0000-0000-0000973A0000}"/>
    <cellStyle name="40% - uthevingsfarge 5 3 2 2 4 3 2" xfId="16176" xr:uid="{00000000-0005-0000-0000-0000983A0000}"/>
    <cellStyle name="40% - uthevingsfarge 5 3 2 2 4 3 3" xfId="16177" xr:uid="{00000000-0005-0000-0000-0000993A0000}"/>
    <cellStyle name="40% - uthevingsfarge 5 3 2 2 4 4" xfId="16178" xr:uid="{00000000-0005-0000-0000-00009A3A0000}"/>
    <cellStyle name="40% - uthevingsfarge 5 3 2 2 4 5" xfId="16179" xr:uid="{00000000-0005-0000-0000-00009B3A0000}"/>
    <cellStyle name="40% - uthevingsfarge 5 3 2 2 5" xfId="16180" xr:uid="{00000000-0005-0000-0000-00009C3A0000}"/>
    <cellStyle name="40% - uthevingsfarge 5 3 2 2 5 2" xfId="16181" xr:uid="{00000000-0005-0000-0000-00009D3A0000}"/>
    <cellStyle name="40% - uthevingsfarge 5 3 2 2 5 3" xfId="16182" xr:uid="{00000000-0005-0000-0000-00009E3A0000}"/>
    <cellStyle name="40% - uthevingsfarge 5 3 2 2 6" xfId="16183" xr:uid="{00000000-0005-0000-0000-00009F3A0000}"/>
    <cellStyle name="40% - uthevingsfarge 5 3 2 2 6 2" xfId="16184" xr:uid="{00000000-0005-0000-0000-0000A03A0000}"/>
    <cellStyle name="40% - uthevingsfarge 5 3 2 2 6 3" xfId="16185" xr:uid="{00000000-0005-0000-0000-0000A13A0000}"/>
    <cellStyle name="40% - uthevingsfarge 5 3 2 2 7" xfId="16186" xr:uid="{00000000-0005-0000-0000-0000A23A0000}"/>
    <cellStyle name="40% - uthevingsfarge 5 3 2 2 7 2" xfId="16187" xr:uid="{00000000-0005-0000-0000-0000A33A0000}"/>
    <cellStyle name="40% - uthevingsfarge 5 3 2 2 8" xfId="16188" xr:uid="{00000000-0005-0000-0000-0000A43A0000}"/>
    <cellStyle name="40% - uthevingsfarge 5 3 2 2 8 2" xfId="16189" xr:uid="{00000000-0005-0000-0000-0000A53A0000}"/>
    <cellStyle name="40% - uthevingsfarge 5 3 2 2 9" xfId="16190" xr:uid="{00000000-0005-0000-0000-0000A63A0000}"/>
    <cellStyle name="40% - uthevingsfarge 5 3 2 2_Tabell 4.5-4.7" xfId="16127" xr:uid="{00000000-0005-0000-0000-0000A73A0000}"/>
    <cellStyle name="40% - uthevingsfarge 5 3 2 3" xfId="895" xr:uid="{00000000-0005-0000-0000-0000A83A0000}"/>
    <cellStyle name="40% - uthevingsfarge 5 3 2 3 10" xfId="16192" xr:uid="{00000000-0005-0000-0000-0000A93A0000}"/>
    <cellStyle name="40% - uthevingsfarge 5 3 2 3 2" xfId="896" xr:uid="{00000000-0005-0000-0000-0000AA3A0000}"/>
    <cellStyle name="40% - uthevingsfarge 5 3 2 3 2 2" xfId="16194" xr:uid="{00000000-0005-0000-0000-0000AB3A0000}"/>
    <cellStyle name="40% - uthevingsfarge 5 3 2 3 2 2 2" xfId="16195" xr:uid="{00000000-0005-0000-0000-0000AC3A0000}"/>
    <cellStyle name="40% - uthevingsfarge 5 3 2 3 2 2 3" xfId="16196" xr:uid="{00000000-0005-0000-0000-0000AD3A0000}"/>
    <cellStyle name="40% - uthevingsfarge 5 3 2 3 2 3" xfId="16197" xr:uid="{00000000-0005-0000-0000-0000AE3A0000}"/>
    <cellStyle name="40% - uthevingsfarge 5 3 2 3 2 3 2" xfId="16198" xr:uid="{00000000-0005-0000-0000-0000AF3A0000}"/>
    <cellStyle name="40% - uthevingsfarge 5 3 2 3 2 3 3" xfId="16199" xr:uid="{00000000-0005-0000-0000-0000B03A0000}"/>
    <cellStyle name="40% - uthevingsfarge 5 3 2 3 2 4" xfId="16200" xr:uid="{00000000-0005-0000-0000-0000B13A0000}"/>
    <cellStyle name="40% - uthevingsfarge 5 3 2 3 2 5" xfId="16201" xr:uid="{00000000-0005-0000-0000-0000B23A0000}"/>
    <cellStyle name="40% - uthevingsfarge 5 3 2 3 2_Tabell 4.5-4.7" xfId="16193" xr:uid="{00000000-0005-0000-0000-0000B33A0000}"/>
    <cellStyle name="40% - uthevingsfarge 5 3 2 3 3" xfId="16202" xr:uid="{00000000-0005-0000-0000-0000B43A0000}"/>
    <cellStyle name="40% - uthevingsfarge 5 3 2 3 3 2" xfId="16203" xr:uid="{00000000-0005-0000-0000-0000B53A0000}"/>
    <cellStyle name="40% - uthevingsfarge 5 3 2 3 3 2 2" xfId="16204" xr:uid="{00000000-0005-0000-0000-0000B63A0000}"/>
    <cellStyle name="40% - uthevingsfarge 5 3 2 3 3 2 3" xfId="16205" xr:uid="{00000000-0005-0000-0000-0000B73A0000}"/>
    <cellStyle name="40% - uthevingsfarge 5 3 2 3 3 3" xfId="16206" xr:uid="{00000000-0005-0000-0000-0000B83A0000}"/>
    <cellStyle name="40% - uthevingsfarge 5 3 2 3 3 3 2" xfId="16207" xr:uid="{00000000-0005-0000-0000-0000B93A0000}"/>
    <cellStyle name="40% - uthevingsfarge 5 3 2 3 3 3 3" xfId="16208" xr:uid="{00000000-0005-0000-0000-0000BA3A0000}"/>
    <cellStyle name="40% - uthevingsfarge 5 3 2 3 3 4" xfId="16209" xr:uid="{00000000-0005-0000-0000-0000BB3A0000}"/>
    <cellStyle name="40% - uthevingsfarge 5 3 2 3 3 5" xfId="16210" xr:uid="{00000000-0005-0000-0000-0000BC3A0000}"/>
    <cellStyle name="40% - uthevingsfarge 5 3 2 3 4" xfId="16211" xr:uid="{00000000-0005-0000-0000-0000BD3A0000}"/>
    <cellStyle name="40% - uthevingsfarge 5 3 2 3 4 2" xfId="16212" xr:uid="{00000000-0005-0000-0000-0000BE3A0000}"/>
    <cellStyle name="40% - uthevingsfarge 5 3 2 3 4 3" xfId="16213" xr:uid="{00000000-0005-0000-0000-0000BF3A0000}"/>
    <cellStyle name="40% - uthevingsfarge 5 3 2 3 5" xfId="16214" xr:uid="{00000000-0005-0000-0000-0000C03A0000}"/>
    <cellStyle name="40% - uthevingsfarge 5 3 2 3 5 2" xfId="16215" xr:uid="{00000000-0005-0000-0000-0000C13A0000}"/>
    <cellStyle name="40% - uthevingsfarge 5 3 2 3 5 3" xfId="16216" xr:uid="{00000000-0005-0000-0000-0000C23A0000}"/>
    <cellStyle name="40% - uthevingsfarge 5 3 2 3 6" xfId="16217" xr:uid="{00000000-0005-0000-0000-0000C33A0000}"/>
    <cellStyle name="40% - uthevingsfarge 5 3 2 3 6 2" xfId="16218" xr:uid="{00000000-0005-0000-0000-0000C43A0000}"/>
    <cellStyle name="40% - uthevingsfarge 5 3 2 3 7" xfId="16219" xr:uid="{00000000-0005-0000-0000-0000C53A0000}"/>
    <cellStyle name="40% - uthevingsfarge 5 3 2 3 7 2" xfId="16220" xr:uid="{00000000-0005-0000-0000-0000C63A0000}"/>
    <cellStyle name="40% - uthevingsfarge 5 3 2 3 8" xfId="16221" xr:uid="{00000000-0005-0000-0000-0000C73A0000}"/>
    <cellStyle name="40% - uthevingsfarge 5 3 2 3 9" xfId="16222" xr:uid="{00000000-0005-0000-0000-0000C83A0000}"/>
    <cellStyle name="40% - uthevingsfarge 5 3 2 3_Tabell 4.5-4.7" xfId="16191" xr:uid="{00000000-0005-0000-0000-0000C93A0000}"/>
    <cellStyle name="40% - uthevingsfarge 5 3 2 4" xfId="897" xr:uid="{00000000-0005-0000-0000-0000CA3A0000}"/>
    <cellStyle name="40% - uthevingsfarge 5 3 2 4 2" xfId="16224" xr:uid="{00000000-0005-0000-0000-0000CB3A0000}"/>
    <cellStyle name="40% - uthevingsfarge 5 3 2 4 2 2" xfId="16225" xr:uid="{00000000-0005-0000-0000-0000CC3A0000}"/>
    <cellStyle name="40% - uthevingsfarge 5 3 2 4 2 3" xfId="16226" xr:uid="{00000000-0005-0000-0000-0000CD3A0000}"/>
    <cellStyle name="40% - uthevingsfarge 5 3 2 4 3" xfId="16227" xr:uid="{00000000-0005-0000-0000-0000CE3A0000}"/>
    <cellStyle name="40% - uthevingsfarge 5 3 2 4 3 2" xfId="16228" xr:uid="{00000000-0005-0000-0000-0000CF3A0000}"/>
    <cellStyle name="40% - uthevingsfarge 5 3 2 4 3 3" xfId="16229" xr:uid="{00000000-0005-0000-0000-0000D03A0000}"/>
    <cellStyle name="40% - uthevingsfarge 5 3 2 4 4" xfId="16230" xr:uid="{00000000-0005-0000-0000-0000D13A0000}"/>
    <cellStyle name="40% - uthevingsfarge 5 3 2 4 5" xfId="16231" xr:uid="{00000000-0005-0000-0000-0000D23A0000}"/>
    <cellStyle name="40% - uthevingsfarge 5 3 2 4_Tabell 4.5-4.7" xfId="16223" xr:uid="{00000000-0005-0000-0000-0000D33A0000}"/>
    <cellStyle name="40% - uthevingsfarge 5 3 2 5" xfId="16232" xr:uid="{00000000-0005-0000-0000-0000D43A0000}"/>
    <cellStyle name="40% - uthevingsfarge 5 3 2 5 2" xfId="16233" xr:uid="{00000000-0005-0000-0000-0000D53A0000}"/>
    <cellStyle name="40% - uthevingsfarge 5 3 2 5 2 2" xfId="16234" xr:uid="{00000000-0005-0000-0000-0000D63A0000}"/>
    <cellStyle name="40% - uthevingsfarge 5 3 2 5 2 3" xfId="16235" xr:uid="{00000000-0005-0000-0000-0000D73A0000}"/>
    <cellStyle name="40% - uthevingsfarge 5 3 2 5 3" xfId="16236" xr:uid="{00000000-0005-0000-0000-0000D83A0000}"/>
    <cellStyle name="40% - uthevingsfarge 5 3 2 5 3 2" xfId="16237" xr:uid="{00000000-0005-0000-0000-0000D93A0000}"/>
    <cellStyle name="40% - uthevingsfarge 5 3 2 5 3 3" xfId="16238" xr:uid="{00000000-0005-0000-0000-0000DA3A0000}"/>
    <cellStyle name="40% - uthevingsfarge 5 3 2 5 4" xfId="16239" xr:uid="{00000000-0005-0000-0000-0000DB3A0000}"/>
    <cellStyle name="40% - uthevingsfarge 5 3 2 5 5" xfId="16240" xr:uid="{00000000-0005-0000-0000-0000DC3A0000}"/>
    <cellStyle name="40% - uthevingsfarge 5 3 2 6" xfId="16241" xr:uid="{00000000-0005-0000-0000-0000DD3A0000}"/>
    <cellStyle name="40% - uthevingsfarge 5 3 2 6 2" xfId="16242" xr:uid="{00000000-0005-0000-0000-0000DE3A0000}"/>
    <cellStyle name="40% - uthevingsfarge 5 3 2 6 3" xfId="16243" xr:uid="{00000000-0005-0000-0000-0000DF3A0000}"/>
    <cellStyle name="40% - uthevingsfarge 5 3 2 7" xfId="16244" xr:uid="{00000000-0005-0000-0000-0000E03A0000}"/>
    <cellStyle name="40% - uthevingsfarge 5 3 2 7 2" xfId="16245" xr:uid="{00000000-0005-0000-0000-0000E13A0000}"/>
    <cellStyle name="40% - uthevingsfarge 5 3 2 7 3" xfId="16246" xr:uid="{00000000-0005-0000-0000-0000E23A0000}"/>
    <cellStyle name="40% - uthevingsfarge 5 3 2 8" xfId="16247" xr:uid="{00000000-0005-0000-0000-0000E33A0000}"/>
    <cellStyle name="40% - uthevingsfarge 5 3 2 8 2" xfId="16248" xr:uid="{00000000-0005-0000-0000-0000E43A0000}"/>
    <cellStyle name="40% - uthevingsfarge 5 3 2 9" xfId="16249" xr:uid="{00000000-0005-0000-0000-0000E53A0000}"/>
    <cellStyle name="40% - uthevingsfarge 5 3 2 9 2" xfId="16250" xr:uid="{00000000-0005-0000-0000-0000E63A0000}"/>
    <cellStyle name="40% - uthevingsfarge 5 3 2_Tabell 4.5-4.7" xfId="16123" xr:uid="{00000000-0005-0000-0000-0000E73A0000}"/>
    <cellStyle name="40% - uthevingsfarge 5 3 3" xfId="898" xr:uid="{00000000-0005-0000-0000-0000E83A0000}"/>
    <cellStyle name="40% - uthevingsfarge 5 3 3 10" xfId="16252" xr:uid="{00000000-0005-0000-0000-0000E93A0000}"/>
    <cellStyle name="40% - uthevingsfarge 5 3 3 11" xfId="16253" xr:uid="{00000000-0005-0000-0000-0000EA3A0000}"/>
    <cellStyle name="40% - uthevingsfarge 5 3 3 2" xfId="899" xr:uid="{00000000-0005-0000-0000-0000EB3A0000}"/>
    <cellStyle name="40% - uthevingsfarge 5 3 3 2 10" xfId="16255" xr:uid="{00000000-0005-0000-0000-0000EC3A0000}"/>
    <cellStyle name="40% - uthevingsfarge 5 3 3 2 2" xfId="900" xr:uid="{00000000-0005-0000-0000-0000ED3A0000}"/>
    <cellStyle name="40% - uthevingsfarge 5 3 3 2 2 2" xfId="16257" xr:uid="{00000000-0005-0000-0000-0000EE3A0000}"/>
    <cellStyle name="40% - uthevingsfarge 5 3 3 2 2 2 2" xfId="16258" xr:uid="{00000000-0005-0000-0000-0000EF3A0000}"/>
    <cellStyle name="40% - uthevingsfarge 5 3 3 2 2 2 3" xfId="16259" xr:uid="{00000000-0005-0000-0000-0000F03A0000}"/>
    <cellStyle name="40% - uthevingsfarge 5 3 3 2 2 3" xfId="16260" xr:uid="{00000000-0005-0000-0000-0000F13A0000}"/>
    <cellStyle name="40% - uthevingsfarge 5 3 3 2 2 3 2" xfId="16261" xr:uid="{00000000-0005-0000-0000-0000F23A0000}"/>
    <cellStyle name="40% - uthevingsfarge 5 3 3 2 2 3 3" xfId="16262" xr:uid="{00000000-0005-0000-0000-0000F33A0000}"/>
    <cellStyle name="40% - uthevingsfarge 5 3 3 2 2 4" xfId="16263" xr:uid="{00000000-0005-0000-0000-0000F43A0000}"/>
    <cellStyle name="40% - uthevingsfarge 5 3 3 2 2 5" xfId="16264" xr:uid="{00000000-0005-0000-0000-0000F53A0000}"/>
    <cellStyle name="40% - uthevingsfarge 5 3 3 2 2_Tabell 4.5-4.7" xfId="16256" xr:uid="{00000000-0005-0000-0000-0000F63A0000}"/>
    <cellStyle name="40% - uthevingsfarge 5 3 3 2 3" xfId="16265" xr:uid="{00000000-0005-0000-0000-0000F73A0000}"/>
    <cellStyle name="40% - uthevingsfarge 5 3 3 2 3 2" xfId="16266" xr:uid="{00000000-0005-0000-0000-0000F83A0000}"/>
    <cellStyle name="40% - uthevingsfarge 5 3 3 2 3 2 2" xfId="16267" xr:uid="{00000000-0005-0000-0000-0000F93A0000}"/>
    <cellStyle name="40% - uthevingsfarge 5 3 3 2 3 2 3" xfId="16268" xr:uid="{00000000-0005-0000-0000-0000FA3A0000}"/>
    <cellStyle name="40% - uthevingsfarge 5 3 3 2 3 3" xfId="16269" xr:uid="{00000000-0005-0000-0000-0000FB3A0000}"/>
    <cellStyle name="40% - uthevingsfarge 5 3 3 2 3 3 2" xfId="16270" xr:uid="{00000000-0005-0000-0000-0000FC3A0000}"/>
    <cellStyle name="40% - uthevingsfarge 5 3 3 2 3 3 3" xfId="16271" xr:uid="{00000000-0005-0000-0000-0000FD3A0000}"/>
    <cellStyle name="40% - uthevingsfarge 5 3 3 2 3 4" xfId="16272" xr:uid="{00000000-0005-0000-0000-0000FE3A0000}"/>
    <cellStyle name="40% - uthevingsfarge 5 3 3 2 3 5" xfId="16273" xr:uid="{00000000-0005-0000-0000-0000FF3A0000}"/>
    <cellStyle name="40% - uthevingsfarge 5 3 3 2 4" xfId="16274" xr:uid="{00000000-0005-0000-0000-0000003B0000}"/>
    <cellStyle name="40% - uthevingsfarge 5 3 3 2 4 2" xfId="16275" xr:uid="{00000000-0005-0000-0000-0000013B0000}"/>
    <cellStyle name="40% - uthevingsfarge 5 3 3 2 4 3" xfId="16276" xr:uid="{00000000-0005-0000-0000-0000023B0000}"/>
    <cellStyle name="40% - uthevingsfarge 5 3 3 2 5" xfId="16277" xr:uid="{00000000-0005-0000-0000-0000033B0000}"/>
    <cellStyle name="40% - uthevingsfarge 5 3 3 2 5 2" xfId="16278" xr:uid="{00000000-0005-0000-0000-0000043B0000}"/>
    <cellStyle name="40% - uthevingsfarge 5 3 3 2 5 3" xfId="16279" xr:uid="{00000000-0005-0000-0000-0000053B0000}"/>
    <cellStyle name="40% - uthevingsfarge 5 3 3 2 6" xfId="16280" xr:uid="{00000000-0005-0000-0000-0000063B0000}"/>
    <cellStyle name="40% - uthevingsfarge 5 3 3 2 6 2" xfId="16281" xr:uid="{00000000-0005-0000-0000-0000073B0000}"/>
    <cellStyle name="40% - uthevingsfarge 5 3 3 2 7" xfId="16282" xr:uid="{00000000-0005-0000-0000-0000083B0000}"/>
    <cellStyle name="40% - uthevingsfarge 5 3 3 2 7 2" xfId="16283" xr:uid="{00000000-0005-0000-0000-0000093B0000}"/>
    <cellStyle name="40% - uthevingsfarge 5 3 3 2 8" xfId="16284" xr:uid="{00000000-0005-0000-0000-00000A3B0000}"/>
    <cellStyle name="40% - uthevingsfarge 5 3 3 2 9" xfId="16285" xr:uid="{00000000-0005-0000-0000-00000B3B0000}"/>
    <cellStyle name="40% - uthevingsfarge 5 3 3 2_Tabell 4.5-4.7" xfId="16254" xr:uid="{00000000-0005-0000-0000-00000C3B0000}"/>
    <cellStyle name="40% - uthevingsfarge 5 3 3 3" xfId="901" xr:uid="{00000000-0005-0000-0000-00000D3B0000}"/>
    <cellStyle name="40% - uthevingsfarge 5 3 3 3 2" xfId="16287" xr:uid="{00000000-0005-0000-0000-00000E3B0000}"/>
    <cellStyle name="40% - uthevingsfarge 5 3 3 3 2 2" xfId="16288" xr:uid="{00000000-0005-0000-0000-00000F3B0000}"/>
    <cellStyle name="40% - uthevingsfarge 5 3 3 3 2 3" xfId="16289" xr:uid="{00000000-0005-0000-0000-0000103B0000}"/>
    <cellStyle name="40% - uthevingsfarge 5 3 3 3 3" xfId="16290" xr:uid="{00000000-0005-0000-0000-0000113B0000}"/>
    <cellStyle name="40% - uthevingsfarge 5 3 3 3 3 2" xfId="16291" xr:uid="{00000000-0005-0000-0000-0000123B0000}"/>
    <cellStyle name="40% - uthevingsfarge 5 3 3 3 3 3" xfId="16292" xr:uid="{00000000-0005-0000-0000-0000133B0000}"/>
    <cellStyle name="40% - uthevingsfarge 5 3 3 3 4" xfId="16293" xr:uid="{00000000-0005-0000-0000-0000143B0000}"/>
    <cellStyle name="40% - uthevingsfarge 5 3 3 3 5" xfId="16294" xr:uid="{00000000-0005-0000-0000-0000153B0000}"/>
    <cellStyle name="40% - uthevingsfarge 5 3 3 3_Tabell 4.5-4.7" xfId="16286" xr:uid="{00000000-0005-0000-0000-0000163B0000}"/>
    <cellStyle name="40% - uthevingsfarge 5 3 3 4" xfId="16295" xr:uid="{00000000-0005-0000-0000-0000173B0000}"/>
    <cellStyle name="40% - uthevingsfarge 5 3 3 4 2" xfId="16296" xr:uid="{00000000-0005-0000-0000-0000183B0000}"/>
    <cellStyle name="40% - uthevingsfarge 5 3 3 4 2 2" xfId="16297" xr:uid="{00000000-0005-0000-0000-0000193B0000}"/>
    <cellStyle name="40% - uthevingsfarge 5 3 3 4 2 3" xfId="16298" xr:uid="{00000000-0005-0000-0000-00001A3B0000}"/>
    <cellStyle name="40% - uthevingsfarge 5 3 3 4 3" xfId="16299" xr:uid="{00000000-0005-0000-0000-00001B3B0000}"/>
    <cellStyle name="40% - uthevingsfarge 5 3 3 4 3 2" xfId="16300" xr:uid="{00000000-0005-0000-0000-00001C3B0000}"/>
    <cellStyle name="40% - uthevingsfarge 5 3 3 4 3 3" xfId="16301" xr:uid="{00000000-0005-0000-0000-00001D3B0000}"/>
    <cellStyle name="40% - uthevingsfarge 5 3 3 4 4" xfId="16302" xr:uid="{00000000-0005-0000-0000-00001E3B0000}"/>
    <cellStyle name="40% - uthevingsfarge 5 3 3 4 5" xfId="16303" xr:uid="{00000000-0005-0000-0000-00001F3B0000}"/>
    <cellStyle name="40% - uthevingsfarge 5 3 3 5" xfId="16304" xr:uid="{00000000-0005-0000-0000-0000203B0000}"/>
    <cellStyle name="40% - uthevingsfarge 5 3 3 5 2" xfId="16305" xr:uid="{00000000-0005-0000-0000-0000213B0000}"/>
    <cellStyle name="40% - uthevingsfarge 5 3 3 5 3" xfId="16306" xr:uid="{00000000-0005-0000-0000-0000223B0000}"/>
    <cellStyle name="40% - uthevingsfarge 5 3 3 6" xfId="16307" xr:uid="{00000000-0005-0000-0000-0000233B0000}"/>
    <cellStyle name="40% - uthevingsfarge 5 3 3 6 2" xfId="16308" xr:uid="{00000000-0005-0000-0000-0000243B0000}"/>
    <cellStyle name="40% - uthevingsfarge 5 3 3 6 3" xfId="16309" xr:uid="{00000000-0005-0000-0000-0000253B0000}"/>
    <cellStyle name="40% - uthevingsfarge 5 3 3 7" xfId="16310" xr:uid="{00000000-0005-0000-0000-0000263B0000}"/>
    <cellStyle name="40% - uthevingsfarge 5 3 3 7 2" xfId="16311" xr:uid="{00000000-0005-0000-0000-0000273B0000}"/>
    <cellStyle name="40% - uthevingsfarge 5 3 3 8" xfId="16312" xr:uid="{00000000-0005-0000-0000-0000283B0000}"/>
    <cellStyle name="40% - uthevingsfarge 5 3 3 8 2" xfId="16313" xr:uid="{00000000-0005-0000-0000-0000293B0000}"/>
    <cellStyle name="40% - uthevingsfarge 5 3 3 9" xfId="16314" xr:uid="{00000000-0005-0000-0000-00002A3B0000}"/>
    <cellStyle name="40% - uthevingsfarge 5 3 3_Tabell 4.5-4.7" xfId="16251" xr:uid="{00000000-0005-0000-0000-00002B3B0000}"/>
    <cellStyle name="40% - uthevingsfarge 5 3 4" xfId="902" xr:uid="{00000000-0005-0000-0000-00002C3B0000}"/>
    <cellStyle name="40% - uthevingsfarge 5 3 4 10" xfId="16316" xr:uid="{00000000-0005-0000-0000-00002D3B0000}"/>
    <cellStyle name="40% - uthevingsfarge 5 3 4 2" xfId="903" xr:uid="{00000000-0005-0000-0000-00002E3B0000}"/>
    <cellStyle name="40% - uthevingsfarge 5 3 4 2 2" xfId="16318" xr:uid="{00000000-0005-0000-0000-00002F3B0000}"/>
    <cellStyle name="40% - uthevingsfarge 5 3 4 2 2 2" xfId="16319" xr:uid="{00000000-0005-0000-0000-0000303B0000}"/>
    <cellStyle name="40% - uthevingsfarge 5 3 4 2 2 3" xfId="16320" xr:uid="{00000000-0005-0000-0000-0000313B0000}"/>
    <cellStyle name="40% - uthevingsfarge 5 3 4 2 3" xfId="16321" xr:uid="{00000000-0005-0000-0000-0000323B0000}"/>
    <cellStyle name="40% - uthevingsfarge 5 3 4 2 3 2" xfId="16322" xr:uid="{00000000-0005-0000-0000-0000333B0000}"/>
    <cellStyle name="40% - uthevingsfarge 5 3 4 2 3 3" xfId="16323" xr:uid="{00000000-0005-0000-0000-0000343B0000}"/>
    <cellStyle name="40% - uthevingsfarge 5 3 4 2 4" xfId="16324" xr:uid="{00000000-0005-0000-0000-0000353B0000}"/>
    <cellStyle name="40% - uthevingsfarge 5 3 4 2 5" xfId="16325" xr:uid="{00000000-0005-0000-0000-0000363B0000}"/>
    <cellStyle name="40% - uthevingsfarge 5 3 4 2_Tabell 4.5-4.7" xfId="16317" xr:uid="{00000000-0005-0000-0000-0000373B0000}"/>
    <cellStyle name="40% - uthevingsfarge 5 3 4 3" xfId="16326" xr:uid="{00000000-0005-0000-0000-0000383B0000}"/>
    <cellStyle name="40% - uthevingsfarge 5 3 4 3 2" xfId="16327" xr:uid="{00000000-0005-0000-0000-0000393B0000}"/>
    <cellStyle name="40% - uthevingsfarge 5 3 4 3 2 2" xfId="16328" xr:uid="{00000000-0005-0000-0000-00003A3B0000}"/>
    <cellStyle name="40% - uthevingsfarge 5 3 4 3 2 3" xfId="16329" xr:uid="{00000000-0005-0000-0000-00003B3B0000}"/>
    <cellStyle name="40% - uthevingsfarge 5 3 4 3 3" xfId="16330" xr:uid="{00000000-0005-0000-0000-00003C3B0000}"/>
    <cellStyle name="40% - uthevingsfarge 5 3 4 3 3 2" xfId="16331" xr:uid="{00000000-0005-0000-0000-00003D3B0000}"/>
    <cellStyle name="40% - uthevingsfarge 5 3 4 3 3 3" xfId="16332" xr:uid="{00000000-0005-0000-0000-00003E3B0000}"/>
    <cellStyle name="40% - uthevingsfarge 5 3 4 3 4" xfId="16333" xr:uid="{00000000-0005-0000-0000-00003F3B0000}"/>
    <cellStyle name="40% - uthevingsfarge 5 3 4 3 5" xfId="16334" xr:uid="{00000000-0005-0000-0000-0000403B0000}"/>
    <cellStyle name="40% - uthevingsfarge 5 3 4 4" xfId="16335" xr:uid="{00000000-0005-0000-0000-0000413B0000}"/>
    <cellStyle name="40% - uthevingsfarge 5 3 4 4 2" xfId="16336" xr:uid="{00000000-0005-0000-0000-0000423B0000}"/>
    <cellStyle name="40% - uthevingsfarge 5 3 4 4 3" xfId="16337" xr:uid="{00000000-0005-0000-0000-0000433B0000}"/>
    <cellStyle name="40% - uthevingsfarge 5 3 4 5" xfId="16338" xr:uid="{00000000-0005-0000-0000-0000443B0000}"/>
    <cellStyle name="40% - uthevingsfarge 5 3 4 5 2" xfId="16339" xr:uid="{00000000-0005-0000-0000-0000453B0000}"/>
    <cellStyle name="40% - uthevingsfarge 5 3 4 5 3" xfId="16340" xr:uid="{00000000-0005-0000-0000-0000463B0000}"/>
    <cellStyle name="40% - uthevingsfarge 5 3 4 6" xfId="16341" xr:uid="{00000000-0005-0000-0000-0000473B0000}"/>
    <cellStyle name="40% - uthevingsfarge 5 3 4 6 2" xfId="16342" xr:uid="{00000000-0005-0000-0000-0000483B0000}"/>
    <cellStyle name="40% - uthevingsfarge 5 3 4 7" xfId="16343" xr:uid="{00000000-0005-0000-0000-0000493B0000}"/>
    <cellStyle name="40% - uthevingsfarge 5 3 4 7 2" xfId="16344" xr:uid="{00000000-0005-0000-0000-00004A3B0000}"/>
    <cellStyle name="40% - uthevingsfarge 5 3 4 8" xfId="16345" xr:uid="{00000000-0005-0000-0000-00004B3B0000}"/>
    <cellStyle name="40% - uthevingsfarge 5 3 4 9" xfId="16346" xr:uid="{00000000-0005-0000-0000-00004C3B0000}"/>
    <cellStyle name="40% - uthevingsfarge 5 3 4_Tabell 4.5-4.7" xfId="16315" xr:uid="{00000000-0005-0000-0000-00004D3B0000}"/>
    <cellStyle name="40% - uthevingsfarge 5 3 5" xfId="904" xr:uid="{00000000-0005-0000-0000-00004E3B0000}"/>
    <cellStyle name="40% - uthevingsfarge 5 3 5 2" xfId="16348" xr:uid="{00000000-0005-0000-0000-00004F3B0000}"/>
    <cellStyle name="40% - uthevingsfarge 5 3 5 2 2" xfId="16349" xr:uid="{00000000-0005-0000-0000-0000503B0000}"/>
    <cellStyle name="40% - uthevingsfarge 5 3 5 2 3" xfId="16350" xr:uid="{00000000-0005-0000-0000-0000513B0000}"/>
    <cellStyle name="40% - uthevingsfarge 5 3 5 3" xfId="16351" xr:uid="{00000000-0005-0000-0000-0000523B0000}"/>
    <cellStyle name="40% - uthevingsfarge 5 3 5 3 2" xfId="16352" xr:uid="{00000000-0005-0000-0000-0000533B0000}"/>
    <cellStyle name="40% - uthevingsfarge 5 3 5 3 3" xfId="16353" xr:uid="{00000000-0005-0000-0000-0000543B0000}"/>
    <cellStyle name="40% - uthevingsfarge 5 3 5 4" xfId="16354" xr:uid="{00000000-0005-0000-0000-0000553B0000}"/>
    <cellStyle name="40% - uthevingsfarge 5 3 5 5" xfId="16355" xr:uid="{00000000-0005-0000-0000-0000563B0000}"/>
    <cellStyle name="40% - uthevingsfarge 5 3 5_Tabell 4.5-4.7" xfId="16347" xr:uid="{00000000-0005-0000-0000-0000573B0000}"/>
    <cellStyle name="40% - uthevingsfarge 5 3 6" xfId="16356" xr:uid="{00000000-0005-0000-0000-0000583B0000}"/>
    <cellStyle name="40% - uthevingsfarge 5 3 6 2" xfId="16357" xr:uid="{00000000-0005-0000-0000-0000593B0000}"/>
    <cellStyle name="40% - uthevingsfarge 5 3 6 2 2" xfId="16358" xr:uid="{00000000-0005-0000-0000-00005A3B0000}"/>
    <cellStyle name="40% - uthevingsfarge 5 3 6 2 3" xfId="16359" xr:uid="{00000000-0005-0000-0000-00005B3B0000}"/>
    <cellStyle name="40% - uthevingsfarge 5 3 6 3" xfId="16360" xr:uid="{00000000-0005-0000-0000-00005C3B0000}"/>
    <cellStyle name="40% - uthevingsfarge 5 3 6 3 2" xfId="16361" xr:uid="{00000000-0005-0000-0000-00005D3B0000}"/>
    <cellStyle name="40% - uthevingsfarge 5 3 6 3 3" xfId="16362" xr:uid="{00000000-0005-0000-0000-00005E3B0000}"/>
    <cellStyle name="40% - uthevingsfarge 5 3 6 4" xfId="16363" xr:uid="{00000000-0005-0000-0000-00005F3B0000}"/>
    <cellStyle name="40% - uthevingsfarge 5 3 6 5" xfId="16364" xr:uid="{00000000-0005-0000-0000-0000603B0000}"/>
    <cellStyle name="40% - uthevingsfarge 5 3 7" xfId="16365" xr:uid="{00000000-0005-0000-0000-0000613B0000}"/>
    <cellStyle name="40% - uthevingsfarge 5 3 7 2" xfId="16366" xr:uid="{00000000-0005-0000-0000-0000623B0000}"/>
    <cellStyle name="40% - uthevingsfarge 5 3 7 3" xfId="16367" xr:uid="{00000000-0005-0000-0000-0000633B0000}"/>
    <cellStyle name="40% - uthevingsfarge 5 3 8" xfId="16368" xr:uid="{00000000-0005-0000-0000-0000643B0000}"/>
    <cellStyle name="40% - uthevingsfarge 5 3 8 2" xfId="16369" xr:uid="{00000000-0005-0000-0000-0000653B0000}"/>
    <cellStyle name="40% - uthevingsfarge 5 3 8 3" xfId="16370" xr:uid="{00000000-0005-0000-0000-0000663B0000}"/>
    <cellStyle name="40% - uthevingsfarge 5 3 9" xfId="16371" xr:uid="{00000000-0005-0000-0000-0000673B0000}"/>
    <cellStyle name="40% - uthevingsfarge 5 3 9 2" xfId="16372" xr:uid="{00000000-0005-0000-0000-0000683B0000}"/>
    <cellStyle name="40% - uthevingsfarge 5 3_Tabell 4.5-4.7" xfId="16117" xr:uid="{00000000-0005-0000-0000-0000693B0000}"/>
    <cellStyle name="40% - uthevingsfarge 5 4" xfId="905" xr:uid="{00000000-0005-0000-0000-00006A3B0000}"/>
    <cellStyle name="40% - uthevingsfarge 5 4 10" xfId="16374" xr:uid="{00000000-0005-0000-0000-00006B3B0000}"/>
    <cellStyle name="40% - uthevingsfarge 5 4 10 2" xfId="16375" xr:uid="{00000000-0005-0000-0000-00006C3B0000}"/>
    <cellStyle name="40% - uthevingsfarge 5 4 11" xfId="16376" xr:uid="{00000000-0005-0000-0000-00006D3B0000}"/>
    <cellStyle name="40% - uthevingsfarge 5 4 12" xfId="16377" xr:uid="{00000000-0005-0000-0000-00006E3B0000}"/>
    <cellStyle name="40% - uthevingsfarge 5 4 13" xfId="16378" xr:uid="{00000000-0005-0000-0000-00006F3B0000}"/>
    <cellStyle name="40% - uthevingsfarge 5 4 2" xfId="906" xr:uid="{00000000-0005-0000-0000-0000703B0000}"/>
    <cellStyle name="40% - uthevingsfarge 5 4 2 10" xfId="16380" xr:uid="{00000000-0005-0000-0000-0000713B0000}"/>
    <cellStyle name="40% - uthevingsfarge 5 4 2 11" xfId="16381" xr:uid="{00000000-0005-0000-0000-0000723B0000}"/>
    <cellStyle name="40% - uthevingsfarge 5 4 2 12" xfId="16382" xr:uid="{00000000-0005-0000-0000-0000733B0000}"/>
    <cellStyle name="40% - uthevingsfarge 5 4 2 2" xfId="907" xr:uid="{00000000-0005-0000-0000-0000743B0000}"/>
    <cellStyle name="40% - uthevingsfarge 5 4 2 2 10" xfId="16384" xr:uid="{00000000-0005-0000-0000-0000753B0000}"/>
    <cellStyle name="40% - uthevingsfarge 5 4 2 2 11" xfId="16385" xr:uid="{00000000-0005-0000-0000-0000763B0000}"/>
    <cellStyle name="40% - uthevingsfarge 5 4 2 2 2" xfId="908" xr:uid="{00000000-0005-0000-0000-0000773B0000}"/>
    <cellStyle name="40% - uthevingsfarge 5 4 2 2 2 10" xfId="16387" xr:uid="{00000000-0005-0000-0000-0000783B0000}"/>
    <cellStyle name="40% - uthevingsfarge 5 4 2 2 2 2" xfId="909" xr:uid="{00000000-0005-0000-0000-0000793B0000}"/>
    <cellStyle name="40% - uthevingsfarge 5 4 2 2 2 2 2" xfId="16389" xr:uid="{00000000-0005-0000-0000-00007A3B0000}"/>
    <cellStyle name="40% - uthevingsfarge 5 4 2 2 2 2 2 2" xfId="16390" xr:uid="{00000000-0005-0000-0000-00007B3B0000}"/>
    <cellStyle name="40% - uthevingsfarge 5 4 2 2 2 2 2 3" xfId="16391" xr:uid="{00000000-0005-0000-0000-00007C3B0000}"/>
    <cellStyle name="40% - uthevingsfarge 5 4 2 2 2 2 3" xfId="16392" xr:uid="{00000000-0005-0000-0000-00007D3B0000}"/>
    <cellStyle name="40% - uthevingsfarge 5 4 2 2 2 2 3 2" xfId="16393" xr:uid="{00000000-0005-0000-0000-00007E3B0000}"/>
    <cellStyle name="40% - uthevingsfarge 5 4 2 2 2 2 3 3" xfId="16394" xr:uid="{00000000-0005-0000-0000-00007F3B0000}"/>
    <cellStyle name="40% - uthevingsfarge 5 4 2 2 2 2 4" xfId="16395" xr:uid="{00000000-0005-0000-0000-0000803B0000}"/>
    <cellStyle name="40% - uthevingsfarge 5 4 2 2 2 2 5" xfId="16396" xr:uid="{00000000-0005-0000-0000-0000813B0000}"/>
    <cellStyle name="40% - uthevingsfarge 5 4 2 2 2 2_Tabell 4.5-4.7" xfId="16388" xr:uid="{00000000-0005-0000-0000-0000823B0000}"/>
    <cellStyle name="40% - uthevingsfarge 5 4 2 2 2 3" xfId="16397" xr:uid="{00000000-0005-0000-0000-0000833B0000}"/>
    <cellStyle name="40% - uthevingsfarge 5 4 2 2 2 3 2" xfId="16398" xr:uid="{00000000-0005-0000-0000-0000843B0000}"/>
    <cellStyle name="40% - uthevingsfarge 5 4 2 2 2 3 2 2" xfId="16399" xr:uid="{00000000-0005-0000-0000-0000853B0000}"/>
    <cellStyle name="40% - uthevingsfarge 5 4 2 2 2 3 2 3" xfId="16400" xr:uid="{00000000-0005-0000-0000-0000863B0000}"/>
    <cellStyle name="40% - uthevingsfarge 5 4 2 2 2 3 3" xfId="16401" xr:uid="{00000000-0005-0000-0000-0000873B0000}"/>
    <cellStyle name="40% - uthevingsfarge 5 4 2 2 2 3 3 2" xfId="16402" xr:uid="{00000000-0005-0000-0000-0000883B0000}"/>
    <cellStyle name="40% - uthevingsfarge 5 4 2 2 2 3 3 3" xfId="16403" xr:uid="{00000000-0005-0000-0000-0000893B0000}"/>
    <cellStyle name="40% - uthevingsfarge 5 4 2 2 2 3 4" xfId="16404" xr:uid="{00000000-0005-0000-0000-00008A3B0000}"/>
    <cellStyle name="40% - uthevingsfarge 5 4 2 2 2 3 5" xfId="16405" xr:uid="{00000000-0005-0000-0000-00008B3B0000}"/>
    <cellStyle name="40% - uthevingsfarge 5 4 2 2 2 4" xfId="16406" xr:uid="{00000000-0005-0000-0000-00008C3B0000}"/>
    <cellStyle name="40% - uthevingsfarge 5 4 2 2 2 4 2" xfId="16407" xr:uid="{00000000-0005-0000-0000-00008D3B0000}"/>
    <cellStyle name="40% - uthevingsfarge 5 4 2 2 2 4 3" xfId="16408" xr:uid="{00000000-0005-0000-0000-00008E3B0000}"/>
    <cellStyle name="40% - uthevingsfarge 5 4 2 2 2 5" xfId="16409" xr:uid="{00000000-0005-0000-0000-00008F3B0000}"/>
    <cellStyle name="40% - uthevingsfarge 5 4 2 2 2 5 2" xfId="16410" xr:uid="{00000000-0005-0000-0000-0000903B0000}"/>
    <cellStyle name="40% - uthevingsfarge 5 4 2 2 2 5 3" xfId="16411" xr:uid="{00000000-0005-0000-0000-0000913B0000}"/>
    <cellStyle name="40% - uthevingsfarge 5 4 2 2 2 6" xfId="16412" xr:uid="{00000000-0005-0000-0000-0000923B0000}"/>
    <cellStyle name="40% - uthevingsfarge 5 4 2 2 2 6 2" xfId="16413" xr:uid="{00000000-0005-0000-0000-0000933B0000}"/>
    <cellStyle name="40% - uthevingsfarge 5 4 2 2 2 7" xfId="16414" xr:uid="{00000000-0005-0000-0000-0000943B0000}"/>
    <cellStyle name="40% - uthevingsfarge 5 4 2 2 2 7 2" xfId="16415" xr:uid="{00000000-0005-0000-0000-0000953B0000}"/>
    <cellStyle name="40% - uthevingsfarge 5 4 2 2 2 8" xfId="16416" xr:uid="{00000000-0005-0000-0000-0000963B0000}"/>
    <cellStyle name="40% - uthevingsfarge 5 4 2 2 2 9" xfId="16417" xr:uid="{00000000-0005-0000-0000-0000973B0000}"/>
    <cellStyle name="40% - uthevingsfarge 5 4 2 2 2_Tabell 4.5-4.7" xfId="16386" xr:uid="{00000000-0005-0000-0000-0000983B0000}"/>
    <cellStyle name="40% - uthevingsfarge 5 4 2 2 3" xfId="910" xr:uid="{00000000-0005-0000-0000-0000993B0000}"/>
    <cellStyle name="40% - uthevingsfarge 5 4 2 2 3 2" xfId="16419" xr:uid="{00000000-0005-0000-0000-00009A3B0000}"/>
    <cellStyle name="40% - uthevingsfarge 5 4 2 2 3 2 2" xfId="16420" xr:uid="{00000000-0005-0000-0000-00009B3B0000}"/>
    <cellStyle name="40% - uthevingsfarge 5 4 2 2 3 2 3" xfId="16421" xr:uid="{00000000-0005-0000-0000-00009C3B0000}"/>
    <cellStyle name="40% - uthevingsfarge 5 4 2 2 3 3" xfId="16422" xr:uid="{00000000-0005-0000-0000-00009D3B0000}"/>
    <cellStyle name="40% - uthevingsfarge 5 4 2 2 3 3 2" xfId="16423" xr:uid="{00000000-0005-0000-0000-00009E3B0000}"/>
    <cellStyle name="40% - uthevingsfarge 5 4 2 2 3 3 3" xfId="16424" xr:uid="{00000000-0005-0000-0000-00009F3B0000}"/>
    <cellStyle name="40% - uthevingsfarge 5 4 2 2 3 4" xfId="16425" xr:uid="{00000000-0005-0000-0000-0000A03B0000}"/>
    <cellStyle name="40% - uthevingsfarge 5 4 2 2 3 5" xfId="16426" xr:uid="{00000000-0005-0000-0000-0000A13B0000}"/>
    <cellStyle name="40% - uthevingsfarge 5 4 2 2 3_Tabell 4.5-4.7" xfId="16418" xr:uid="{00000000-0005-0000-0000-0000A23B0000}"/>
    <cellStyle name="40% - uthevingsfarge 5 4 2 2 4" xfId="16427" xr:uid="{00000000-0005-0000-0000-0000A33B0000}"/>
    <cellStyle name="40% - uthevingsfarge 5 4 2 2 4 2" xfId="16428" xr:uid="{00000000-0005-0000-0000-0000A43B0000}"/>
    <cellStyle name="40% - uthevingsfarge 5 4 2 2 4 2 2" xfId="16429" xr:uid="{00000000-0005-0000-0000-0000A53B0000}"/>
    <cellStyle name="40% - uthevingsfarge 5 4 2 2 4 2 3" xfId="16430" xr:uid="{00000000-0005-0000-0000-0000A63B0000}"/>
    <cellStyle name="40% - uthevingsfarge 5 4 2 2 4 3" xfId="16431" xr:uid="{00000000-0005-0000-0000-0000A73B0000}"/>
    <cellStyle name="40% - uthevingsfarge 5 4 2 2 4 3 2" xfId="16432" xr:uid="{00000000-0005-0000-0000-0000A83B0000}"/>
    <cellStyle name="40% - uthevingsfarge 5 4 2 2 4 3 3" xfId="16433" xr:uid="{00000000-0005-0000-0000-0000A93B0000}"/>
    <cellStyle name="40% - uthevingsfarge 5 4 2 2 4 4" xfId="16434" xr:uid="{00000000-0005-0000-0000-0000AA3B0000}"/>
    <cellStyle name="40% - uthevingsfarge 5 4 2 2 4 5" xfId="16435" xr:uid="{00000000-0005-0000-0000-0000AB3B0000}"/>
    <cellStyle name="40% - uthevingsfarge 5 4 2 2 5" xfId="16436" xr:uid="{00000000-0005-0000-0000-0000AC3B0000}"/>
    <cellStyle name="40% - uthevingsfarge 5 4 2 2 5 2" xfId="16437" xr:uid="{00000000-0005-0000-0000-0000AD3B0000}"/>
    <cellStyle name="40% - uthevingsfarge 5 4 2 2 5 3" xfId="16438" xr:uid="{00000000-0005-0000-0000-0000AE3B0000}"/>
    <cellStyle name="40% - uthevingsfarge 5 4 2 2 6" xfId="16439" xr:uid="{00000000-0005-0000-0000-0000AF3B0000}"/>
    <cellStyle name="40% - uthevingsfarge 5 4 2 2 6 2" xfId="16440" xr:uid="{00000000-0005-0000-0000-0000B03B0000}"/>
    <cellStyle name="40% - uthevingsfarge 5 4 2 2 6 3" xfId="16441" xr:uid="{00000000-0005-0000-0000-0000B13B0000}"/>
    <cellStyle name="40% - uthevingsfarge 5 4 2 2 7" xfId="16442" xr:uid="{00000000-0005-0000-0000-0000B23B0000}"/>
    <cellStyle name="40% - uthevingsfarge 5 4 2 2 7 2" xfId="16443" xr:uid="{00000000-0005-0000-0000-0000B33B0000}"/>
    <cellStyle name="40% - uthevingsfarge 5 4 2 2 8" xfId="16444" xr:uid="{00000000-0005-0000-0000-0000B43B0000}"/>
    <cellStyle name="40% - uthevingsfarge 5 4 2 2 8 2" xfId="16445" xr:uid="{00000000-0005-0000-0000-0000B53B0000}"/>
    <cellStyle name="40% - uthevingsfarge 5 4 2 2 9" xfId="16446" xr:uid="{00000000-0005-0000-0000-0000B63B0000}"/>
    <cellStyle name="40% - uthevingsfarge 5 4 2 2_Tabell 4.5-4.7" xfId="16383" xr:uid="{00000000-0005-0000-0000-0000B73B0000}"/>
    <cellStyle name="40% - uthevingsfarge 5 4 2 3" xfId="911" xr:uid="{00000000-0005-0000-0000-0000B83B0000}"/>
    <cellStyle name="40% - uthevingsfarge 5 4 2 3 10" xfId="16448" xr:uid="{00000000-0005-0000-0000-0000B93B0000}"/>
    <cellStyle name="40% - uthevingsfarge 5 4 2 3 2" xfId="912" xr:uid="{00000000-0005-0000-0000-0000BA3B0000}"/>
    <cellStyle name="40% - uthevingsfarge 5 4 2 3 2 2" xfId="16450" xr:uid="{00000000-0005-0000-0000-0000BB3B0000}"/>
    <cellStyle name="40% - uthevingsfarge 5 4 2 3 2 2 2" xfId="16451" xr:uid="{00000000-0005-0000-0000-0000BC3B0000}"/>
    <cellStyle name="40% - uthevingsfarge 5 4 2 3 2 2 3" xfId="16452" xr:uid="{00000000-0005-0000-0000-0000BD3B0000}"/>
    <cellStyle name="40% - uthevingsfarge 5 4 2 3 2 3" xfId="16453" xr:uid="{00000000-0005-0000-0000-0000BE3B0000}"/>
    <cellStyle name="40% - uthevingsfarge 5 4 2 3 2 3 2" xfId="16454" xr:uid="{00000000-0005-0000-0000-0000BF3B0000}"/>
    <cellStyle name="40% - uthevingsfarge 5 4 2 3 2 3 3" xfId="16455" xr:uid="{00000000-0005-0000-0000-0000C03B0000}"/>
    <cellStyle name="40% - uthevingsfarge 5 4 2 3 2 4" xfId="16456" xr:uid="{00000000-0005-0000-0000-0000C13B0000}"/>
    <cellStyle name="40% - uthevingsfarge 5 4 2 3 2 5" xfId="16457" xr:uid="{00000000-0005-0000-0000-0000C23B0000}"/>
    <cellStyle name="40% - uthevingsfarge 5 4 2 3 2_Tabell 4.5-4.7" xfId="16449" xr:uid="{00000000-0005-0000-0000-0000C33B0000}"/>
    <cellStyle name="40% - uthevingsfarge 5 4 2 3 3" xfId="16458" xr:uid="{00000000-0005-0000-0000-0000C43B0000}"/>
    <cellStyle name="40% - uthevingsfarge 5 4 2 3 3 2" xfId="16459" xr:uid="{00000000-0005-0000-0000-0000C53B0000}"/>
    <cellStyle name="40% - uthevingsfarge 5 4 2 3 3 2 2" xfId="16460" xr:uid="{00000000-0005-0000-0000-0000C63B0000}"/>
    <cellStyle name="40% - uthevingsfarge 5 4 2 3 3 2 3" xfId="16461" xr:uid="{00000000-0005-0000-0000-0000C73B0000}"/>
    <cellStyle name="40% - uthevingsfarge 5 4 2 3 3 3" xfId="16462" xr:uid="{00000000-0005-0000-0000-0000C83B0000}"/>
    <cellStyle name="40% - uthevingsfarge 5 4 2 3 3 3 2" xfId="16463" xr:uid="{00000000-0005-0000-0000-0000C93B0000}"/>
    <cellStyle name="40% - uthevingsfarge 5 4 2 3 3 3 3" xfId="16464" xr:uid="{00000000-0005-0000-0000-0000CA3B0000}"/>
    <cellStyle name="40% - uthevingsfarge 5 4 2 3 3 4" xfId="16465" xr:uid="{00000000-0005-0000-0000-0000CB3B0000}"/>
    <cellStyle name="40% - uthevingsfarge 5 4 2 3 3 5" xfId="16466" xr:uid="{00000000-0005-0000-0000-0000CC3B0000}"/>
    <cellStyle name="40% - uthevingsfarge 5 4 2 3 4" xfId="16467" xr:uid="{00000000-0005-0000-0000-0000CD3B0000}"/>
    <cellStyle name="40% - uthevingsfarge 5 4 2 3 4 2" xfId="16468" xr:uid="{00000000-0005-0000-0000-0000CE3B0000}"/>
    <cellStyle name="40% - uthevingsfarge 5 4 2 3 4 3" xfId="16469" xr:uid="{00000000-0005-0000-0000-0000CF3B0000}"/>
    <cellStyle name="40% - uthevingsfarge 5 4 2 3 5" xfId="16470" xr:uid="{00000000-0005-0000-0000-0000D03B0000}"/>
    <cellStyle name="40% - uthevingsfarge 5 4 2 3 5 2" xfId="16471" xr:uid="{00000000-0005-0000-0000-0000D13B0000}"/>
    <cellStyle name="40% - uthevingsfarge 5 4 2 3 5 3" xfId="16472" xr:uid="{00000000-0005-0000-0000-0000D23B0000}"/>
    <cellStyle name="40% - uthevingsfarge 5 4 2 3 6" xfId="16473" xr:uid="{00000000-0005-0000-0000-0000D33B0000}"/>
    <cellStyle name="40% - uthevingsfarge 5 4 2 3 6 2" xfId="16474" xr:uid="{00000000-0005-0000-0000-0000D43B0000}"/>
    <cellStyle name="40% - uthevingsfarge 5 4 2 3 7" xfId="16475" xr:uid="{00000000-0005-0000-0000-0000D53B0000}"/>
    <cellStyle name="40% - uthevingsfarge 5 4 2 3 7 2" xfId="16476" xr:uid="{00000000-0005-0000-0000-0000D63B0000}"/>
    <cellStyle name="40% - uthevingsfarge 5 4 2 3 8" xfId="16477" xr:uid="{00000000-0005-0000-0000-0000D73B0000}"/>
    <cellStyle name="40% - uthevingsfarge 5 4 2 3 9" xfId="16478" xr:uid="{00000000-0005-0000-0000-0000D83B0000}"/>
    <cellStyle name="40% - uthevingsfarge 5 4 2 3_Tabell 4.5-4.7" xfId="16447" xr:uid="{00000000-0005-0000-0000-0000D93B0000}"/>
    <cellStyle name="40% - uthevingsfarge 5 4 2 4" xfId="913" xr:uid="{00000000-0005-0000-0000-0000DA3B0000}"/>
    <cellStyle name="40% - uthevingsfarge 5 4 2 4 2" xfId="16480" xr:uid="{00000000-0005-0000-0000-0000DB3B0000}"/>
    <cellStyle name="40% - uthevingsfarge 5 4 2 4 2 2" xfId="16481" xr:uid="{00000000-0005-0000-0000-0000DC3B0000}"/>
    <cellStyle name="40% - uthevingsfarge 5 4 2 4 2 3" xfId="16482" xr:uid="{00000000-0005-0000-0000-0000DD3B0000}"/>
    <cellStyle name="40% - uthevingsfarge 5 4 2 4 3" xfId="16483" xr:uid="{00000000-0005-0000-0000-0000DE3B0000}"/>
    <cellStyle name="40% - uthevingsfarge 5 4 2 4 3 2" xfId="16484" xr:uid="{00000000-0005-0000-0000-0000DF3B0000}"/>
    <cellStyle name="40% - uthevingsfarge 5 4 2 4 3 3" xfId="16485" xr:uid="{00000000-0005-0000-0000-0000E03B0000}"/>
    <cellStyle name="40% - uthevingsfarge 5 4 2 4 4" xfId="16486" xr:uid="{00000000-0005-0000-0000-0000E13B0000}"/>
    <cellStyle name="40% - uthevingsfarge 5 4 2 4 5" xfId="16487" xr:uid="{00000000-0005-0000-0000-0000E23B0000}"/>
    <cellStyle name="40% - uthevingsfarge 5 4 2 4_Tabell 4.5-4.7" xfId="16479" xr:uid="{00000000-0005-0000-0000-0000E33B0000}"/>
    <cellStyle name="40% - uthevingsfarge 5 4 2 5" xfId="16488" xr:uid="{00000000-0005-0000-0000-0000E43B0000}"/>
    <cellStyle name="40% - uthevingsfarge 5 4 2 5 2" xfId="16489" xr:uid="{00000000-0005-0000-0000-0000E53B0000}"/>
    <cellStyle name="40% - uthevingsfarge 5 4 2 5 2 2" xfId="16490" xr:uid="{00000000-0005-0000-0000-0000E63B0000}"/>
    <cellStyle name="40% - uthevingsfarge 5 4 2 5 2 3" xfId="16491" xr:uid="{00000000-0005-0000-0000-0000E73B0000}"/>
    <cellStyle name="40% - uthevingsfarge 5 4 2 5 3" xfId="16492" xr:uid="{00000000-0005-0000-0000-0000E83B0000}"/>
    <cellStyle name="40% - uthevingsfarge 5 4 2 5 3 2" xfId="16493" xr:uid="{00000000-0005-0000-0000-0000E93B0000}"/>
    <cellStyle name="40% - uthevingsfarge 5 4 2 5 3 3" xfId="16494" xr:uid="{00000000-0005-0000-0000-0000EA3B0000}"/>
    <cellStyle name="40% - uthevingsfarge 5 4 2 5 4" xfId="16495" xr:uid="{00000000-0005-0000-0000-0000EB3B0000}"/>
    <cellStyle name="40% - uthevingsfarge 5 4 2 5 5" xfId="16496" xr:uid="{00000000-0005-0000-0000-0000EC3B0000}"/>
    <cellStyle name="40% - uthevingsfarge 5 4 2 6" xfId="16497" xr:uid="{00000000-0005-0000-0000-0000ED3B0000}"/>
    <cellStyle name="40% - uthevingsfarge 5 4 2 6 2" xfId="16498" xr:uid="{00000000-0005-0000-0000-0000EE3B0000}"/>
    <cellStyle name="40% - uthevingsfarge 5 4 2 6 3" xfId="16499" xr:uid="{00000000-0005-0000-0000-0000EF3B0000}"/>
    <cellStyle name="40% - uthevingsfarge 5 4 2 7" xfId="16500" xr:uid="{00000000-0005-0000-0000-0000F03B0000}"/>
    <cellStyle name="40% - uthevingsfarge 5 4 2 7 2" xfId="16501" xr:uid="{00000000-0005-0000-0000-0000F13B0000}"/>
    <cellStyle name="40% - uthevingsfarge 5 4 2 7 3" xfId="16502" xr:uid="{00000000-0005-0000-0000-0000F23B0000}"/>
    <cellStyle name="40% - uthevingsfarge 5 4 2 8" xfId="16503" xr:uid="{00000000-0005-0000-0000-0000F33B0000}"/>
    <cellStyle name="40% - uthevingsfarge 5 4 2 8 2" xfId="16504" xr:uid="{00000000-0005-0000-0000-0000F43B0000}"/>
    <cellStyle name="40% - uthevingsfarge 5 4 2 9" xfId="16505" xr:uid="{00000000-0005-0000-0000-0000F53B0000}"/>
    <cellStyle name="40% - uthevingsfarge 5 4 2 9 2" xfId="16506" xr:uid="{00000000-0005-0000-0000-0000F63B0000}"/>
    <cellStyle name="40% - uthevingsfarge 5 4 2_Tabell 4.5-4.7" xfId="16379" xr:uid="{00000000-0005-0000-0000-0000F73B0000}"/>
    <cellStyle name="40% - uthevingsfarge 5 4 3" xfId="914" xr:uid="{00000000-0005-0000-0000-0000F83B0000}"/>
    <cellStyle name="40% - uthevingsfarge 5 4 3 10" xfId="16508" xr:uid="{00000000-0005-0000-0000-0000F93B0000}"/>
    <cellStyle name="40% - uthevingsfarge 5 4 3 11" xfId="16509" xr:uid="{00000000-0005-0000-0000-0000FA3B0000}"/>
    <cellStyle name="40% - uthevingsfarge 5 4 3 2" xfId="915" xr:uid="{00000000-0005-0000-0000-0000FB3B0000}"/>
    <cellStyle name="40% - uthevingsfarge 5 4 3 2 10" xfId="16511" xr:uid="{00000000-0005-0000-0000-0000FC3B0000}"/>
    <cellStyle name="40% - uthevingsfarge 5 4 3 2 2" xfId="916" xr:uid="{00000000-0005-0000-0000-0000FD3B0000}"/>
    <cellStyle name="40% - uthevingsfarge 5 4 3 2 2 2" xfId="16513" xr:uid="{00000000-0005-0000-0000-0000FE3B0000}"/>
    <cellStyle name="40% - uthevingsfarge 5 4 3 2 2 2 2" xfId="16514" xr:uid="{00000000-0005-0000-0000-0000FF3B0000}"/>
    <cellStyle name="40% - uthevingsfarge 5 4 3 2 2 2 3" xfId="16515" xr:uid="{00000000-0005-0000-0000-0000003C0000}"/>
    <cellStyle name="40% - uthevingsfarge 5 4 3 2 2 3" xfId="16516" xr:uid="{00000000-0005-0000-0000-0000013C0000}"/>
    <cellStyle name="40% - uthevingsfarge 5 4 3 2 2 3 2" xfId="16517" xr:uid="{00000000-0005-0000-0000-0000023C0000}"/>
    <cellStyle name="40% - uthevingsfarge 5 4 3 2 2 3 3" xfId="16518" xr:uid="{00000000-0005-0000-0000-0000033C0000}"/>
    <cellStyle name="40% - uthevingsfarge 5 4 3 2 2 4" xfId="16519" xr:uid="{00000000-0005-0000-0000-0000043C0000}"/>
    <cellStyle name="40% - uthevingsfarge 5 4 3 2 2 5" xfId="16520" xr:uid="{00000000-0005-0000-0000-0000053C0000}"/>
    <cellStyle name="40% - uthevingsfarge 5 4 3 2 2_Tabell 4.5-4.7" xfId="16512" xr:uid="{00000000-0005-0000-0000-0000063C0000}"/>
    <cellStyle name="40% - uthevingsfarge 5 4 3 2 3" xfId="16521" xr:uid="{00000000-0005-0000-0000-0000073C0000}"/>
    <cellStyle name="40% - uthevingsfarge 5 4 3 2 3 2" xfId="16522" xr:uid="{00000000-0005-0000-0000-0000083C0000}"/>
    <cellStyle name="40% - uthevingsfarge 5 4 3 2 3 2 2" xfId="16523" xr:uid="{00000000-0005-0000-0000-0000093C0000}"/>
    <cellStyle name="40% - uthevingsfarge 5 4 3 2 3 2 3" xfId="16524" xr:uid="{00000000-0005-0000-0000-00000A3C0000}"/>
    <cellStyle name="40% - uthevingsfarge 5 4 3 2 3 3" xfId="16525" xr:uid="{00000000-0005-0000-0000-00000B3C0000}"/>
    <cellStyle name="40% - uthevingsfarge 5 4 3 2 3 3 2" xfId="16526" xr:uid="{00000000-0005-0000-0000-00000C3C0000}"/>
    <cellStyle name="40% - uthevingsfarge 5 4 3 2 3 3 3" xfId="16527" xr:uid="{00000000-0005-0000-0000-00000D3C0000}"/>
    <cellStyle name="40% - uthevingsfarge 5 4 3 2 3 4" xfId="16528" xr:uid="{00000000-0005-0000-0000-00000E3C0000}"/>
    <cellStyle name="40% - uthevingsfarge 5 4 3 2 3 5" xfId="16529" xr:uid="{00000000-0005-0000-0000-00000F3C0000}"/>
    <cellStyle name="40% - uthevingsfarge 5 4 3 2 4" xfId="16530" xr:uid="{00000000-0005-0000-0000-0000103C0000}"/>
    <cellStyle name="40% - uthevingsfarge 5 4 3 2 4 2" xfId="16531" xr:uid="{00000000-0005-0000-0000-0000113C0000}"/>
    <cellStyle name="40% - uthevingsfarge 5 4 3 2 4 3" xfId="16532" xr:uid="{00000000-0005-0000-0000-0000123C0000}"/>
    <cellStyle name="40% - uthevingsfarge 5 4 3 2 5" xfId="16533" xr:uid="{00000000-0005-0000-0000-0000133C0000}"/>
    <cellStyle name="40% - uthevingsfarge 5 4 3 2 5 2" xfId="16534" xr:uid="{00000000-0005-0000-0000-0000143C0000}"/>
    <cellStyle name="40% - uthevingsfarge 5 4 3 2 5 3" xfId="16535" xr:uid="{00000000-0005-0000-0000-0000153C0000}"/>
    <cellStyle name="40% - uthevingsfarge 5 4 3 2 6" xfId="16536" xr:uid="{00000000-0005-0000-0000-0000163C0000}"/>
    <cellStyle name="40% - uthevingsfarge 5 4 3 2 6 2" xfId="16537" xr:uid="{00000000-0005-0000-0000-0000173C0000}"/>
    <cellStyle name="40% - uthevingsfarge 5 4 3 2 7" xfId="16538" xr:uid="{00000000-0005-0000-0000-0000183C0000}"/>
    <cellStyle name="40% - uthevingsfarge 5 4 3 2 7 2" xfId="16539" xr:uid="{00000000-0005-0000-0000-0000193C0000}"/>
    <cellStyle name="40% - uthevingsfarge 5 4 3 2 8" xfId="16540" xr:uid="{00000000-0005-0000-0000-00001A3C0000}"/>
    <cellStyle name="40% - uthevingsfarge 5 4 3 2 9" xfId="16541" xr:uid="{00000000-0005-0000-0000-00001B3C0000}"/>
    <cellStyle name="40% - uthevingsfarge 5 4 3 2_Tabell 4.5-4.7" xfId="16510" xr:uid="{00000000-0005-0000-0000-00001C3C0000}"/>
    <cellStyle name="40% - uthevingsfarge 5 4 3 3" xfId="917" xr:uid="{00000000-0005-0000-0000-00001D3C0000}"/>
    <cellStyle name="40% - uthevingsfarge 5 4 3 3 2" xfId="16543" xr:uid="{00000000-0005-0000-0000-00001E3C0000}"/>
    <cellStyle name="40% - uthevingsfarge 5 4 3 3 2 2" xfId="16544" xr:uid="{00000000-0005-0000-0000-00001F3C0000}"/>
    <cellStyle name="40% - uthevingsfarge 5 4 3 3 2 3" xfId="16545" xr:uid="{00000000-0005-0000-0000-0000203C0000}"/>
    <cellStyle name="40% - uthevingsfarge 5 4 3 3 3" xfId="16546" xr:uid="{00000000-0005-0000-0000-0000213C0000}"/>
    <cellStyle name="40% - uthevingsfarge 5 4 3 3 3 2" xfId="16547" xr:uid="{00000000-0005-0000-0000-0000223C0000}"/>
    <cellStyle name="40% - uthevingsfarge 5 4 3 3 3 3" xfId="16548" xr:uid="{00000000-0005-0000-0000-0000233C0000}"/>
    <cellStyle name="40% - uthevingsfarge 5 4 3 3 4" xfId="16549" xr:uid="{00000000-0005-0000-0000-0000243C0000}"/>
    <cellStyle name="40% - uthevingsfarge 5 4 3 3 5" xfId="16550" xr:uid="{00000000-0005-0000-0000-0000253C0000}"/>
    <cellStyle name="40% - uthevingsfarge 5 4 3 3_Tabell 4.5-4.7" xfId="16542" xr:uid="{00000000-0005-0000-0000-0000263C0000}"/>
    <cellStyle name="40% - uthevingsfarge 5 4 3 4" xfId="16551" xr:uid="{00000000-0005-0000-0000-0000273C0000}"/>
    <cellStyle name="40% - uthevingsfarge 5 4 3 4 2" xfId="16552" xr:uid="{00000000-0005-0000-0000-0000283C0000}"/>
    <cellStyle name="40% - uthevingsfarge 5 4 3 4 2 2" xfId="16553" xr:uid="{00000000-0005-0000-0000-0000293C0000}"/>
    <cellStyle name="40% - uthevingsfarge 5 4 3 4 2 3" xfId="16554" xr:uid="{00000000-0005-0000-0000-00002A3C0000}"/>
    <cellStyle name="40% - uthevingsfarge 5 4 3 4 3" xfId="16555" xr:uid="{00000000-0005-0000-0000-00002B3C0000}"/>
    <cellStyle name="40% - uthevingsfarge 5 4 3 4 3 2" xfId="16556" xr:uid="{00000000-0005-0000-0000-00002C3C0000}"/>
    <cellStyle name="40% - uthevingsfarge 5 4 3 4 3 3" xfId="16557" xr:uid="{00000000-0005-0000-0000-00002D3C0000}"/>
    <cellStyle name="40% - uthevingsfarge 5 4 3 4 4" xfId="16558" xr:uid="{00000000-0005-0000-0000-00002E3C0000}"/>
    <cellStyle name="40% - uthevingsfarge 5 4 3 4 5" xfId="16559" xr:uid="{00000000-0005-0000-0000-00002F3C0000}"/>
    <cellStyle name="40% - uthevingsfarge 5 4 3 5" xfId="16560" xr:uid="{00000000-0005-0000-0000-0000303C0000}"/>
    <cellStyle name="40% - uthevingsfarge 5 4 3 5 2" xfId="16561" xr:uid="{00000000-0005-0000-0000-0000313C0000}"/>
    <cellStyle name="40% - uthevingsfarge 5 4 3 5 3" xfId="16562" xr:uid="{00000000-0005-0000-0000-0000323C0000}"/>
    <cellStyle name="40% - uthevingsfarge 5 4 3 6" xfId="16563" xr:uid="{00000000-0005-0000-0000-0000333C0000}"/>
    <cellStyle name="40% - uthevingsfarge 5 4 3 6 2" xfId="16564" xr:uid="{00000000-0005-0000-0000-0000343C0000}"/>
    <cellStyle name="40% - uthevingsfarge 5 4 3 6 3" xfId="16565" xr:uid="{00000000-0005-0000-0000-0000353C0000}"/>
    <cellStyle name="40% - uthevingsfarge 5 4 3 7" xfId="16566" xr:uid="{00000000-0005-0000-0000-0000363C0000}"/>
    <cellStyle name="40% - uthevingsfarge 5 4 3 7 2" xfId="16567" xr:uid="{00000000-0005-0000-0000-0000373C0000}"/>
    <cellStyle name="40% - uthevingsfarge 5 4 3 8" xfId="16568" xr:uid="{00000000-0005-0000-0000-0000383C0000}"/>
    <cellStyle name="40% - uthevingsfarge 5 4 3 8 2" xfId="16569" xr:uid="{00000000-0005-0000-0000-0000393C0000}"/>
    <cellStyle name="40% - uthevingsfarge 5 4 3 9" xfId="16570" xr:uid="{00000000-0005-0000-0000-00003A3C0000}"/>
    <cellStyle name="40% - uthevingsfarge 5 4 3_Tabell 4.5-4.7" xfId="16507" xr:uid="{00000000-0005-0000-0000-00003B3C0000}"/>
    <cellStyle name="40% - uthevingsfarge 5 4 4" xfId="918" xr:uid="{00000000-0005-0000-0000-00003C3C0000}"/>
    <cellStyle name="40% - uthevingsfarge 5 4 4 10" xfId="16572" xr:uid="{00000000-0005-0000-0000-00003D3C0000}"/>
    <cellStyle name="40% - uthevingsfarge 5 4 4 2" xfId="919" xr:uid="{00000000-0005-0000-0000-00003E3C0000}"/>
    <cellStyle name="40% - uthevingsfarge 5 4 4 2 2" xfId="16574" xr:uid="{00000000-0005-0000-0000-00003F3C0000}"/>
    <cellStyle name="40% - uthevingsfarge 5 4 4 2 2 2" xfId="16575" xr:uid="{00000000-0005-0000-0000-0000403C0000}"/>
    <cellStyle name="40% - uthevingsfarge 5 4 4 2 2 3" xfId="16576" xr:uid="{00000000-0005-0000-0000-0000413C0000}"/>
    <cellStyle name="40% - uthevingsfarge 5 4 4 2 3" xfId="16577" xr:uid="{00000000-0005-0000-0000-0000423C0000}"/>
    <cellStyle name="40% - uthevingsfarge 5 4 4 2 3 2" xfId="16578" xr:uid="{00000000-0005-0000-0000-0000433C0000}"/>
    <cellStyle name="40% - uthevingsfarge 5 4 4 2 3 3" xfId="16579" xr:uid="{00000000-0005-0000-0000-0000443C0000}"/>
    <cellStyle name="40% - uthevingsfarge 5 4 4 2 4" xfId="16580" xr:uid="{00000000-0005-0000-0000-0000453C0000}"/>
    <cellStyle name="40% - uthevingsfarge 5 4 4 2 5" xfId="16581" xr:uid="{00000000-0005-0000-0000-0000463C0000}"/>
    <cellStyle name="40% - uthevingsfarge 5 4 4 2_Tabell 4.5-4.7" xfId="16573" xr:uid="{00000000-0005-0000-0000-0000473C0000}"/>
    <cellStyle name="40% - uthevingsfarge 5 4 4 3" xfId="16582" xr:uid="{00000000-0005-0000-0000-0000483C0000}"/>
    <cellStyle name="40% - uthevingsfarge 5 4 4 3 2" xfId="16583" xr:uid="{00000000-0005-0000-0000-0000493C0000}"/>
    <cellStyle name="40% - uthevingsfarge 5 4 4 3 2 2" xfId="16584" xr:uid="{00000000-0005-0000-0000-00004A3C0000}"/>
    <cellStyle name="40% - uthevingsfarge 5 4 4 3 2 3" xfId="16585" xr:uid="{00000000-0005-0000-0000-00004B3C0000}"/>
    <cellStyle name="40% - uthevingsfarge 5 4 4 3 3" xfId="16586" xr:uid="{00000000-0005-0000-0000-00004C3C0000}"/>
    <cellStyle name="40% - uthevingsfarge 5 4 4 3 3 2" xfId="16587" xr:uid="{00000000-0005-0000-0000-00004D3C0000}"/>
    <cellStyle name="40% - uthevingsfarge 5 4 4 3 3 3" xfId="16588" xr:uid="{00000000-0005-0000-0000-00004E3C0000}"/>
    <cellStyle name="40% - uthevingsfarge 5 4 4 3 4" xfId="16589" xr:uid="{00000000-0005-0000-0000-00004F3C0000}"/>
    <cellStyle name="40% - uthevingsfarge 5 4 4 3 5" xfId="16590" xr:uid="{00000000-0005-0000-0000-0000503C0000}"/>
    <cellStyle name="40% - uthevingsfarge 5 4 4 4" xfId="16591" xr:uid="{00000000-0005-0000-0000-0000513C0000}"/>
    <cellStyle name="40% - uthevingsfarge 5 4 4 4 2" xfId="16592" xr:uid="{00000000-0005-0000-0000-0000523C0000}"/>
    <cellStyle name="40% - uthevingsfarge 5 4 4 4 3" xfId="16593" xr:uid="{00000000-0005-0000-0000-0000533C0000}"/>
    <cellStyle name="40% - uthevingsfarge 5 4 4 5" xfId="16594" xr:uid="{00000000-0005-0000-0000-0000543C0000}"/>
    <cellStyle name="40% - uthevingsfarge 5 4 4 5 2" xfId="16595" xr:uid="{00000000-0005-0000-0000-0000553C0000}"/>
    <cellStyle name="40% - uthevingsfarge 5 4 4 5 3" xfId="16596" xr:uid="{00000000-0005-0000-0000-0000563C0000}"/>
    <cellStyle name="40% - uthevingsfarge 5 4 4 6" xfId="16597" xr:uid="{00000000-0005-0000-0000-0000573C0000}"/>
    <cellStyle name="40% - uthevingsfarge 5 4 4 6 2" xfId="16598" xr:uid="{00000000-0005-0000-0000-0000583C0000}"/>
    <cellStyle name="40% - uthevingsfarge 5 4 4 7" xfId="16599" xr:uid="{00000000-0005-0000-0000-0000593C0000}"/>
    <cellStyle name="40% - uthevingsfarge 5 4 4 7 2" xfId="16600" xr:uid="{00000000-0005-0000-0000-00005A3C0000}"/>
    <cellStyle name="40% - uthevingsfarge 5 4 4 8" xfId="16601" xr:uid="{00000000-0005-0000-0000-00005B3C0000}"/>
    <cellStyle name="40% - uthevingsfarge 5 4 4 9" xfId="16602" xr:uid="{00000000-0005-0000-0000-00005C3C0000}"/>
    <cellStyle name="40% - uthevingsfarge 5 4 4_Tabell 4.5-4.7" xfId="16571" xr:uid="{00000000-0005-0000-0000-00005D3C0000}"/>
    <cellStyle name="40% - uthevingsfarge 5 4 5" xfId="920" xr:uid="{00000000-0005-0000-0000-00005E3C0000}"/>
    <cellStyle name="40% - uthevingsfarge 5 4 5 2" xfId="16604" xr:uid="{00000000-0005-0000-0000-00005F3C0000}"/>
    <cellStyle name="40% - uthevingsfarge 5 4 5 2 2" xfId="16605" xr:uid="{00000000-0005-0000-0000-0000603C0000}"/>
    <cellStyle name="40% - uthevingsfarge 5 4 5 2 3" xfId="16606" xr:uid="{00000000-0005-0000-0000-0000613C0000}"/>
    <cellStyle name="40% - uthevingsfarge 5 4 5 3" xfId="16607" xr:uid="{00000000-0005-0000-0000-0000623C0000}"/>
    <cellStyle name="40% - uthevingsfarge 5 4 5 3 2" xfId="16608" xr:uid="{00000000-0005-0000-0000-0000633C0000}"/>
    <cellStyle name="40% - uthevingsfarge 5 4 5 3 3" xfId="16609" xr:uid="{00000000-0005-0000-0000-0000643C0000}"/>
    <cellStyle name="40% - uthevingsfarge 5 4 5 4" xfId="16610" xr:uid="{00000000-0005-0000-0000-0000653C0000}"/>
    <cellStyle name="40% - uthevingsfarge 5 4 5 5" xfId="16611" xr:uid="{00000000-0005-0000-0000-0000663C0000}"/>
    <cellStyle name="40% - uthevingsfarge 5 4 5_Tabell 4.5-4.7" xfId="16603" xr:uid="{00000000-0005-0000-0000-0000673C0000}"/>
    <cellStyle name="40% - uthevingsfarge 5 4 6" xfId="16612" xr:uid="{00000000-0005-0000-0000-0000683C0000}"/>
    <cellStyle name="40% - uthevingsfarge 5 4 6 2" xfId="16613" xr:uid="{00000000-0005-0000-0000-0000693C0000}"/>
    <cellStyle name="40% - uthevingsfarge 5 4 6 2 2" xfId="16614" xr:uid="{00000000-0005-0000-0000-00006A3C0000}"/>
    <cellStyle name="40% - uthevingsfarge 5 4 6 2 3" xfId="16615" xr:uid="{00000000-0005-0000-0000-00006B3C0000}"/>
    <cellStyle name="40% - uthevingsfarge 5 4 6 3" xfId="16616" xr:uid="{00000000-0005-0000-0000-00006C3C0000}"/>
    <cellStyle name="40% - uthevingsfarge 5 4 6 3 2" xfId="16617" xr:uid="{00000000-0005-0000-0000-00006D3C0000}"/>
    <cellStyle name="40% - uthevingsfarge 5 4 6 3 3" xfId="16618" xr:uid="{00000000-0005-0000-0000-00006E3C0000}"/>
    <cellStyle name="40% - uthevingsfarge 5 4 6 4" xfId="16619" xr:uid="{00000000-0005-0000-0000-00006F3C0000}"/>
    <cellStyle name="40% - uthevingsfarge 5 4 6 5" xfId="16620" xr:uid="{00000000-0005-0000-0000-0000703C0000}"/>
    <cellStyle name="40% - uthevingsfarge 5 4 7" xfId="16621" xr:uid="{00000000-0005-0000-0000-0000713C0000}"/>
    <cellStyle name="40% - uthevingsfarge 5 4 7 2" xfId="16622" xr:uid="{00000000-0005-0000-0000-0000723C0000}"/>
    <cellStyle name="40% - uthevingsfarge 5 4 7 3" xfId="16623" xr:uid="{00000000-0005-0000-0000-0000733C0000}"/>
    <cellStyle name="40% - uthevingsfarge 5 4 8" xfId="16624" xr:uid="{00000000-0005-0000-0000-0000743C0000}"/>
    <cellStyle name="40% - uthevingsfarge 5 4 8 2" xfId="16625" xr:uid="{00000000-0005-0000-0000-0000753C0000}"/>
    <cellStyle name="40% - uthevingsfarge 5 4 8 3" xfId="16626" xr:uid="{00000000-0005-0000-0000-0000763C0000}"/>
    <cellStyle name="40% - uthevingsfarge 5 4 9" xfId="16627" xr:uid="{00000000-0005-0000-0000-0000773C0000}"/>
    <cellStyle name="40% - uthevingsfarge 5 4 9 2" xfId="16628" xr:uid="{00000000-0005-0000-0000-0000783C0000}"/>
    <cellStyle name="40% - uthevingsfarge 5 4_Tabell 4.5-4.7" xfId="16373" xr:uid="{00000000-0005-0000-0000-0000793C0000}"/>
    <cellStyle name="40% - uthevingsfarge 5 5" xfId="921" xr:uid="{00000000-0005-0000-0000-00007A3C0000}"/>
    <cellStyle name="40% - uthevingsfarge 5 5 10" xfId="16630" xr:uid="{00000000-0005-0000-0000-00007B3C0000}"/>
    <cellStyle name="40% - uthevingsfarge 5 5 10 2" xfId="16631" xr:uid="{00000000-0005-0000-0000-00007C3C0000}"/>
    <cellStyle name="40% - uthevingsfarge 5 5 11" xfId="16632" xr:uid="{00000000-0005-0000-0000-00007D3C0000}"/>
    <cellStyle name="40% - uthevingsfarge 5 5 12" xfId="16633" xr:uid="{00000000-0005-0000-0000-00007E3C0000}"/>
    <cellStyle name="40% - uthevingsfarge 5 5 13" xfId="16634" xr:uid="{00000000-0005-0000-0000-00007F3C0000}"/>
    <cellStyle name="40% - uthevingsfarge 5 5 2" xfId="922" xr:uid="{00000000-0005-0000-0000-0000803C0000}"/>
    <cellStyle name="40% - uthevingsfarge 5 5 2 10" xfId="16636" xr:uid="{00000000-0005-0000-0000-0000813C0000}"/>
    <cellStyle name="40% - uthevingsfarge 5 5 2 11" xfId="16637" xr:uid="{00000000-0005-0000-0000-0000823C0000}"/>
    <cellStyle name="40% - uthevingsfarge 5 5 2 12" xfId="16638" xr:uid="{00000000-0005-0000-0000-0000833C0000}"/>
    <cellStyle name="40% - uthevingsfarge 5 5 2 2" xfId="923" xr:uid="{00000000-0005-0000-0000-0000843C0000}"/>
    <cellStyle name="40% - uthevingsfarge 5 5 2 2 10" xfId="16640" xr:uid="{00000000-0005-0000-0000-0000853C0000}"/>
    <cellStyle name="40% - uthevingsfarge 5 5 2 2 11" xfId="16641" xr:uid="{00000000-0005-0000-0000-0000863C0000}"/>
    <cellStyle name="40% - uthevingsfarge 5 5 2 2 2" xfId="924" xr:uid="{00000000-0005-0000-0000-0000873C0000}"/>
    <cellStyle name="40% - uthevingsfarge 5 5 2 2 2 10" xfId="16643" xr:uid="{00000000-0005-0000-0000-0000883C0000}"/>
    <cellStyle name="40% - uthevingsfarge 5 5 2 2 2 2" xfId="925" xr:uid="{00000000-0005-0000-0000-0000893C0000}"/>
    <cellStyle name="40% - uthevingsfarge 5 5 2 2 2 2 2" xfId="16645" xr:uid="{00000000-0005-0000-0000-00008A3C0000}"/>
    <cellStyle name="40% - uthevingsfarge 5 5 2 2 2 2 2 2" xfId="16646" xr:uid="{00000000-0005-0000-0000-00008B3C0000}"/>
    <cellStyle name="40% - uthevingsfarge 5 5 2 2 2 2 2 3" xfId="16647" xr:uid="{00000000-0005-0000-0000-00008C3C0000}"/>
    <cellStyle name="40% - uthevingsfarge 5 5 2 2 2 2 3" xfId="16648" xr:uid="{00000000-0005-0000-0000-00008D3C0000}"/>
    <cellStyle name="40% - uthevingsfarge 5 5 2 2 2 2 3 2" xfId="16649" xr:uid="{00000000-0005-0000-0000-00008E3C0000}"/>
    <cellStyle name="40% - uthevingsfarge 5 5 2 2 2 2 3 3" xfId="16650" xr:uid="{00000000-0005-0000-0000-00008F3C0000}"/>
    <cellStyle name="40% - uthevingsfarge 5 5 2 2 2 2 4" xfId="16651" xr:uid="{00000000-0005-0000-0000-0000903C0000}"/>
    <cellStyle name="40% - uthevingsfarge 5 5 2 2 2 2 5" xfId="16652" xr:uid="{00000000-0005-0000-0000-0000913C0000}"/>
    <cellStyle name="40% - uthevingsfarge 5 5 2 2 2 2_Tabell 4.5-4.7" xfId="16644" xr:uid="{00000000-0005-0000-0000-0000923C0000}"/>
    <cellStyle name="40% - uthevingsfarge 5 5 2 2 2 3" xfId="16653" xr:uid="{00000000-0005-0000-0000-0000933C0000}"/>
    <cellStyle name="40% - uthevingsfarge 5 5 2 2 2 3 2" xfId="16654" xr:uid="{00000000-0005-0000-0000-0000943C0000}"/>
    <cellStyle name="40% - uthevingsfarge 5 5 2 2 2 3 2 2" xfId="16655" xr:uid="{00000000-0005-0000-0000-0000953C0000}"/>
    <cellStyle name="40% - uthevingsfarge 5 5 2 2 2 3 2 3" xfId="16656" xr:uid="{00000000-0005-0000-0000-0000963C0000}"/>
    <cellStyle name="40% - uthevingsfarge 5 5 2 2 2 3 3" xfId="16657" xr:uid="{00000000-0005-0000-0000-0000973C0000}"/>
    <cellStyle name="40% - uthevingsfarge 5 5 2 2 2 3 3 2" xfId="16658" xr:uid="{00000000-0005-0000-0000-0000983C0000}"/>
    <cellStyle name="40% - uthevingsfarge 5 5 2 2 2 3 3 3" xfId="16659" xr:uid="{00000000-0005-0000-0000-0000993C0000}"/>
    <cellStyle name="40% - uthevingsfarge 5 5 2 2 2 3 4" xfId="16660" xr:uid="{00000000-0005-0000-0000-00009A3C0000}"/>
    <cellStyle name="40% - uthevingsfarge 5 5 2 2 2 3 5" xfId="16661" xr:uid="{00000000-0005-0000-0000-00009B3C0000}"/>
    <cellStyle name="40% - uthevingsfarge 5 5 2 2 2 4" xfId="16662" xr:uid="{00000000-0005-0000-0000-00009C3C0000}"/>
    <cellStyle name="40% - uthevingsfarge 5 5 2 2 2 4 2" xfId="16663" xr:uid="{00000000-0005-0000-0000-00009D3C0000}"/>
    <cellStyle name="40% - uthevingsfarge 5 5 2 2 2 4 3" xfId="16664" xr:uid="{00000000-0005-0000-0000-00009E3C0000}"/>
    <cellStyle name="40% - uthevingsfarge 5 5 2 2 2 5" xfId="16665" xr:uid="{00000000-0005-0000-0000-00009F3C0000}"/>
    <cellStyle name="40% - uthevingsfarge 5 5 2 2 2 5 2" xfId="16666" xr:uid="{00000000-0005-0000-0000-0000A03C0000}"/>
    <cellStyle name="40% - uthevingsfarge 5 5 2 2 2 5 3" xfId="16667" xr:uid="{00000000-0005-0000-0000-0000A13C0000}"/>
    <cellStyle name="40% - uthevingsfarge 5 5 2 2 2 6" xfId="16668" xr:uid="{00000000-0005-0000-0000-0000A23C0000}"/>
    <cellStyle name="40% - uthevingsfarge 5 5 2 2 2 6 2" xfId="16669" xr:uid="{00000000-0005-0000-0000-0000A33C0000}"/>
    <cellStyle name="40% - uthevingsfarge 5 5 2 2 2 7" xfId="16670" xr:uid="{00000000-0005-0000-0000-0000A43C0000}"/>
    <cellStyle name="40% - uthevingsfarge 5 5 2 2 2 7 2" xfId="16671" xr:uid="{00000000-0005-0000-0000-0000A53C0000}"/>
    <cellStyle name="40% - uthevingsfarge 5 5 2 2 2 8" xfId="16672" xr:uid="{00000000-0005-0000-0000-0000A63C0000}"/>
    <cellStyle name="40% - uthevingsfarge 5 5 2 2 2 9" xfId="16673" xr:uid="{00000000-0005-0000-0000-0000A73C0000}"/>
    <cellStyle name="40% - uthevingsfarge 5 5 2 2 2_Tabell 4.5-4.7" xfId="16642" xr:uid="{00000000-0005-0000-0000-0000A83C0000}"/>
    <cellStyle name="40% - uthevingsfarge 5 5 2 2 3" xfId="926" xr:uid="{00000000-0005-0000-0000-0000A93C0000}"/>
    <cellStyle name="40% - uthevingsfarge 5 5 2 2 3 2" xfId="16675" xr:uid="{00000000-0005-0000-0000-0000AA3C0000}"/>
    <cellStyle name="40% - uthevingsfarge 5 5 2 2 3 2 2" xfId="16676" xr:uid="{00000000-0005-0000-0000-0000AB3C0000}"/>
    <cellStyle name="40% - uthevingsfarge 5 5 2 2 3 2 3" xfId="16677" xr:uid="{00000000-0005-0000-0000-0000AC3C0000}"/>
    <cellStyle name="40% - uthevingsfarge 5 5 2 2 3 3" xfId="16678" xr:uid="{00000000-0005-0000-0000-0000AD3C0000}"/>
    <cellStyle name="40% - uthevingsfarge 5 5 2 2 3 3 2" xfId="16679" xr:uid="{00000000-0005-0000-0000-0000AE3C0000}"/>
    <cellStyle name="40% - uthevingsfarge 5 5 2 2 3 3 3" xfId="16680" xr:uid="{00000000-0005-0000-0000-0000AF3C0000}"/>
    <cellStyle name="40% - uthevingsfarge 5 5 2 2 3 4" xfId="16681" xr:uid="{00000000-0005-0000-0000-0000B03C0000}"/>
    <cellStyle name="40% - uthevingsfarge 5 5 2 2 3 5" xfId="16682" xr:uid="{00000000-0005-0000-0000-0000B13C0000}"/>
    <cellStyle name="40% - uthevingsfarge 5 5 2 2 3_Tabell 4.5-4.7" xfId="16674" xr:uid="{00000000-0005-0000-0000-0000B23C0000}"/>
    <cellStyle name="40% - uthevingsfarge 5 5 2 2 4" xfId="16683" xr:uid="{00000000-0005-0000-0000-0000B33C0000}"/>
    <cellStyle name="40% - uthevingsfarge 5 5 2 2 4 2" xfId="16684" xr:uid="{00000000-0005-0000-0000-0000B43C0000}"/>
    <cellStyle name="40% - uthevingsfarge 5 5 2 2 4 2 2" xfId="16685" xr:uid="{00000000-0005-0000-0000-0000B53C0000}"/>
    <cellStyle name="40% - uthevingsfarge 5 5 2 2 4 2 3" xfId="16686" xr:uid="{00000000-0005-0000-0000-0000B63C0000}"/>
    <cellStyle name="40% - uthevingsfarge 5 5 2 2 4 3" xfId="16687" xr:uid="{00000000-0005-0000-0000-0000B73C0000}"/>
    <cellStyle name="40% - uthevingsfarge 5 5 2 2 4 3 2" xfId="16688" xr:uid="{00000000-0005-0000-0000-0000B83C0000}"/>
    <cellStyle name="40% - uthevingsfarge 5 5 2 2 4 3 3" xfId="16689" xr:uid="{00000000-0005-0000-0000-0000B93C0000}"/>
    <cellStyle name="40% - uthevingsfarge 5 5 2 2 4 4" xfId="16690" xr:uid="{00000000-0005-0000-0000-0000BA3C0000}"/>
    <cellStyle name="40% - uthevingsfarge 5 5 2 2 4 5" xfId="16691" xr:uid="{00000000-0005-0000-0000-0000BB3C0000}"/>
    <cellStyle name="40% - uthevingsfarge 5 5 2 2 5" xfId="16692" xr:uid="{00000000-0005-0000-0000-0000BC3C0000}"/>
    <cellStyle name="40% - uthevingsfarge 5 5 2 2 5 2" xfId="16693" xr:uid="{00000000-0005-0000-0000-0000BD3C0000}"/>
    <cellStyle name="40% - uthevingsfarge 5 5 2 2 5 3" xfId="16694" xr:uid="{00000000-0005-0000-0000-0000BE3C0000}"/>
    <cellStyle name="40% - uthevingsfarge 5 5 2 2 6" xfId="16695" xr:uid="{00000000-0005-0000-0000-0000BF3C0000}"/>
    <cellStyle name="40% - uthevingsfarge 5 5 2 2 6 2" xfId="16696" xr:uid="{00000000-0005-0000-0000-0000C03C0000}"/>
    <cellStyle name="40% - uthevingsfarge 5 5 2 2 6 3" xfId="16697" xr:uid="{00000000-0005-0000-0000-0000C13C0000}"/>
    <cellStyle name="40% - uthevingsfarge 5 5 2 2 7" xfId="16698" xr:uid="{00000000-0005-0000-0000-0000C23C0000}"/>
    <cellStyle name="40% - uthevingsfarge 5 5 2 2 7 2" xfId="16699" xr:uid="{00000000-0005-0000-0000-0000C33C0000}"/>
    <cellStyle name="40% - uthevingsfarge 5 5 2 2 8" xfId="16700" xr:uid="{00000000-0005-0000-0000-0000C43C0000}"/>
    <cellStyle name="40% - uthevingsfarge 5 5 2 2 8 2" xfId="16701" xr:uid="{00000000-0005-0000-0000-0000C53C0000}"/>
    <cellStyle name="40% - uthevingsfarge 5 5 2 2 9" xfId="16702" xr:uid="{00000000-0005-0000-0000-0000C63C0000}"/>
    <cellStyle name="40% - uthevingsfarge 5 5 2 2_Tabell 4.5-4.7" xfId="16639" xr:uid="{00000000-0005-0000-0000-0000C73C0000}"/>
    <cellStyle name="40% - uthevingsfarge 5 5 2 3" xfId="927" xr:uid="{00000000-0005-0000-0000-0000C83C0000}"/>
    <cellStyle name="40% - uthevingsfarge 5 5 2 3 10" xfId="16704" xr:uid="{00000000-0005-0000-0000-0000C93C0000}"/>
    <cellStyle name="40% - uthevingsfarge 5 5 2 3 2" xfId="928" xr:uid="{00000000-0005-0000-0000-0000CA3C0000}"/>
    <cellStyle name="40% - uthevingsfarge 5 5 2 3 2 2" xfId="16706" xr:uid="{00000000-0005-0000-0000-0000CB3C0000}"/>
    <cellStyle name="40% - uthevingsfarge 5 5 2 3 2 2 2" xfId="16707" xr:uid="{00000000-0005-0000-0000-0000CC3C0000}"/>
    <cellStyle name="40% - uthevingsfarge 5 5 2 3 2 2 3" xfId="16708" xr:uid="{00000000-0005-0000-0000-0000CD3C0000}"/>
    <cellStyle name="40% - uthevingsfarge 5 5 2 3 2 3" xfId="16709" xr:uid="{00000000-0005-0000-0000-0000CE3C0000}"/>
    <cellStyle name="40% - uthevingsfarge 5 5 2 3 2 3 2" xfId="16710" xr:uid="{00000000-0005-0000-0000-0000CF3C0000}"/>
    <cellStyle name="40% - uthevingsfarge 5 5 2 3 2 3 3" xfId="16711" xr:uid="{00000000-0005-0000-0000-0000D03C0000}"/>
    <cellStyle name="40% - uthevingsfarge 5 5 2 3 2 4" xfId="16712" xr:uid="{00000000-0005-0000-0000-0000D13C0000}"/>
    <cellStyle name="40% - uthevingsfarge 5 5 2 3 2 5" xfId="16713" xr:uid="{00000000-0005-0000-0000-0000D23C0000}"/>
    <cellStyle name="40% - uthevingsfarge 5 5 2 3 2_Tabell 4.5-4.7" xfId="16705" xr:uid="{00000000-0005-0000-0000-0000D33C0000}"/>
    <cellStyle name="40% - uthevingsfarge 5 5 2 3 3" xfId="16714" xr:uid="{00000000-0005-0000-0000-0000D43C0000}"/>
    <cellStyle name="40% - uthevingsfarge 5 5 2 3 3 2" xfId="16715" xr:uid="{00000000-0005-0000-0000-0000D53C0000}"/>
    <cellStyle name="40% - uthevingsfarge 5 5 2 3 3 2 2" xfId="16716" xr:uid="{00000000-0005-0000-0000-0000D63C0000}"/>
    <cellStyle name="40% - uthevingsfarge 5 5 2 3 3 2 3" xfId="16717" xr:uid="{00000000-0005-0000-0000-0000D73C0000}"/>
    <cellStyle name="40% - uthevingsfarge 5 5 2 3 3 3" xfId="16718" xr:uid="{00000000-0005-0000-0000-0000D83C0000}"/>
    <cellStyle name="40% - uthevingsfarge 5 5 2 3 3 3 2" xfId="16719" xr:uid="{00000000-0005-0000-0000-0000D93C0000}"/>
    <cellStyle name="40% - uthevingsfarge 5 5 2 3 3 3 3" xfId="16720" xr:uid="{00000000-0005-0000-0000-0000DA3C0000}"/>
    <cellStyle name="40% - uthevingsfarge 5 5 2 3 3 4" xfId="16721" xr:uid="{00000000-0005-0000-0000-0000DB3C0000}"/>
    <cellStyle name="40% - uthevingsfarge 5 5 2 3 3 5" xfId="16722" xr:uid="{00000000-0005-0000-0000-0000DC3C0000}"/>
    <cellStyle name="40% - uthevingsfarge 5 5 2 3 4" xfId="16723" xr:uid="{00000000-0005-0000-0000-0000DD3C0000}"/>
    <cellStyle name="40% - uthevingsfarge 5 5 2 3 4 2" xfId="16724" xr:uid="{00000000-0005-0000-0000-0000DE3C0000}"/>
    <cellStyle name="40% - uthevingsfarge 5 5 2 3 4 3" xfId="16725" xr:uid="{00000000-0005-0000-0000-0000DF3C0000}"/>
    <cellStyle name="40% - uthevingsfarge 5 5 2 3 5" xfId="16726" xr:uid="{00000000-0005-0000-0000-0000E03C0000}"/>
    <cellStyle name="40% - uthevingsfarge 5 5 2 3 5 2" xfId="16727" xr:uid="{00000000-0005-0000-0000-0000E13C0000}"/>
    <cellStyle name="40% - uthevingsfarge 5 5 2 3 5 3" xfId="16728" xr:uid="{00000000-0005-0000-0000-0000E23C0000}"/>
    <cellStyle name="40% - uthevingsfarge 5 5 2 3 6" xfId="16729" xr:uid="{00000000-0005-0000-0000-0000E33C0000}"/>
    <cellStyle name="40% - uthevingsfarge 5 5 2 3 6 2" xfId="16730" xr:uid="{00000000-0005-0000-0000-0000E43C0000}"/>
    <cellStyle name="40% - uthevingsfarge 5 5 2 3 7" xfId="16731" xr:uid="{00000000-0005-0000-0000-0000E53C0000}"/>
    <cellStyle name="40% - uthevingsfarge 5 5 2 3 7 2" xfId="16732" xr:uid="{00000000-0005-0000-0000-0000E63C0000}"/>
    <cellStyle name="40% - uthevingsfarge 5 5 2 3 8" xfId="16733" xr:uid="{00000000-0005-0000-0000-0000E73C0000}"/>
    <cellStyle name="40% - uthevingsfarge 5 5 2 3 9" xfId="16734" xr:uid="{00000000-0005-0000-0000-0000E83C0000}"/>
    <cellStyle name="40% - uthevingsfarge 5 5 2 3_Tabell 4.5-4.7" xfId="16703" xr:uid="{00000000-0005-0000-0000-0000E93C0000}"/>
    <cellStyle name="40% - uthevingsfarge 5 5 2 4" xfId="929" xr:uid="{00000000-0005-0000-0000-0000EA3C0000}"/>
    <cellStyle name="40% - uthevingsfarge 5 5 2 4 2" xfId="16736" xr:uid="{00000000-0005-0000-0000-0000EB3C0000}"/>
    <cellStyle name="40% - uthevingsfarge 5 5 2 4 2 2" xfId="16737" xr:uid="{00000000-0005-0000-0000-0000EC3C0000}"/>
    <cellStyle name="40% - uthevingsfarge 5 5 2 4 2 3" xfId="16738" xr:uid="{00000000-0005-0000-0000-0000ED3C0000}"/>
    <cellStyle name="40% - uthevingsfarge 5 5 2 4 3" xfId="16739" xr:uid="{00000000-0005-0000-0000-0000EE3C0000}"/>
    <cellStyle name="40% - uthevingsfarge 5 5 2 4 3 2" xfId="16740" xr:uid="{00000000-0005-0000-0000-0000EF3C0000}"/>
    <cellStyle name="40% - uthevingsfarge 5 5 2 4 3 3" xfId="16741" xr:uid="{00000000-0005-0000-0000-0000F03C0000}"/>
    <cellStyle name="40% - uthevingsfarge 5 5 2 4 4" xfId="16742" xr:uid="{00000000-0005-0000-0000-0000F13C0000}"/>
    <cellStyle name="40% - uthevingsfarge 5 5 2 4 5" xfId="16743" xr:uid="{00000000-0005-0000-0000-0000F23C0000}"/>
    <cellStyle name="40% - uthevingsfarge 5 5 2 4_Tabell 4.5-4.7" xfId="16735" xr:uid="{00000000-0005-0000-0000-0000F33C0000}"/>
    <cellStyle name="40% - uthevingsfarge 5 5 2 5" xfId="16744" xr:uid="{00000000-0005-0000-0000-0000F43C0000}"/>
    <cellStyle name="40% - uthevingsfarge 5 5 2 5 2" xfId="16745" xr:uid="{00000000-0005-0000-0000-0000F53C0000}"/>
    <cellStyle name="40% - uthevingsfarge 5 5 2 5 2 2" xfId="16746" xr:uid="{00000000-0005-0000-0000-0000F63C0000}"/>
    <cellStyle name="40% - uthevingsfarge 5 5 2 5 2 3" xfId="16747" xr:uid="{00000000-0005-0000-0000-0000F73C0000}"/>
    <cellStyle name="40% - uthevingsfarge 5 5 2 5 3" xfId="16748" xr:uid="{00000000-0005-0000-0000-0000F83C0000}"/>
    <cellStyle name="40% - uthevingsfarge 5 5 2 5 3 2" xfId="16749" xr:uid="{00000000-0005-0000-0000-0000F93C0000}"/>
    <cellStyle name="40% - uthevingsfarge 5 5 2 5 3 3" xfId="16750" xr:uid="{00000000-0005-0000-0000-0000FA3C0000}"/>
    <cellStyle name="40% - uthevingsfarge 5 5 2 5 4" xfId="16751" xr:uid="{00000000-0005-0000-0000-0000FB3C0000}"/>
    <cellStyle name="40% - uthevingsfarge 5 5 2 5 5" xfId="16752" xr:uid="{00000000-0005-0000-0000-0000FC3C0000}"/>
    <cellStyle name="40% - uthevingsfarge 5 5 2 6" xfId="16753" xr:uid="{00000000-0005-0000-0000-0000FD3C0000}"/>
    <cellStyle name="40% - uthevingsfarge 5 5 2 6 2" xfId="16754" xr:uid="{00000000-0005-0000-0000-0000FE3C0000}"/>
    <cellStyle name="40% - uthevingsfarge 5 5 2 6 3" xfId="16755" xr:uid="{00000000-0005-0000-0000-0000FF3C0000}"/>
    <cellStyle name="40% - uthevingsfarge 5 5 2 7" xfId="16756" xr:uid="{00000000-0005-0000-0000-0000003D0000}"/>
    <cellStyle name="40% - uthevingsfarge 5 5 2 7 2" xfId="16757" xr:uid="{00000000-0005-0000-0000-0000013D0000}"/>
    <cellStyle name="40% - uthevingsfarge 5 5 2 7 3" xfId="16758" xr:uid="{00000000-0005-0000-0000-0000023D0000}"/>
    <cellStyle name="40% - uthevingsfarge 5 5 2 8" xfId="16759" xr:uid="{00000000-0005-0000-0000-0000033D0000}"/>
    <cellStyle name="40% - uthevingsfarge 5 5 2 8 2" xfId="16760" xr:uid="{00000000-0005-0000-0000-0000043D0000}"/>
    <cellStyle name="40% - uthevingsfarge 5 5 2 9" xfId="16761" xr:uid="{00000000-0005-0000-0000-0000053D0000}"/>
    <cellStyle name="40% - uthevingsfarge 5 5 2 9 2" xfId="16762" xr:uid="{00000000-0005-0000-0000-0000063D0000}"/>
    <cellStyle name="40% - uthevingsfarge 5 5 2_Tabell 4.5-4.7" xfId="16635" xr:uid="{00000000-0005-0000-0000-0000073D0000}"/>
    <cellStyle name="40% - uthevingsfarge 5 5 3" xfId="930" xr:uid="{00000000-0005-0000-0000-0000083D0000}"/>
    <cellStyle name="40% - uthevingsfarge 5 5 3 10" xfId="16764" xr:uid="{00000000-0005-0000-0000-0000093D0000}"/>
    <cellStyle name="40% - uthevingsfarge 5 5 3 11" xfId="16765" xr:uid="{00000000-0005-0000-0000-00000A3D0000}"/>
    <cellStyle name="40% - uthevingsfarge 5 5 3 2" xfId="931" xr:uid="{00000000-0005-0000-0000-00000B3D0000}"/>
    <cellStyle name="40% - uthevingsfarge 5 5 3 2 10" xfId="16767" xr:uid="{00000000-0005-0000-0000-00000C3D0000}"/>
    <cellStyle name="40% - uthevingsfarge 5 5 3 2 2" xfId="932" xr:uid="{00000000-0005-0000-0000-00000D3D0000}"/>
    <cellStyle name="40% - uthevingsfarge 5 5 3 2 2 2" xfId="16769" xr:uid="{00000000-0005-0000-0000-00000E3D0000}"/>
    <cellStyle name="40% - uthevingsfarge 5 5 3 2 2 2 2" xfId="16770" xr:uid="{00000000-0005-0000-0000-00000F3D0000}"/>
    <cellStyle name="40% - uthevingsfarge 5 5 3 2 2 2 3" xfId="16771" xr:uid="{00000000-0005-0000-0000-0000103D0000}"/>
    <cellStyle name="40% - uthevingsfarge 5 5 3 2 2 3" xfId="16772" xr:uid="{00000000-0005-0000-0000-0000113D0000}"/>
    <cellStyle name="40% - uthevingsfarge 5 5 3 2 2 3 2" xfId="16773" xr:uid="{00000000-0005-0000-0000-0000123D0000}"/>
    <cellStyle name="40% - uthevingsfarge 5 5 3 2 2 3 3" xfId="16774" xr:uid="{00000000-0005-0000-0000-0000133D0000}"/>
    <cellStyle name="40% - uthevingsfarge 5 5 3 2 2 4" xfId="16775" xr:uid="{00000000-0005-0000-0000-0000143D0000}"/>
    <cellStyle name="40% - uthevingsfarge 5 5 3 2 2 5" xfId="16776" xr:uid="{00000000-0005-0000-0000-0000153D0000}"/>
    <cellStyle name="40% - uthevingsfarge 5 5 3 2 2_Tabell 4.5-4.7" xfId="16768" xr:uid="{00000000-0005-0000-0000-0000163D0000}"/>
    <cellStyle name="40% - uthevingsfarge 5 5 3 2 3" xfId="16777" xr:uid="{00000000-0005-0000-0000-0000173D0000}"/>
    <cellStyle name="40% - uthevingsfarge 5 5 3 2 3 2" xfId="16778" xr:uid="{00000000-0005-0000-0000-0000183D0000}"/>
    <cellStyle name="40% - uthevingsfarge 5 5 3 2 3 2 2" xfId="16779" xr:uid="{00000000-0005-0000-0000-0000193D0000}"/>
    <cellStyle name="40% - uthevingsfarge 5 5 3 2 3 2 3" xfId="16780" xr:uid="{00000000-0005-0000-0000-00001A3D0000}"/>
    <cellStyle name="40% - uthevingsfarge 5 5 3 2 3 3" xfId="16781" xr:uid="{00000000-0005-0000-0000-00001B3D0000}"/>
    <cellStyle name="40% - uthevingsfarge 5 5 3 2 3 3 2" xfId="16782" xr:uid="{00000000-0005-0000-0000-00001C3D0000}"/>
    <cellStyle name="40% - uthevingsfarge 5 5 3 2 3 3 3" xfId="16783" xr:uid="{00000000-0005-0000-0000-00001D3D0000}"/>
    <cellStyle name="40% - uthevingsfarge 5 5 3 2 3 4" xfId="16784" xr:uid="{00000000-0005-0000-0000-00001E3D0000}"/>
    <cellStyle name="40% - uthevingsfarge 5 5 3 2 3 5" xfId="16785" xr:uid="{00000000-0005-0000-0000-00001F3D0000}"/>
    <cellStyle name="40% - uthevingsfarge 5 5 3 2 4" xfId="16786" xr:uid="{00000000-0005-0000-0000-0000203D0000}"/>
    <cellStyle name="40% - uthevingsfarge 5 5 3 2 4 2" xfId="16787" xr:uid="{00000000-0005-0000-0000-0000213D0000}"/>
    <cellStyle name="40% - uthevingsfarge 5 5 3 2 4 3" xfId="16788" xr:uid="{00000000-0005-0000-0000-0000223D0000}"/>
    <cellStyle name="40% - uthevingsfarge 5 5 3 2 5" xfId="16789" xr:uid="{00000000-0005-0000-0000-0000233D0000}"/>
    <cellStyle name="40% - uthevingsfarge 5 5 3 2 5 2" xfId="16790" xr:uid="{00000000-0005-0000-0000-0000243D0000}"/>
    <cellStyle name="40% - uthevingsfarge 5 5 3 2 5 3" xfId="16791" xr:uid="{00000000-0005-0000-0000-0000253D0000}"/>
    <cellStyle name="40% - uthevingsfarge 5 5 3 2 6" xfId="16792" xr:uid="{00000000-0005-0000-0000-0000263D0000}"/>
    <cellStyle name="40% - uthevingsfarge 5 5 3 2 6 2" xfId="16793" xr:uid="{00000000-0005-0000-0000-0000273D0000}"/>
    <cellStyle name="40% - uthevingsfarge 5 5 3 2 7" xfId="16794" xr:uid="{00000000-0005-0000-0000-0000283D0000}"/>
    <cellStyle name="40% - uthevingsfarge 5 5 3 2 7 2" xfId="16795" xr:uid="{00000000-0005-0000-0000-0000293D0000}"/>
    <cellStyle name="40% - uthevingsfarge 5 5 3 2 8" xfId="16796" xr:uid="{00000000-0005-0000-0000-00002A3D0000}"/>
    <cellStyle name="40% - uthevingsfarge 5 5 3 2 9" xfId="16797" xr:uid="{00000000-0005-0000-0000-00002B3D0000}"/>
    <cellStyle name="40% - uthevingsfarge 5 5 3 2_Tabell 4.5-4.7" xfId="16766" xr:uid="{00000000-0005-0000-0000-00002C3D0000}"/>
    <cellStyle name="40% - uthevingsfarge 5 5 3 3" xfId="933" xr:uid="{00000000-0005-0000-0000-00002D3D0000}"/>
    <cellStyle name="40% - uthevingsfarge 5 5 3 3 2" xfId="16799" xr:uid="{00000000-0005-0000-0000-00002E3D0000}"/>
    <cellStyle name="40% - uthevingsfarge 5 5 3 3 2 2" xfId="16800" xr:uid="{00000000-0005-0000-0000-00002F3D0000}"/>
    <cellStyle name="40% - uthevingsfarge 5 5 3 3 2 3" xfId="16801" xr:uid="{00000000-0005-0000-0000-0000303D0000}"/>
    <cellStyle name="40% - uthevingsfarge 5 5 3 3 3" xfId="16802" xr:uid="{00000000-0005-0000-0000-0000313D0000}"/>
    <cellStyle name="40% - uthevingsfarge 5 5 3 3 3 2" xfId="16803" xr:uid="{00000000-0005-0000-0000-0000323D0000}"/>
    <cellStyle name="40% - uthevingsfarge 5 5 3 3 3 3" xfId="16804" xr:uid="{00000000-0005-0000-0000-0000333D0000}"/>
    <cellStyle name="40% - uthevingsfarge 5 5 3 3 4" xfId="16805" xr:uid="{00000000-0005-0000-0000-0000343D0000}"/>
    <cellStyle name="40% - uthevingsfarge 5 5 3 3 5" xfId="16806" xr:uid="{00000000-0005-0000-0000-0000353D0000}"/>
    <cellStyle name="40% - uthevingsfarge 5 5 3 3_Tabell 4.5-4.7" xfId="16798" xr:uid="{00000000-0005-0000-0000-0000363D0000}"/>
    <cellStyle name="40% - uthevingsfarge 5 5 3 4" xfId="16807" xr:uid="{00000000-0005-0000-0000-0000373D0000}"/>
    <cellStyle name="40% - uthevingsfarge 5 5 3 4 2" xfId="16808" xr:uid="{00000000-0005-0000-0000-0000383D0000}"/>
    <cellStyle name="40% - uthevingsfarge 5 5 3 4 2 2" xfId="16809" xr:uid="{00000000-0005-0000-0000-0000393D0000}"/>
    <cellStyle name="40% - uthevingsfarge 5 5 3 4 2 3" xfId="16810" xr:uid="{00000000-0005-0000-0000-00003A3D0000}"/>
    <cellStyle name="40% - uthevingsfarge 5 5 3 4 3" xfId="16811" xr:uid="{00000000-0005-0000-0000-00003B3D0000}"/>
    <cellStyle name="40% - uthevingsfarge 5 5 3 4 3 2" xfId="16812" xr:uid="{00000000-0005-0000-0000-00003C3D0000}"/>
    <cellStyle name="40% - uthevingsfarge 5 5 3 4 3 3" xfId="16813" xr:uid="{00000000-0005-0000-0000-00003D3D0000}"/>
    <cellStyle name="40% - uthevingsfarge 5 5 3 4 4" xfId="16814" xr:uid="{00000000-0005-0000-0000-00003E3D0000}"/>
    <cellStyle name="40% - uthevingsfarge 5 5 3 4 5" xfId="16815" xr:uid="{00000000-0005-0000-0000-00003F3D0000}"/>
    <cellStyle name="40% - uthevingsfarge 5 5 3 5" xfId="16816" xr:uid="{00000000-0005-0000-0000-0000403D0000}"/>
    <cellStyle name="40% - uthevingsfarge 5 5 3 5 2" xfId="16817" xr:uid="{00000000-0005-0000-0000-0000413D0000}"/>
    <cellStyle name="40% - uthevingsfarge 5 5 3 5 3" xfId="16818" xr:uid="{00000000-0005-0000-0000-0000423D0000}"/>
    <cellStyle name="40% - uthevingsfarge 5 5 3 6" xfId="16819" xr:uid="{00000000-0005-0000-0000-0000433D0000}"/>
    <cellStyle name="40% - uthevingsfarge 5 5 3 6 2" xfId="16820" xr:uid="{00000000-0005-0000-0000-0000443D0000}"/>
    <cellStyle name="40% - uthevingsfarge 5 5 3 6 3" xfId="16821" xr:uid="{00000000-0005-0000-0000-0000453D0000}"/>
    <cellStyle name="40% - uthevingsfarge 5 5 3 7" xfId="16822" xr:uid="{00000000-0005-0000-0000-0000463D0000}"/>
    <cellStyle name="40% - uthevingsfarge 5 5 3 7 2" xfId="16823" xr:uid="{00000000-0005-0000-0000-0000473D0000}"/>
    <cellStyle name="40% - uthevingsfarge 5 5 3 8" xfId="16824" xr:uid="{00000000-0005-0000-0000-0000483D0000}"/>
    <cellStyle name="40% - uthevingsfarge 5 5 3 8 2" xfId="16825" xr:uid="{00000000-0005-0000-0000-0000493D0000}"/>
    <cellStyle name="40% - uthevingsfarge 5 5 3 9" xfId="16826" xr:uid="{00000000-0005-0000-0000-00004A3D0000}"/>
    <cellStyle name="40% - uthevingsfarge 5 5 3_Tabell 4.5-4.7" xfId="16763" xr:uid="{00000000-0005-0000-0000-00004B3D0000}"/>
    <cellStyle name="40% - uthevingsfarge 5 5 4" xfId="934" xr:uid="{00000000-0005-0000-0000-00004C3D0000}"/>
    <cellStyle name="40% - uthevingsfarge 5 5 4 10" xfId="16828" xr:uid="{00000000-0005-0000-0000-00004D3D0000}"/>
    <cellStyle name="40% - uthevingsfarge 5 5 4 2" xfId="935" xr:uid="{00000000-0005-0000-0000-00004E3D0000}"/>
    <cellStyle name="40% - uthevingsfarge 5 5 4 2 2" xfId="16830" xr:uid="{00000000-0005-0000-0000-00004F3D0000}"/>
    <cellStyle name="40% - uthevingsfarge 5 5 4 2 2 2" xfId="16831" xr:uid="{00000000-0005-0000-0000-0000503D0000}"/>
    <cellStyle name="40% - uthevingsfarge 5 5 4 2 2 3" xfId="16832" xr:uid="{00000000-0005-0000-0000-0000513D0000}"/>
    <cellStyle name="40% - uthevingsfarge 5 5 4 2 3" xfId="16833" xr:uid="{00000000-0005-0000-0000-0000523D0000}"/>
    <cellStyle name="40% - uthevingsfarge 5 5 4 2 3 2" xfId="16834" xr:uid="{00000000-0005-0000-0000-0000533D0000}"/>
    <cellStyle name="40% - uthevingsfarge 5 5 4 2 3 3" xfId="16835" xr:uid="{00000000-0005-0000-0000-0000543D0000}"/>
    <cellStyle name="40% - uthevingsfarge 5 5 4 2 4" xfId="16836" xr:uid="{00000000-0005-0000-0000-0000553D0000}"/>
    <cellStyle name="40% - uthevingsfarge 5 5 4 2 5" xfId="16837" xr:uid="{00000000-0005-0000-0000-0000563D0000}"/>
    <cellStyle name="40% - uthevingsfarge 5 5 4 2_Tabell 4.5-4.7" xfId="16829" xr:uid="{00000000-0005-0000-0000-0000573D0000}"/>
    <cellStyle name="40% - uthevingsfarge 5 5 4 3" xfId="16838" xr:uid="{00000000-0005-0000-0000-0000583D0000}"/>
    <cellStyle name="40% - uthevingsfarge 5 5 4 3 2" xfId="16839" xr:uid="{00000000-0005-0000-0000-0000593D0000}"/>
    <cellStyle name="40% - uthevingsfarge 5 5 4 3 2 2" xfId="16840" xr:uid="{00000000-0005-0000-0000-00005A3D0000}"/>
    <cellStyle name="40% - uthevingsfarge 5 5 4 3 2 3" xfId="16841" xr:uid="{00000000-0005-0000-0000-00005B3D0000}"/>
    <cellStyle name="40% - uthevingsfarge 5 5 4 3 3" xfId="16842" xr:uid="{00000000-0005-0000-0000-00005C3D0000}"/>
    <cellStyle name="40% - uthevingsfarge 5 5 4 3 3 2" xfId="16843" xr:uid="{00000000-0005-0000-0000-00005D3D0000}"/>
    <cellStyle name="40% - uthevingsfarge 5 5 4 3 3 3" xfId="16844" xr:uid="{00000000-0005-0000-0000-00005E3D0000}"/>
    <cellStyle name="40% - uthevingsfarge 5 5 4 3 4" xfId="16845" xr:uid="{00000000-0005-0000-0000-00005F3D0000}"/>
    <cellStyle name="40% - uthevingsfarge 5 5 4 3 5" xfId="16846" xr:uid="{00000000-0005-0000-0000-0000603D0000}"/>
    <cellStyle name="40% - uthevingsfarge 5 5 4 4" xfId="16847" xr:uid="{00000000-0005-0000-0000-0000613D0000}"/>
    <cellStyle name="40% - uthevingsfarge 5 5 4 4 2" xfId="16848" xr:uid="{00000000-0005-0000-0000-0000623D0000}"/>
    <cellStyle name="40% - uthevingsfarge 5 5 4 4 3" xfId="16849" xr:uid="{00000000-0005-0000-0000-0000633D0000}"/>
    <cellStyle name="40% - uthevingsfarge 5 5 4 5" xfId="16850" xr:uid="{00000000-0005-0000-0000-0000643D0000}"/>
    <cellStyle name="40% - uthevingsfarge 5 5 4 5 2" xfId="16851" xr:uid="{00000000-0005-0000-0000-0000653D0000}"/>
    <cellStyle name="40% - uthevingsfarge 5 5 4 5 3" xfId="16852" xr:uid="{00000000-0005-0000-0000-0000663D0000}"/>
    <cellStyle name="40% - uthevingsfarge 5 5 4 6" xfId="16853" xr:uid="{00000000-0005-0000-0000-0000673D0000}"/>
    <cellStyle name="40% - uthevingsfarge 5 5 4 6 2" xfId="16854" xr:uid="{00000000-0005-0000-0000-0000683D0000}"/>
    <cellStyle name="40% - uthevingsfarge 5 5 4 7" xfId="16855" xr:uid="{00000000-0005-0000-0000-0000693D0000}"/>
    <cellStyle name="40% - uthevingsfarge 5 5 4 7 2" xfId="16856" xr:uid="{00000000-0005-0000-0000-00006A3D0000}"/>
    <cellStyle name="40% - uthevingsfarge 5 5 4 8" xfId="16857" xr:uid="{00000000-0005-0000-0000-00006B3D0000}"/>
    <cellStyle name="40% - uthevingsfarge 5 5 4 9" xfId="16858" xr:uid="{00000000-0005-0000-0000-00006C3D0000}"/>
    <cellStyle name="40% - uthevingsfarge 5 5 4_Tabell 4.5-4.7" xfId="16827" xr:uid="{00000000-0005-0000-0000-00006D3D0000}"/>
    <cellStyle name="40% - uthevingsfarge 5 5 5" xfId="936" xr:uid="{00000000-0005-0000-0000-00006E3D0000}"/>
    <cellStyle name="40% - uthevingsfarge 5 5 5 2" xfId="16860" xr:uid="{00000000-0005-0000-0000-00006F3D0000}"/>
    <cellStyle name="40% - uthevingsfarge 5 5 5 2 2" xfId="16861" xr:uid="{00000000-0005-0000-0000-0000703D0000}"/>
    <cellStyle name="40% - uthevingsfarge 5 5 5 2 3" xfId="16862" xr:uid="{00000000-0005-0000-0000-0000713D0000}"/>
    <cellStyle name="40% - uthevingsfarge 5 5 5 3" xfId="16863" xr:uid="{00000000-0005-0000-0000-0000723D0000}"/>
    <cellStyle name="40% - uthevingsfarge 5 5 5 3 2" xfId="16864" xr:uid="{00000000-0005-0000-0000-0000733D0000}"/>
    <cellStyle name="40% - uthevingsfarge 5 5 5 3 3" xfId="16865" xr:uid="{00000000-0005-0000-0000-0000743D0000}"/>
    <cellStyle name="40% - uthevingsfarge 5 5 5 4" xfId="16866" xr:uid="{00000000-0005-0000-0000-0000753D0000}"/>
    <cellStyle name="40% - uthevingsfarge 5 5 5 5" xfId="16867" xr:uid="{00000000-0005-0000-0000-0000763D0000}"/>
    <cellStyle name="40% - uthevingsfarge 5 5 5_Tabell 4.5-4.7" xfId="16859" xr:uid="{00000000-0005-0000-0000-0000773D0000}"/>
    <cellStyle name="40% - uthevingsfarge 5 5 6" xfId="16868" xr:uid="{00000000-0005-0000-0000-0000783D0000}"/>
    <cellStyle name="40% - uthevingsfarge 5 5 6 2" xfId="16869" xr:uid="{00000000-0005-0000-0000-0000793D0000}"/>
    <cellStyle name="40% - uthevingsfarge 5 5 6 2 2" xfId="16870" xr:uid="{00000000-0005-0000-0000-00007A3D0000}"/>
    <cellStyle name="40% - uthevingsfarge 5 5 6 2 3" xfId="16871" xr:uid="{00000000-0005-0000-0000-00007B3D0000}"/>
    <cellStyle name="40% - uthevingsfarge 5 5 6 3" xfId="16872" xr:uid="{00000000-0005-0000-0000-00007C3D0000}"/>
    <cellStyle name="40% - uthevingsfarge 5 5 6 3 2" xfId="16873" xr:uid="{00000000-0005-0000-0000-00007D3D0000}"/>
    <cellStyle name="40% - uthevingsfarge 5 5 6 3 3" xfId="16874" xr:uid="{00000000-0005-0000-0000-00007E3D0000}"/>
    <cellStyle name="40% - uthevingsfarge 5 5 6 4" xfId="16875" xr:uid="{00000000-0005-0000-0000-00007F3D0000}"/>
    <cellStyle name="40% - uthevingsfarge 5 5 6 5" xfId="16876" xr:uid="{00000000-0005-0000-0000-0000803D0000}"/>
    <cellStyle name="40% - uthevingsfarge 5 5 7" xfId="16877" xr:uid="{00000000-0005-0000-0000-0000813D0000}"/>
    <cellStyle name="40% - uthevingsfarge 5 5 7 2" xfId="16878" xr:uid="{00000000-0005-0000-0000-0000823D0000}"/>
    <cellStyle name="40% - uthevingsfarge 5 5 7 3" xfId="16879" xr:uid="{00000000-0005-0000-0000-0000833D0000}"/>
    <cellStyle name="40% - uthevingsfarge 5 5 8" xfId="16880" xr:uid="{00000000-0005-0000-0000-0000843D0000}"/>
    <cellStyle name="40% - uthevingsfarge 5 5 8 2" xfId="16881" xr:uid="{00000000-0005-0000-0000-0000853D0000}"/>
    <cellStyle name="40% - uthevingsfarge 5 5 8 3" xfId="16882" xr:uid="{00000000-0005-0000-0000-0000863D0000}"/>
    <cellStyle name="40% - uthevingsfarge 5 5 9" xfId="16883" xr:uid="{00000000-0005-0000-0000-0000873D0000}"/>
    <cellStyle name="40% - uthevingsfarge 5 5 9 2" xfId="16884" xr:uid="{00000000-0005-0000-0000-0000883D0000}"/>
    <cellStyle name="40% - uthevingsfarge 5 5_Tabell 4.5-4.7" xfId="16629" xr:uid="{00000000-0005-0000-0000-0000893D0000}"/>
    <cellStyle name="40% - uthevingsfarge 5 6" xfId="937" xr:uid="{00000000-0005-0000-0000-00008A3D0000}"/>
    <cellStyle name="40% - uthevingsfarge 5 6 10" xfId="16886" xr:uid="{00000000-0005-0000-0000-00008B3D0000}"/>
    <cellStyle name="40% - uthevingsfarge 5 6 11" xfId="16887" xr:uid="{00000000-0005-0000-0000-00008C3D0000}"/>
    <cellStyle name="40% - uthevingsfarge 5 6 12" xfId="16888" xr:uid="{00000000-0005-0000-0000-00008D3D0000}"/>
    <cellStyle name="40% - uthevingsfarge 5 6 2" xfId="938" xr:uid="{00000000-0005-0000-0000-00008E3D0000}"/>
    <cellStyle name="40% - uthevingsfarge 5 6 2 10" xfId="16890" xr:uid="{00000000-0005-0000-0000-00008F3D0000}"/>
    <cellStyle name="40% - uthevingsfarge 5 6 2 11" xfId="16891" xr:uid="{00000000-0005-0000-0000-0000903D0000}"/>
    <cellStyle name="40% - uthevingsfarge 5 6 2 2" xfId="939" xr:uid="{00000000-0005-0000-0000-0000913D0000}"/>
    <cellStyle name="40% - uthevingsfarge 5 6 2 2 10" xfId="16893" xr:uid="{00000000-0005-0000-0000-0000923D0000}"/>
    <cellStyle name="40% - uthevingsfarge 5 6 2 2 2" xfId="940" xr:uid="{00000000-0005-0000-0000-0000933D0000}"/>
    <cellStyle name="40% - uthevingsfarge 5 6 2 2 2 2" xfId="16895" xr:uid="{00000000-0005-0000-0000-0000943D0000}"/>
    <cellStyle name="40% - uthevingsfarge 5 6 2 2 2 2 2" xfId="16896" xr:uid="{00000000-0005-0000-0000-0000953D0000}"/>
    <cellStyle name="40% - uthevingsfarge 5 6 2 2 2 2 3" xfId="16897" xr:uid="{00000000-0005-0000-0000-0000963D0000}"/>
    <cellStyle name="40% - uthevingsfarge 5 6 2 2 2 3" xfId="16898" xr:uid="{00000000-0005-0000-0000-0000973D0000}"/>
    <cellStyle name="40% - uthevingsfarge 5 6 2 2 2 3 2" xfId="16899" xr:uid="{00000000-0005-0000-0000-0000983D0000}"/>
    <cellStyle name="40% - uthevingsfarge 5 6 2 2 2 3 3" xfId="16900" xr:uid="{00000000-0005-0000-0000-0000993D0000}"/>
    <cellStyle name="40% - uthevingsfarge 5 6 2 2 2 4" xfId="16901" xr:uid="{00000000-0005-0000-0000-00009A3D0000}"/>
    <cellStyle name="40% - uthevingsfarge 5 6 2 2 2 5" xfId="16902" xr:uid="{00000000-0005-0000-0000-00009B3D0000}"/>
    <cellStyle name="40% - uthevingsfarge 5 6 2 2 2_Tabell 4.5-4.7" xfId="16894" xr:uid="{00000000-0005-0000-0000-00009C3D0000}"/>
    <cellStyle name="40% - uthevingsfarge 5 6 2 2 3" xfId="16903" xr:uid="{00000000-0005-0000-0000-00009D3D0000}"/>
    <cellStyle name="40% - uthevingsfarge 5 6 2 2 3 2" xfId="16904" xr:uid="{00000000-0005-0000-0000-00009E3D0000}"/>
    <cellStyle name="40% - uthevingsfarge 5 6 2 2 3 2 2" xfId="16905" xr:uid="{00000000-0005-0000-0000-00009F3D0000}"/>
    <cellStyle name="40% - uthevingsfarge 5 6 2 2 3 2 3" xfId="16906" xr:uid="{00000000-0005-0000-0000-0000A03D0000}"/>
    <cellStyle name="40% - uthevingsfarge 5 6 2 2 3 3" xfId="16907" xr:uid="{00000000-0005-0000-0000-0000A13D0000}"/>
    <cellStyle name="40% - uthevingsfarge 5 6 2 2 3 3 2" xfId="16908" xr:uid="{00000000-0005-0000-0000-0000A23D0000}"/>
    <cellStyle name="40% - uthevingsfarge 5 6 2 2 3 3 3" xfId="16909" xr:uid="{00000000-0005-0000-0000-0000A33D0000}"/>
    <cellStyle name="40% - uthevingsfarge 5 6 2 2 3 4" xfId="16910" xr:uid="{00000000-0005-0000-0000-0000A43D0000}"/>
    <cellStyle name="40% - uthevingsfarge 5 6 2 2 3 5" xfId="16911" xr:uid="{00000000-0005-0000-0000-0000A53D0000}"/>
    <cellStyle name="40% - uthevingsfarge 5 6 2 2 4" xfId="16912" xr:uid="{00000000-0005-0000-0000-0000A63D0000}"/>
    <cellStyle name="40% - uthevingsfarge 5 6 2 2 4 2" xfId="16913" xr:uid="{00000000-0005-0000-0000-0000A73D0000}"/>
    <cellStyle name="40% - uthevingsfarge 5 6 2 2 4 3" xfId="16914" xr:uid="{00000000-0005-0000-0000-0000A83D0000}"/>
    <cellStyle name="40% - uthevingsfarge 5 6 2 2 5" xfId="16915" xr:uid="{00000000-0005-0000-0000-0000A93D0000}"/>
    <cellStyle name="40% - uthevingsfarge 5 6 2 2 5 2" xfId="16916" xr:uid="{00000000-0005-0000-0000-0000AA3D0000}"/>
    <cellStyle name="40% - uthevingsfarge 5 6 2 2 5 3" xfId="16917" xr:uid="{00000000-0005-0000-0000-0000AB3D0000}"/>
    <cellStyle name="40% - uthevingsfarge 5 6 2 2 6" xfId="16918" xr:uid="{00000000-0005-0000-0000-0000AC3D0000}"/>
    <cellStyle name="40% - uthevingsfarge 5 6 2 2 6 2" xfId="16919" xr:uid="{00000000-0005-0000-0000-0000AD3D0000}"/>
    <cellStyle name="40% - uthevingsfarge 5 6 2 2 7" xfId="16920" xr:uid="{00000000-0005-0000-0000-0000AE3D0000}"/>
    <cellStyle name="40% - uthevingsfarge 5 6 2 2 7 2" xfId="16921" xr:uid="{00000000-0005-0000-0000-0000AF3D0000}"/>
    <cellStyle name="40% - uthevingsfarge 5 6 2 2 8" xfId="16922" xr:uid="{00000000-0005-0000-0000-0000B03D0000}"/>
    <cellStyle name="40% - uthevingsfarge 5 6 2 2 9" xfId="16923" xr:uid="{00000000-0005-0000-0000-0000B13D0000}"/>
    <cellStyle name="40% - uthevingsfarge 5 6 2 2_Tabell 4.5-4.7" xfId="16892" xr:uid="{00000000-0005-0000-0000-0000B23D0000}"/>
    <cellStyle name="40% - uthevingsfarge 5 6 2 3" xfId="941" xr:uid="{00000000-0005-0000-0000-0000B33D0000}"/>
    <cellStyle name="40% - uthevingsfarge 5 6 2 3 2" xfId="16925" xr:uid="{00000000-0005-0000-0000-0000B43D0000}"/>
    <cellStyle name="40% - uthevingsfarge 5 6 2 3 2 2" xfId="16926" xr:uid="{00000000-0005-0000-0000-0000B53D0000}"/>
    <cellStyle name="40% - uthevingsfarge 5 6 2 3 2 3" xfId="16927" xr:uid="{00000000-0005-0000-0000-0000B63D0000}"/>
    <cellStyle name="40% - uthevingsfarge 5 6 2 3 3" xfId="16928" xr:uid="{00000000-0005-0000-0000-0000B73D0000}"/>
    <cellStyle name="40% - uthevingsfarge 5 6 2 3 3 2" xfId="16929" xr:uid="{00000000-0005-0000-0000-0000B83D0000}"/>
    <cellStyle name="40% - uthevingsfarge 5 6 2 3 3 3" xfId="16930" xr:uid="{00000000-0005-0000-0000-0000B93D0000}"/>
    <cellStyle name="40% - uthevingsfarge 5 6 2 3 4" xfId="16931" xr:uid="{00000000-0005-0000-0000-0000BA3D0000}"/>
    <cellStyle name="40% - uthevingsfarge 5 6 2 3 5" xfId="16932" xr:uid="{00000000-0005-0000-0000-0000BB3D0000}"/>
    <cellStyle name="40% - uthevingsfarge 5 6 2 3_Tabell 4.5-4.7" xfId="16924" xr:uid="{00000000-0005-0000-0000-0000BC3D0000}"/>
    <cellStyle name="40% - uthevingsfarge 5 6 2 4" xfId="16933" xr:uid="{00000000-0005-0000-0000-0000BD3D0000}"/>
    <cellStyle name="40% - uthevingsfarge 5 6 2 4 2" xfId="16934" xr:uid="{00000000-0005-0000-0000-0000BE3D0000}"/>
    <cellStyle name="40% - uthevingsfarge 5 6 2 4 2 2" xfId="16935" xr:uid="{00000000-0005-0000-0000-0000BF3D0000}"/>
    <cellStyle name="40% - uthevingsfarge 5 6 2 4 2 3" xfId="16936" xr:uid="{00000000-0005-0000-0000-0000C03D0000}"/>
    <cellStyle name="40% - uthevingsfarge 5 6 2 4 3" xfId="16937" xr:uid="{00000000-0005-0000-0000-0000C13D0000}"/>
    <cellStyle name="40% - uthevingsfarge 5 6 2 4 3 2" xfId="16938" xr:uid="{00000000-0005-0000-0000-0000C23D0000}"/>
    <cellStyle name="40% - uthevingsfarge 5 6 2 4 3 3" xfId="16939" xr:uid="{00000000-0005-0000-0000-0000C33D0000}"/>
    <cellStyle name="40% - uthevingsfarge 5 6 2 4 4" xfId="16940" xr:uid="{00000000-0005-0000-0000-0000C43D0000}"/>
    <cellStyle name="40% - uthevingsfarge 5 6 2 4 5" xfId="16941" xr:uid="{00000000-0005-0000-0000-0000C53D0000}"/>
    <cellStyle name="40% - uthevingsfarge 5 6 2 5" xfId="16942" xr:uid="{00000000-0005-0000-0000-0000C63D0000}"/>
    <cellStyle name="40% - uthevingsfarge 5 6 2 5 2" xfId="16943" xr:uid="{00000000-0005-0000-0000-0000C73D0000}"/>
    <cellStyle name="40% - uthevingsfarge 5 6 2 5 3" xfId="16944" xr:uid="{00000000-0005-0000-0000-0000C83D0000}"/>
    <cellStyle name="40% - uthevingsfarge 5 6 2 6" xfId="16945" xr:uid="{00000000-0005-0000-0000-0000C93D0000}"/>
    <cellStyle name="40% - uthevingsfarge 5 6 2 6 2" xfId="16946" xr:uid="{00000000-0005-0000-0000-0000CA3D0000}"/>
    <cellStyle name="40% - uthevingsfarge 5 6 2 6 3" xfId="16947" xr:uid="{00000000-0005-0000-0000-0000CB3D0000}"/>
    <cellStyle name="40% - uthevingsfarge 5 6 2 7" xfId="16948" xr:uid="{00000000-0005-0000-0000-0000CC3D0000}"/>
    <cellStyle name="40% - uthevingsfarge 5 6 2 7 2" xfId="16949" xr:uid="{00000000-0005-0000-0000-0000CD3D0000}"/>
    <cellStyle name="40% - uthevingsfarge 5 6 2 8" xfId="16950" xr:uid="{00000000-0005-0000-0000-0000CE3D0000}"/>
    <cellStyle name="40% - uthevingsfarge 5 6 2 8 2" xfId="16951" xr:uid="{00000000-0005-0000-0000-0000CF3D0000}"/>
    <cellStyle name="40% - uthevingsfarge 5 6 2 9" xfId="16952" xr:uid="{00000000-0005-0000-0000-0000D03D0000}"/>
    <cellStyle name="40% - uthevingsfarge 5 6 2_Tabell 4.5-4.7" xfId="16889" xr:uid="{00000000-0005-0000-0000-0000D13D0000}"/>
    <cellStyle name="40% - uthevingsfarge 5 6 3" xfId="942" xr:uid="{00000000-0005-0000-0000-0000D23D0000}"/>
    <cellStyle name="40% - uthevingsfarge 5 6 3 10" xfId="16954" xr:uid="{00000000-0005-0000-0000-0000D33D0000}"/>
    <cellStyle name="40% - uthevingsfarge 5 6 3 2" xfId="943" xr:uid="{00000000-0005-0000-0000-0000D43D0000}"/>
    <cellStyle name="40% - uthevingsfarge 5 6 3 2 2" xfId="16956" xr:uid="{00000000-0005-0000-0000-0000D53D0000}"/>
    <cellStyle name="40% - uthevingsfarge 5 6 3 2 2 2" xfId="16957" xr:uid="{00000000-0005-0000-0000-0000D63D0000}"/>
    <cellStyle name="40% - uthevingsfarge 5 6 3 2 2 3" xfId="16958" xr:uid="{00000000-0005-0000-0000-0000D73D0000}"/>
    <cellStyle name="40% - uthevingsfarge 5 6 3 2 3" xfId="16959" xr:uid="{00000000-0005-0000-0000-0000D83D0000}"/>
    <cellStyle name="40% - uthevingsfarge 5 6 3 2 3 2" xfId="16960" xr:uid="{00000000-0005-0000-0000-0000D93D0000}"/>
    <cellStyle name="40% - uthevingsfarge 5 6 3 2 3 3" xfId="16961" xr:uid="{00000000-0005-0000-0000-0000DA3D0000}"/>
    <cellStyle name="40% - uthevingsfarge 5 6 3 2 4" xfId="16962" xr:uid="{00000000-0005-0000-0000-0000DB3D0000}"/>
    <cellStyle name="40% - uthevingsfarge 5 6 3 2 5" xfId="16963" xr:uid="{00000000-0005-0000-0000-0000DC3D0000}"/>
    <cellStyle name="40% - uthevingsfarge 5 6 3 2_Tabell 4.5-4.7" xfId="16955" xr:uid="{00000000-0005-0000-0000-0000DD3D0000}"/>
    <cellStyle name="40% - uthevingsfarge 5 6 3 3" xfId="16964" xr:uid="{00000000-0005-0000-0000-0000DE3D0000}"/>
    <cellStyle name="40% - uthevingsfarge 5 6 3 3 2" xfId="16965" xr:uid="{00000000-0005-0000-0000-0000DF3D0000}"/>
    <cellStyle name="40% - uthevingsfarge 5 6 3 3 2 2" xfId="16966" xr:uid="{00000000-0005-0000-0000-0000E03D0000}"/>
    <cellStyle name="40% - uthevingsfarge 5 6 3 3 2 3" xfId="16967" xr:uid="{00000000-0005-0000-0000-0000E13D0000}"/>
    <cellStyle name="40% - uthevingsfarge 5 6 3 3 3" xfId="16968" xr:uid="{00000000-0005-0000-0000-0000E23D0000}"/>
    <cellStyle name="40% - uthevingsfarge 5 6 3 3 3 2" xfId="16969" xr:uid="{00000000-0005-0000-0000-0000E33D0000}"/>
    <cellStyle name="40% - uthevingsfarge 5 6 3 3 3 3" xfId="16970" xr:uid="{00000000-0005-0000-0000-0000E43D0000}"/>
    <cellStyle name="40% - uthevingsfarge 5 6 3 3 4" xfId="16971" xr:uid="{00000000-0005-0000-0000-0000E53D0000}"/>
    <cellStyle name="40% - uthevingsfarge 5 6 3 3 5" xfId="16972" xr:uid="{00000000-0005-0000-0000-0000E63D0000}"/>
    <cellStyle name="40% - uthevingsfarge 5 6 3 4" xfId="16973" xr:uid="{00000000-0005-0000-0000-0000E73D0000}"/>
    <cellStyle name="40% - uthevingsfarge 5 6 3 4 2" xfId="16974" xr:uid="{00000000-0005-0000-0000-0000E83D0000}"/>
    <cellStyle name="40% - uthevingsfarge 5 6 3 4 3" xfId="16975" xr:uid="{00000000-0005-0000-0000-0000E93D0000}"/>
    <cellStyle name="40% - uthevingsfarge 5 6 3 5" xfId="16976" xr:uid="{00000000-0005-0000-0000-0000EA3D0000}"/>
    <cellStyle name="40% - uthevingsfarge 5 6 3 5 2" xfId="16977" xr:uid="{00000000-0005-0000-0000-0000EB3D0000}"/>
    <cellStyle name="40% - uthevingsfarge 5 6 3 5 3" xfId="16978" xr:uid="{00000000-0005-0000-0000-0000EC3D0000}"/>
    <cellStyle name="40% - uthevingsfarge 5 6 3 6" xfId="16979" xr:uid="{00000000-0005-0000-0000-0000ED3D0000}"/>
    <cellStyle name="40% - uthevingsfarge 5 6 3 6 2" xfId="16980" xr:uid="{00000000-0005-0000-0000-0000EE3D0000}"/>
    <cellStyle name="40% - uthevingsfarge 5 6 3 7" xfId="16981" xr:uid="{00000000-0005-0000-0000-0000EF3D0000}"/>
    <cellStyle name="40% - uthevingsfarge 5 6 3 7 2" xfId="16982" xr:uid="{00000000-0005-0000-0000-0000F03D0000}"/>
    <cellStyle name="40% - uthevingsfarge 5 6 3 8" xfId="16983" xr:uid="{00000000-0005-0000-0000-0000F13D0000}"/>
    <cellStyle name="40% - uthevingsfarge 5 6 3 9" xfId="16984" xr:uid="{00000000-0005-0000-0000-0000F23D0000}"/>
    <cellStyle name="40% - uthevingsfarge 5 6 3_Tabell 4.5-4.7" xfId="16953" xr:uid="{00000000-0005-0000-0000-0000F33D0000}"/>
    <cellStyle name="40% - uthevingsfarge 5 6 4" xfId="944" xr:uid="{00000000-0005-0000-0000-0000F43D0000}"/>
    <cellStyle name="40% - uthevingsfarge 5 6 4 2" xfId="16986" xr:uid="{00000000-0005-0000-0000-0000F53D0000}"/>
    <cellStyle name="40% - uthevingsfarge 5 6 4 2 2" xfId="16987" xr:uid="{00000000-0005-0000-0000-0000F63D0000}"/>
    <cellStyle name="40% - uthevingsfarge 5 6 4 2 3" xfId="16988" xr:uid="{00000000-0005-0000-0000-0000F73D0000}"/>
    <cellStyle name="40% - uthevingsfarge 5 6 4 3" xfId="16989" xr:uid="{00000000-0005-0000-0000-0000F83D0000}"/>
    <cellStyle name="40% - uthevingsfarge 5 6 4 3 2" xfId="16990" xr:uid="{00000000-0005-0000-0000-0000F93D0000}"/>
    <cellStyle name="40% - uthevingsfarge 5 6 4 3 3" xfId="16991" xr:uid="{00000000-0005-0000-0000-0000FA3D0000}"/>
    <cellStyle name="40% - uthevingsfarge 5 6 4 4" xfId="16992" xr:uid="{00000000-0005-0000-0000-0000FB3D0000}"/>
    <cellStyle name="40% - uthevingsfarge 5 6 4 5" xfId="16993" xr:uid="{00000000-0005-0000-0000-0000FC3D0000}"/>
    <cellStyle name="40% - uthevingsfarge 5 6 4_Tabell 4.5-4.7" xfId="16985" xr:uid="{00000000-0005-0000-0000-0000FD3D0000}"/>
    <cellStyle name="40% - uthevingsfarge 5 6 5" xfId="16994" xr:uid="{00000000-0005-0000-0000-0000FE3D0000}"/>
    <cellStyle name="40% - uthevingsfarge 5 6 5 2" xfId="16995" xr:uid="{00000000-0005-0000-0000-0000FF3D0000}"/>
    <cellStyle name="40% - uthevingsfarge 5 6 5 2 2" xfId="16996" xr:uid="{00000000-0005-0000-0000-0000003E0000}"/>
    <cellStyle name="40% - uthevingsfarge 5 6 5 2 3" xfId="16997" xr:uid="{00000000-0005-0000-0000-0000013E0000}"/>
    <cellStyle name="40% - uthevingsfarge 5 6 5 3" xfId="16998" xr:uid="{00000000-0005-0000-0000-0000023E0000}"/>
    <cellStyle name="40% - uthevingsfarge 5 6 5 3 2" xfId="16999" xr:uid="{00000000-0005-0000-0000-0000033E0000}"/>
    <cellStyle name="40% - uthevingsfarge 5 6 5 3 3" xfId="17000" xr:uid="{00000000-0005-0000-0000-0000043E0000}"/>
    <cellStyle name="40% - uthevingsfarge 5 6 5 4" xfId="17001" xr:uid="{00000000-0005-0000-0000-0000053E0000}"/>
    <cellStyle name="40% - uthevingsfarge 5 6 5 5" xfId="17002" xr:uid="{00000000-0005-0000-0000-0000063E0000}"/>
    <cellStyle name="40% - uthevingsfarge 5 6 6" xfId="17003" xr:uid="{00000000-0005-0000-0000-0000073E0000}"/>
    <cellStyle name="40% - uthevingsfarge 5 6 6 2" xfId="17004" xr:uid="{00000000-0005-0000-0000-0000083E0000}"/>
    <cellStyle name="40% - uthevingsfarge 5 6 6 3" xfId="17005" xr:uid="{00000000-0005-0000-0000-0000093E0000}"/>
    <cellStyle name="40% - uthevingsfarge 5 6 7" xfId="17006" xr:uid="{00000000-0005-0000-0000-00000A3E0000}"/>
    <cellStyle name="40% - uthevingsfarge 5 6 7 2" xfId="17007" xr:uid="{00000000-0005-0000-0000-00000B3E0000}"/>
    <cellStyle name="40% - uthevingsfarge 5 6 7 3" xfId="17008" xr:uid="{00000000-0005-0000-0000-00000C3E0000}"/>
    <cellStyle name="40% - uthevingsfarge 5 6 8" xfId="17009" xr:uid="{00000000-0005-0000-0000-00000D3E0000}"/>
    <cellStyle name="40% - uthevingsfarge 5 6 8 2" xfId="17010" xr:uid="{00000000-0005-0000-0000-00000E3E0000}"/>
    <cellStyle name="40% - uthevingsfarge 5 6 9" xfId="17011" xr:uid="{00000000-0005-0000-0000-00000F3E0000}"/>
    <cellStyle name="40% - uthevingsfarge 5 6 9 2" xfId="17012" xr:uid="{00000000-0005-0000-0000-0000103E0000}"/>
    <cellStyle name="40% - uthevingsfarge 5 6_Tabell 4.5-4.7" xfId="16885" xr:uid="{00000000-0005-0000-0000-0000113E0000}"/>
    <cellStyle name="40% - uthevingsfarge 5 7" xfId="945" xr:uid="{00000000-0005-0000-0000-0000123E0000}"/>
    <cellStyle name="40% - uthevingsfarge 5 7 10" xfId="17014" xr:uid="{00000000-0005-0000-0000-0000133E0000}"/>
    <cellStyle name="40% - uthevingsfarge 5 7 11" xfId="17015" xr:uid="{00000000-0005-0000-0000-0000143E0000}"/>
    <cellStyle name="40% - uthevingsfarge 5 7 2" xfId="946" xr:uid="{00000000-0005-0000-0000-0000153E0000}"/>
    <cellStyle name="40% - uthevingsfarge 5 7 2 10" xfId="17017" xr:uid="{00000000-0005-0000-0000-0000163E0000}"/>
    <cellStyle name="40% - uthevingsfarge 5 7 2 2" xfId="947" xr:uid="{00000000-0005-0000-0000-0000173E0000}"/>
    <cellStyle name="40% - uthevingsfarge 5 7 2 2 2" xfId="17019" xr:uid="{00000000-0005-0000-0000-0000183E0000}"/>
    <cellStyle name="40% - uthevingsfarge 5 7 2 2 2 2" xfId="17020" xr:uid="{00000000-0005-0000-0000-0000193E0000}"/>
    <cellStyle name="40% - uthevingsfarge 5 7 2 2 2 3" xfId="17021" xr:uid="{00000000-0005-0000-0000-00001A3E0000}"/>
    <cellStyle name="40% - uthevingsfarge 5 7 2 2 3" xfId="17022" xr:uid="{00000000-0005-0000-0000-00001B3E0000}"/>
    <cellStyle name="40% - uthevingsfarge 5 7 2 2 3 2" xfId="17023" xr:uid="{00000000-0005-0000-0000-00001C3E0000}"/>
    <cellStyle name="40% - uthevingsfarge 5 7 2 2 3 3" xfId="17024" xr:uid="{00000000-0005-0000-0000-00001D3E0000}"/>
    <cellStyle name="40% - uthevingsfarge 5 7 2 2 4" xfId="17025" xr:uid="{00000000-0005-0000-0000-00001E3E0000}"/>
    <cellStyle name="40% - uthevingsfarge 5 7 2 2 5" xfId="17026" xr:uid="{00000000-0005-0000-0000-00001F3E0000}"/>
    <cellStyle name="40% - uthevingsfarge 5 7 2 2_Tabell 4.5-4.7" xfId="17018" xr:uid="{00000000-0005-0000-0000-0000203E0000}"/>
    <cellStyle name="40% - uthevingsfarge 5 7 2 3" xfId="17027" xr:uid="{00000000-0005-0000-0000-0000213E0000}"/>
    <cellStyle name="40% - uthevingsfarge 5 7 2 3 2" xfId="17028" xr:uid="{00000000-0005-0000-0000-0000223E0000}"/>
    <cellStyle name="40% - uthevingsfarge 5 7 2 3 2 2" xfId="17029" xr:uid="{00000000-0005-0000-0000-0000233E0000}"/>
    <cellStyle name="40% - uthevingsfarge 5 7 2 3 2 3" xfId="17030" xr:uid="{00000000-0005-0000-0000-0000243E0000}"/>
    <cellStyle name="40% - uthevingsfarge 5 7 2 3 3" xfId="17031" xr:uid="{00000000-0005-0000-0000-0000253E0000}"/>
    <cellStyle name="40% - uthevingsfarge 5 7 2 3 3 2" xfId="17032" xr:uid="{00000000-0005-0000-0000-0000263E0000}"/>
    <cellStyle name="40% - uthevingsfarge 5 7 2 3 3 3" xfId="17033" xr:uid="{00000000-0005-0000-0000-0000273E0000}"/>
    <cellStyle name="40% - uthevingsfarge 5 7 2 3 4" xfId="17034" xr:uid="{00000000-0005-0000-0000-0000283E0000}"/>
    <cellStyle name="40% - uthevingsfarge 5 7 2 3 5" xfId="17035" xr:uid="{00000000-0005-0000-0000-0000293E0000}"/>
    <cellStyle name="40% - uthevingsfarge 5 7 2 4" xfId="17036" xr:uid="{00000000-0005-0000-0000-00002A3E0000}"/>
    <cellStyle name="40% - uthevingsfarge 5 7 2 4 2" xfId="17037" xr:uid="{00000000-0005-0000-0000-00002B3E0000}"/>
    <cellStyle name="40% - uthevingsfarge 5 7 2 4 3" xfId="17038" xr:uid="{00000000-0005-0000-0000-00002C3E0000}"/>
    <cellStyle name="40% - uthevingsfarge 5 7 2 5" xfId="17039" xr:uid="{00000000-0005-0000-0000-00002D3E0000}"/>
    <cellStyle name="40% - uthevingsfarge 5 7 2 5 2" xfId="17040" xr:uid="{00000000-0005-0000-0000-00002E3E0000}"/>
    <cellStyle name="40% - uthevingsfarge 5 7 2 5 3" xfId="17041" xr:uid="{00000000-0005-0000-0000-00002F3E0000}"/>
    <cellStyle name="40% - uthevingsfarge 5 7 2 6" xfId="17042" xr:uid="{00000000-0005-0000-0000-0000303E0000}"/>
    <cellStyle name="40% - uthevingsfarge 5 7 2 6 2" xfId="17043" xr:uid="{00000000-0005-0000-0000-0000313E0000}"/>
    <cellStyle name="40% - uthevingsfarge 5 7 2 7" xfId="17044" xr:uid="{00000000-0005-0000-0000-0000323E0000}"/>
    <cellStyle name="40% - uthevingsfarge 5 7 2 7 2" xfId="17045" xr:uid="{00000000-0005-0000-0000-0000333E0000}"/>
    <cellStyle name="40% - uthevingsfarge 5 7 2 8" xfId="17046" xr:uid="{00000000-0005-0000-0000-0000343E0000}"/>
    <cellStyle name="40% - uthevingsfarge 5 7 2 9" xfId="17047" xr:uid="{00000000-0005-0000-0000-0000353E0000}"/>
    <cellStyle name="40% - uthevingsfarge 5 7 2_Tabell 4.5-4.7" xfId="17016" xr:uid="{00000000-0005-0000-0000-0000363E0000}"/>
    <cellStyle name="40% - uthevingsfarge 5 7 3" xfId="948" xr:uid="{00000000-0005-0000-0000-0000373E0000}"/>
    <cellStyle name="40% - uthevingsfarge 5 7 3 2" xfId="17049" xr:uid="{00000000-0005-0000-0000-0000383E0000}"/>
    <cellStyle name="40% - uthevingsfarge 5 7 3 2 2" xfId="17050" xr:uid="{00000000-0005-0000-0000-0000393E0000}"/>
    <cellStyle name="40% - uthevingsfarge 5 7 3 2 3" xfId="17051" xr:uid="{00000000-0005-0000-0000-00003A3E0000}"/>
    <cellStyle name="40% - uthevingsfarge 5 7 3 3" xfId="17052" xr:uid="{00000000-0005-0000-0000-00003B3E0000}"/>
    <cellStyle name="40% - uthevingsfarge 5 7 3 3 2" xfId="17053" xr:uid="{00000000-0005-0000-0000-00003C3E0000}"/>
    <cellStyle name="40% - uthevingsfarge 5 7 3 3 3" xfId="17054" xr:uid="{00000000-0005-0000-0000-00003D3E0000}"/>
    <cellStyle name="40% - uthevingsfarge 5 7 3 4" xfId="17055" xr:uid="{00000000-0005-0000-0000-00003E3E0000}"/>
    <cellStyle name="40% - uthevingsfarge 5 7 3 5" xfId="17056" xr:uid="{00000000-0005-0000-0000-00003F3E0000}"/>
    <cellStyle name="40% - uthevingsfarge 5 7 3_Tabell 4.5-4.7" xfId="17048" xr:uid="{00000000-0005-0000-0000-0000403E0000}"/>
    <cellStyle name="40% - uthevingsfarge 5 7 4" xfId="17057" xr:uid="{00000000-0005-0000-0000-0000413E0000}"/>
    <cellStyle name="40% - uthevingsfarge 5 7 4 2" xfId="17058" xr:uid="{00000000-0005-0000-0000-0000423E0000}"/>
    <cellStyle name="40% - uthevingsfarge 5 7 4 2 2" xfId="17059" xr:uid="{00000000-0005-0000-0000-0000433E0000}"/>
    <cellStyle name="40% - uthevingsfarge 5 7 4 2 3" xfId="17060" xr:uid="{00000000-0005-0000-0000-0000443E0000}"/>
    <cellStyle name="40% - uthevingsfarge 5 7 4 3" xfId="17061" xr:uid="{00000000-0005-0000-0000-0000453E0000}"/>
    <cellStyle name="40% - uthevingsfarge 5 7 4 3 2" xfId="17062" xr:uid="{00000000-0005-0000-0000-0000463E0000}"/>
    <cellStyle name="40% - uthevingsfarge 5 7 4 3 3" xfId="17063" xr:uid="{00000000-0005-0000-0000-0000473E0000}"/>
    <cellStyle name="40% - uthevingsfarge 5 7 4 4" xfId="17064" xr:uid="{00000000-0005-0000-0000-0000483E0000}"/>
    <cellStyle name="40% - uthevingsfarge 5 7 4 5" xfId="17065" xr:uid="{00000000-0005-0000-0000-0000493E0000}"/>
    <cellStyle name="40% - uthevingsfarge 5 7 5" xfId="17066" xr:uid="{00000000-0005-0000-0000-00004A3E0000}"/>
    <cellStyle name="40% - uthevingsfarge 5 7 5 2" xfId="17067" xr:uid="{00000000-0005-0000-0000-00004B3E0000}"/>
    <cellStyle name="40% - uthevingsfarge 5 7 5 3" xfId="17068" xr:uid="{00000000-0005-0000-0000-00004C3E0000}"/>
    <cellStyle name="40% - uthevingsfarge 5 7 6" xfId="17069" xr:uid="{00000000-0005-0000-0000-00004D3E0000}"/>
    <cellStyle name="40% - uthevingsfarge 5 7 6 2" xfId="17070" xr:uid="{00000000-0005-0000-0000-00004E3E0000}"/>
    <cellStyle name="40% - uthevingsfarge 5 7 6 3" xfId="17071" xr:uid="{00000000-0005-0000-0000-00004F3E0000}"/>
    <cellStyle name="40% - uthevingsfarge 5 7 7" xfId="17072" xr:uid="{00000000-0005-0000-0000-0000503E0000}"/>
    <cellStyle name="40% - uthevingsfarge 5 7 7 2" xfId="17073" xr:uid="{00000000-0005-0000-0000-0000513E0000}"/>
    <cellStyle name="40% - uthevingsfarge 5 7 8" xfId="17074" xr:uid="{00000000-0005-0000-0000-0000523E0000}"/>
    <cellStyle name="40% - uthevingsfarge 5 7 8 2" xfId="17075" xr:uid="{00000000-0005-0000-0000-0000533E0000}"/>
    <cellStyle name="40% - uthevingsfarge 5 7 9" xfId="17076" xr:uid="{00000000-0005-0000-0000-0000543E0000}"/>
    <cellStyle name="40% - uthevingsfarge 5 7_Tabell 4.5-4.7" xfId="17013" xr:uid="{00000000-0005-0000-0000-0000553E0000}"/>
    <cellStyle name="40% - uthevingsfarge 5 8" xfId="949" xr:uid="{00000000-0005-0000-0000-0000563E0000}"/>
    <cellStyle name="40% - uthevingsfarge 5 8 10" xfId="17078" xr:uid="{00000000-0005-0000-0000-0000573E0000}"/>
    <cellStyle name="40% - uthevingsfarge 5 8 11" xfId="17079" xr:uid="{00000000-0005-0000-0000-0000583E0000}"/>
    <cellStyle name="40% - uthevingsfarge 5 8 2" xfId="950" xr:uid="{00000000-0005-0000-0000-0000593E0000}"/>
    <cellStyle name="40% - uthevingsfarge 5 8 2 10" xfId="17081" xr:uid="{00000000-0005-0000-0000-00005A3E0000}"/>
    <cellStyle name="40% - uthevingsfarge 5 8 2 2" xfId="951" xr:uid="{00000000-0005-0000-0000-00005B3E0000}"/>
    <cellStyle name="40% - uthevingsfarge 5 8 2 2 2" xfId="17083" xr:uid="{00000000-0005-0000-0000-00005C3E0000}"/>
    <cellStyle name="40% - uthevingsfarge 5 8 2 2 2 2" xfId="17084" xr:uid="{00000000-0005-0000-0000-00005D3E0000}"/>
    <cellStyle name="40% - uthevingsfarge 5 8 2 2 2 3" xfId="17085" xr:uid="{00000000-0005-0000-0000-00005E3E0000}"/>
    <cellStyle name="40% - uthevingsfarge 5 8 2 2 3" xfId="17086" xr:uid="{00000000-0005-0000-0000-00005F3E0000}"/>
    <cellStyle name="40% - uthevingsfarge 5 8 2 2 3 2" xfId="17087" xr:uid="{00000000-0005-0000-0000-0000603E0000}"/>
    <cellStyle name="40% - uthevingsfarge 5 8 2 2 3 3" xfId="17088" xr:uid="{00000000-0005-0000-0000-0000613E0000}"/>
    <cellStyle name="40% - uthevingsfarge 5 8 2 2 4" xfId="17089" xr:uid="{00000000-0005-0000-0000-0000623E0000}"/>
    <cellStyle name="40% - uthevingsfarge 5 8 2 2 5" xfId="17090" xr:uid="{00000000-0005-0000-0000-0000633E0000}"/>
    <cellStyle name="40% - uthevingsfarge 5 8 2 2_Tabell 4.5-4.7" xfId="17082" xr:uid="{00000000-0005-0000-0000-0000643E0000}"/>
    <cellStyle name="40% - uthevingsfarge 5 8 2 3" xfId="17091" xr:uid="{00000000-0005-0000-0000-0000653E0000}"/>
    <cellStyle name="40% - uthevingsfarge 5 8 2 3 2" xfId="17092" xr:uid="{00000000-0005-0000-0000-0000663E0000}"/>
    <cellStyle name="40% - uthevingsfarge 5 8 2 3 2 2" xfId="17093" xr:uid="{00000000-0005-0000-0000-0000673E0000}"/>
    <cellStyle name="40% - uthevingsfarge 5 8 2 3 2 3" xfId="17094" xr:uid="{00000000-0005-0000-0000-0000683E0000}"/>
    <cellStyle name="40% - uthevingsfarge 5 8 2 3 3" xfId="17095" xr:uid="{00000000-0005-0000-0000-0000693E0000}"/>
    <cellStyle name="40% - uthevingsfarge 5 8 2 3 3 2" xfId="17096" xr:uid="{00000000-0005-0000-0000-00006A3E0000}"/>
    <cellStyle name="40% - uthevingsfarge 5 8 2 3 3 3" xfId="17097" xr:uid="{00000000-0005-0000-0000-00006B3E0000}"/>
    <cellStyle name="40% - uthevingsfarge 5 8 2 3 4" xfId="17098" xr:uid="{00000000-0005-0000-0000-00006C3E0000}"/>
    <cellStyle name="40% - uthevingsfarge 5 8 2 3 5" xfId="17099" xr:uid="{00000000-0005-0000-0000-00006D3E0000}"/>
    <cellStyle name="40% - uthevingsfarge 5 8 2 4" xfId="17100" xr:uid="{00000000-0005-0000-0000-00006E3E0000}"/>
    <cellStyle name="40% - uthevingsfarge 5 8 2 4 2" xfId="17101" xr:uid="{00000000-0005-0000-0000-00006F3E0000}"/>
    <cellStyle name="40% - uthevingsfarge 5 8 2 4 3" xfId="17102" xr:uid="{00000000-0005-0000-0000-0000703E0000}"/>
    <cellStyle name="40% - uthevingsfarge 5 8 2 5" xfId="17103" xr:uid="{00000000-0005-0000-0000-0000713E0000}"/>
    <cellStyle name="40% - uthevingsfarge 5 8 2 5 2" xfId="17104" xr:uid="{00000000-0005-0000-0000-0000723E0000}"/>
    <cellStyle name="40% - uthevingsfarge 5 8 2 5 3" xfId="17105" xr:uid="{00000000-0005-0000-0000-0000733E0000}"/>
    <cellStyle name="40% - uthevingsfarge 5 8 2 6" xfId="17106" xr:uid="{00000000-0005-0000-0000-0000743E0000}"/>
    <cellStyle name="40% - uthevingsfarge 5 8 2 6 2" xfId="17107" xr:uid="{00000000-0005-0000-0000-0000753E0000}"/>
    <cellStyle name="40% - uthevingsfarge 5 8 2 7" xfId="17108" xr:uid="{00000000-0005-0000-0000-0000763E0000}"/>
    <cellStyle name="40% - uthevingsfarge 5 8 2 7 2" xfId="17109" xr:uid="{00000000-0005-0000-0000-0000773E0000}"/>
    <cellStyle name="40% - uthevingsfarge 5 8 2 8" xfId="17110" xr:uid="{00000000-0005-0000-0000-0000783E0000}"/>
    <cellStyle name="40% - uthevingsfarge 5 8 2 9" xfId="17111" xr:uid="{00000000-0005-0000-0000-0000793E0000}"/>
    <cellStyle name="40% - uthevingsfarge 5 8 2_Tabell 4.5-4.7" xfId="17080" xr:uid="{00000000-0005-0000-0000-00007A3E0000}"/>
    <cellStyle name="40% - uthevingsfarge 5 8 3" xfId="952" xr:uid="{00000000-0005-0000-0000-00007B3E0000}"/>
    <cellStyle name="40% - uthevingsfarge 5 8 3 2" xfId="17113" xr:uid="{00000000-0005-0000-0000-00007C3E0000}"/>
    <cellStyle name="40% - uthevingsfarge 5 8 3 2 2" xfId="17114" xr:uid="{00000000-0005-0000-0000-00007D3E0000}"/>
    <cellStyle name="40% - uthevingsfarge 5 8 3 2 3" xfId="17115" xr:uid="{00000000-0005-0000-0000-00007E3E0000}"/>
    <cellStyle name="40% - uthevingsfarge 5 8 3 3" xfId="17116" xr:uid="{00000000-0005-0000-0000-00007F3E0000}"/>
    <cellStyle name="40% - uthevingsfarge 5 8 3 3 2" xfId="17117" xr:uid="{00000000-0005-0000-0000-0000803E0000}"/>
    <cellStyle name="40% - uthevingsfarge 5 8 3 3 3" xfId="17118" xr:uid="{00000000-0005-0000-0000-0000813E0000}"/>
    <cellStyle name="40% - uthevingsfarge 5 8 3 4" xfId="17119" xr:uid="{00000000-0005-0000-0000-0000823E0000}"/>
    <cellStyle name="40% - uthevingsfarge 5 8 3 5" xfId="17120" xr:uid="{00000000-0005-0000-0000-0000833E0000}"/>
    <cellStyle name="40% - uthevingsfarge 5 8 3_Tabell 4.5-4.7" xfId="17112" xr:uid="{00000000-0005-0000-0000-0000843E0000}"/>
    <cellStyle name="40% - uthevingsfarge 5 8 4" xfId="17121" xr:uid="{00000000-0005-0000-0000-0000853E0000}"/>
    <cellStyle name="40% - uthevingsfarge 5 8 4 2" xfId="17122" xr:uid="{00000000-0005-0000-0000-0000863E0000}"/>
    <cellStyle name="40% - uthevingsfarge 5 8 4 2 2" xfId="17123" xr:uid="{00000000-0005-0000-0000-0000873E0000}"/>
    <cellStyle name="40% - uthevingsfarge 5 8 4 2 3" xfId="17124" xr:uid="{00000000-0005-0000-0000-0000883E0000}"/>
    <cellStyle name="40% - uthevingsfarge 5 8 4 3" xfId="17125" xr:uid="{00000000-0005-0000-0000-0000893E0000}"/>
    <cellStyle name="40% - uthevingsfarge 5 8 4 3 2" xfId="17126" xr:uid="{00000000-0005-0000-0000-00008A3E0000}"/>
    <cellStyle name="40% - uthevingsfarge 5 8 4 3 3" xfId="17127" xr:uid="{00000000-0005-0000-0000-00008B3E0000}"/>
    <cellStyle name="40% - uthevingsfarge 5 8 4 4" xfId="17128" xr:uid="{00000000-0005-0000-0000-00008C3E0000}"/>
    <cellStyle name="40% - uthevingsfarge 5 8 4 5" xfId="17129" xr:uid="{00000000-0005-0000-0000-00008D3E0000}"/>
    <cellStyle name="40% - uthevingsfarge 5 8 5" xfId="17130" xr:uid="{00000000-0005-0000-0000-00008E3E0000}"/>
    <cellStyle name="40% - uthevingsfarge 5 8 5 2" xfId="17131" xr:uid="{00000000-0005-0000-0000-00008F3E0000}"/>
    <cellStyle name="40% - uthevingsfarge 5 8 5 3" xfId="17132" xr:uid="{00000000-0005-0000-0000-0000903E0000}"/>
    <cellStyle name="40% - uthevingsfarge 5 8 6" xfId="17133" xr:uid="{00000000-0005-0000-0000-0000913E0000}"/>
    <cellStyle name="40% - uthevingsfarge 5 8 6 2" xfId="17134" xr:uid="{00000000-0005-0000-0000-0000923E0000}"/>
    <cellStyle name="40% - uthevingsfarge 5 8 6 3" xfId="17135" xr:uid="{00000000-0005-0000-0000-0000933E0000}"/>
    <cellStyle name="40% - uthevingsfarge 5 8 7" xfId="17136" xr:uid="{00000000-0005-0000-0000-0000943E0000}"/>
    <cellStyle name="40% - uthevingsfarge 5 8 7 2" xfId="17137" xr:uid="{00000000-0005-0000-0000-0000953E0000}"/>
    <cellStyle name="40% - uthevingsfarge 5 8 8" xfId="17138" xr:uid="{00000000-0005-0000-0000-0000963E0000}"/>
    <cellStyle name="40% - uthevingsfarge 5 8 8 2" xfId="17139" xr:uid="{00000000-0005-0000-0000-0000973E0000}"/>
    <cellStyle name="40% - uthevingsfarge 5 8 9" xfId="17140" xr:uid="{00000000-0005-0000-0000-0000983E0000}"/>
    <cellStyle name="40% - uthevingsfarge 5 8_Tabell 4.5-4.7" xfId="17077" xr:uid="{00000000-0005-0000-0000-0000993E0000}"/>
    <cellStyle name="40% - uthevingsfarge 5 9" xfId="953" xr:uid="{00000000-0005-0000-0000-00009A3E0000}"/>
    <cellStyle name="40% - uthevingsfarge 5 9 10" xfId="17142" xr:uid="{00000000-0005-0000-0000-00009B3E0000}"/>
    <cellStyle name="40% - uthevingsfarge 5 9 2" xfId="954" xr:uid="{00000000-0005-0000-0000-00009C3E0000}"/>
    <cellStyle name="40% - uthevingsfarge 5 9 2 2" xfId="17144" xr:uid="{00000000-0005-0000-0000-00009D3E0000}"/>
    <cellStyle name="40% - uthevingsfarge 5 9 2 2 2" xfId="17145" xr:uid="{00000000-0005-0000-0000-00009E3E0000}"/>
    <cellStyle name="40% - uthevingsfarge 5 9 2 2 3" xfId="17146" xr:uid="{00000000-0005-0000-0000-00009F3E0000}"/>
    <cellStyle name="40% - uthevingsfarge 5 9 2 3" xfId="17147" xr:uid="{00000000-0005-0000-0000-0000A03E0000}"/>
    <cellStyle name="40% - uthevingsfarge 5 9 2 3 2" xfId="17148" xr:uid="{00000000-0005-0000-0000-0000A13E0000}"/>
    <cellStyle name="40% - uthevingsfarge 5 9 2 3 3" xfId="17149" xr:uid="{00000000-0005-0000-0000-0000A23E0000}"/>
    <cellStyle name="40% - uthevingsfarge 5 9 2 4" xfId="17150" xr:uid="{00000000-0005-0000-0000-0000A33E0000}"/>
    <cellStyle name="40% - uthevingsfarge 5 9 2 5" xfId="17151" xr:uid="{00000000-0005-0000-0000-0000A43E0000}"/>
    <cellStyle name="40% - uthevingsfarge 5 9 2_Tabell 4.5-4.7" xfId="17143" xr:uid="{00000000-0005-0000-0000-0000A53E0000}"/>
    <cellStyle name="40% - uthevingsfarge 5 9 3" xfId="17152" xr:uid="{00000000-0005-0000-0000-0000A63E0000}"/>
    <cellStyle name="40% - uthevingsfarge 5 9 3 2" xfId="17153" xr:uid="{00000000-0005-0000-0000-0000A73E0000}"/>
    <cellStyle name="40% - uthevingsfarge 5 9 3 2 2" xfId="17154" xr:uid="{00000000-0005-0000-0000-0000A83E0000}"/>
    <cellStyle name="40% - uthevingsfarge 5 9 3 2 3" xfId="17155" xr:uid="{00000000-0005-0000-0000-0000A93E0000}"/>
    <cellStyle name="40% - uthevingsfarge 5 9 3 3" xfId="17156" xr:uid="{00000000-0005-0000-0000-0000AA3E0000}"/>
    <cellStyle name="40% - uthevingsfarge 5 9 3 3 2" xfId="17157" xr:uid="{00000000-0005-0000-0000-0000AB3E0000}"/>
    <cellStyle name="40% - uthevingsfarge 5 9 3 3 3" xfId="17158" xr:uid="{00000000-0005-0000-0000-0000AC3E0000}"/>
    <cellStyle name="40% - uthevingsfarge 5 9 3 4" xfId="17159" xr:uid="{00000000-0005-0000-0000-0000AD3E0000}"/>
    <cellStyle name="40% - uthevingsfarge 5 9 3 5" xfId="17160" xr:uid="{00000000-0005-0000-0000-0000AE3E0000}"/>
    <cellStyle name="40% - uthevingsfarge 5 9 4" xfId="17161" xr:uid="{00000000-0005-0000-0000-0000AF3E0000}"/>
    <cellStyle name="40% - uthevingsfarge 5 9 4 2" xfId="17162" xr:uid="{00000000-0005-0000-0000-0000B03E0000}"/>
    <cellStyle name="40% - uthevingsfarge 5 9 4 3" xfId="17163" xr:uid="{00000000-0005-0000-0000-0000B13E0000}"/>
    <cellStyle name="40% - uthevingsfarge 5 9 5" xfId="17164" xr:uid="{00000000-0005-0000-0000-0000B23E0000}"/>
    <cellStyle name="40% - uthevingsfarge 5 9 5 2" xfId="17165" xr:uid="{00000000-0005-0000-0000-0000B33E0000}"/>
    <cellStyle name="40% - uthevingsfarge 5 9 5 3" xfId="17166" xr:uid="{00000000-0005-0000-0000-0000B43E0000}"/>
    <cellStyle name="40% - uthevingsfarge 5 9 6" xfId="17167" xr:uid="{00000000-0005-0000-0000-0000B53E0000}"/>
    <cellStyle name="40% - uthevingsfarge 5 9 6 2" xfId="17168" xr:uid="{00000000-0005-0000-0000-0000B63E0000}"/>
    <cellStyle name="40% - uthevingsfarge 5 9 7" xfId="17169" xr:uid="{00000000-0005-0000-0000-0000B73E0000}"/>
    <cellStyle name="40% - uthevingsfarge 5 9 7 2" xfId="17170" xr:uid="{00000000-0005-0000-0000-0000B83E0000}"/>
    <cellStyle name="40% - uthevingsfarge 5 9 8" xfId="17171" xr:uid="{00000000-0005-0000-0000-0000B93E0000}"/>
    <cellStyle name="40% - uthevingsfarge 5 9 9" xfId="17172" xr:uid="{00000000-0005-0000-0000-0000BA3E0000}"/>
    <cellStyle name="40% - uthevingsfarge 5 9_Tabell 4.5-4.7" xfId="17141" xr:uid="{00000000-0005-0000-0000-0000BB3E0000}"/>
    <cellStyle name="40% - uthevingsfarge 6 10" xfId="955" xr:uid="{00000000-0005-0000-0000-0000BC3E0000}"/>
    <cellStyle name="40% - uthevingsfarge 6 10 2" xfId="17174" xr:uid="{00000000-0005-0000-0000-0000BD3E0000}"/>
    <cellStyle name="40% - uthevingsfarge 6 10 2 2" xfId="17175" xr:uid="{00000000-0005-0000-0000-0000BE3E0000}"/>
    <cellStyle name="40% - uthevingsfarge 6 10 2 3" xfId="17176" xr:uid="{00000000-0005-0000-0000-0000BF3E0000}"/>
    <cellStyle name="40% - uthevingsfarge 6 10 3" xfId="17177" xr:uid="{00000000-0005-0000-0000-0000C03E0000}"/>
    <cellStyle name="40% - uthevingsfarge 6 10 3 2" xfId="17178" xr:uid="{00000000-0005-0000-0000-0000C13E0000}"/>
    <cellStyle name="40% - uthevingsfarge 6 10 3 3" xfId="17179" xr:uid="{00000000-0005-0000-0000-0000C23E0000}"/>
    <cellStyle name="40% - uthevingsfarge 6 10 4" xfId="17180" xr:uid="{00000000-0005-0000-0000-0000C33E0000}"/>
    <cellStyle name="40% - uthevingsfarge 6 10 5" xfId="17181" xr:uid="{00000000-0005-0000-0000-0000C43E0000}"/>
    <cellStyle name="40% - uthevingsfarge 6 10_Tabell 4.5-4.7" xfId="17173" xr:uid="{00000000-0005-0000-0000-0000C53E0000}"/>
    <cellStyle name="40% - uthevingsfarge 6 11" xfId="17182" xr:uid="{00000000-0005-0000-0000-0000C63E0000}"/>
    <cellStyle name="40% - uthevingsfarge 6 11 2" xfId="17183" xr:uid="{00000000-0005-0000-0000-0000C73E0000}"/>
    <cellStyle name="40% - uthevingsfarge 6 11 2 2" xfId="17184" xr:uid="{00000000-0005-0000-0000-0000C83E0000}"/>
    <cellStyle name="40% - uthevingsfarge 6 11 2 3" xfId="17185" xr:uid="{00000000-0005-0000-0000-0000C93E0000}"/>
    <cellStyle name="40% - uthevingsfarge 6 11 3" xfId="17186" xr:uid="{00000000-0005-0000-0000-0000CA3E0000}"/>
    <cellStyle name="40% - uthevingsfarge 6 11 3 2" xfId="17187" xr:uid="{00000000-0005-0000-0000-0000CB3E0000}"/>
    <cellStyle name="40% - uthevingsfarge 6 11 3 3" xfId="17188" xr:uid="{00000000-0005-0000-0000-0000CC3E0000}"/>
    <cellStyle name="40% - uthevingsfarge 6 11 4" xfId="17189" xr:uid="{00000000-0005-0000-0000-0000CD3E0000}"/>
    <cellStyle name="40% - uthevingsfarge 6 11 5" xfId="17190" xr:uid="{00000000-0005-0000-0000-0000CE3E0000}"/>
    <cellStyle name="40% - uthevingsfarge 6 12" xfId="17191" xr:uid="{00000000-0005-0000-0000-0000CF3E0000}"/>
    <cellStyle name="40% - uthevingsfarge 6 12 2" xfId="17192" xr:uid="{00000000-0005-0000-0000-0000D03E0000}"/>
    <cellStyle name="40% - uthevingsfarge 6 12 3" xfId="17193" xr:uid="{00000000-0005-0000-0000-0000D13E0000}"/>
    <cellStyle name="40% - uthevingsfarge 6 13" xfId="17194" xr:uid="{00000000-0005-0000-0000-0000D23E0000}"/>
    <cellStyle name="40% - uthevingsfarge 6 13 2" xfId="17195" xr:uid="{00000000-0005-0000-0000-0000D33E0000}"/>
    <cellStyle name="40% - uthevingsfarge 6 13 3" xfId="17196" xr:uid="{00000000-0005-0000-0000-0000D43E0000}"/>
    <cellStyle name="40% - uthevingsfarge 6 14" xfId="17197" xr:uid="{00000000-0005-0000-0000-0000D53E0000}"/>
    <cellStyle name="40% - uthevingsfarge 6 14 2" xfId="17198" xr:uid="{00000000-0005-0000-0000-0000D63E0000}"/>
    <cellStyle name="40% - uthevingsfarge 6 15" xfId="17199" xr:uid="{00000000-0005-0000-0000-0000D73E0000}"/>
    <cellStyle name="40% - uthevingsfarge 6 15 2" xfId="17200" xr:uid="{00000000-0005-0000-0000-0000D83E0000}"/>
    <cellStyle name="40% - uthevingsfarge 6 16" xfId="17201" xr:uid="{00000000-0005-0000-0000-0000D93E0000}"/>
    <cellStyle name="40% - uthevingsfarge 6 17" xfId="17202" xr:uid="{00000000-0005-0000-0000-0000DA3E0000}"/>
    <cellStyle name="40% - uthevingsfarge 6 18" xfId="17203" xr:uid="{00000000-0005-0000-0000-0000DB3E0000}"/>
    <cellStyle name="40% - uthevingsfarge 6 2" xfId="956" xr:uid="{00000000-0005-0000-0000-0000DC3E0000}"/>
    <cellStyle name="40% - uthevingsfarge 6 2 10" xfId="17205" xr:uid="{00000000-0005-0000-0000-0000DD3E0000}"/>
    <cellStyle name="40% - uthevingsfarge 6 2 10 2" xfId="17206" xr:uid="{00000000-0005-0000-0000-0000DE3E0000}"/>
    <cellStyle name="40% - uthevingsfarge 6 2 11" xfId="17207" xr:uid="{00000000-0005-0000-0000-0000DF3E0000}"/>
    <cellStyle name="40% - uthevingsfarge 6 2 11 2" xfId="17208" xr:uid="{00000000-0005-0000-0000-0000E03E0000}"/>
    <cellStyle name="40% - uthevingsfarge 6 2 12" xfId="17209" xr:uid="{00000000-0005-0000-0000-0000E13E0000}"/>
    <cellStyle name="40% - uthevingsfarge 6 2 13" xfId="17210" xr:uid="{00000000-0005-0000-0000-0000E23E0000}"/>
    <cellStyle name="40% - uthevingsfarge 6 2 14" xfId="17211" xr:uid="{00000000-0005-0000-0000-0000E33E0000}"/>
    <cellStyle name="40% - uthevingsfarge 6 2 2" xfId="957" xr:uid="{00000000-0005-0000-0000-0000E43E0000}"/>
    <cellStyle name="40% - uthevingsfarge 6 2 2 10" xfId="17213" xr:uid="{00000000-0005-0000-0000-0000E53E0000}"/>
    <cellStyle name="40% - uthevingsfarge 6 2 2 11" xfId="17214" xr:uid="{00000000-0005-0000-0000-0000E63E0000}"/>
    <cellStyle name="40% - uthevingsfarge 6 2 2 12" xfId="17215" xr:uid="{00000000-0005-0000-0000-0000E73E0000}"/>
    <cellStyle name="40% - uthevingsfarge 6 2 2 2" xfId="958" xr:uid="{00000000-0005-0000-0000-0000E83E0000}"/>
    <cellStyle name="40% - uthevingsfarge 6 2 2 2 10" xfId="17217" xr:uid="{00000000-0005-0000-0000-0000E93E0000}"/>
    <cellStyle name="40% - uthevingsfarge 6 2 2 2 11" xfId="17218" xr:uid="{00000000-0005-0000-0000-0000EA3E0000}"/>
    <cellStyle name="40% - uthevingsfarge 6 2 2 2 2" xfId="959" xr:uid="{00000000-0005-0000-0000-0000EB3E0000}"/>
    <cellStyle name="40% - uthevingsfarge 6 2 2 2 2 10" xfId="17220" xr:uid="{00000000-0005-0000-0000-0000EC3E0000}"/>
    <cellStyle name="40% - uthevingsfarge 6 2 2 2 2 2" xfId="960" xr:uid="{00000000-0005-0000-0000-0000ED3E0000}"/>
    <cellStyle name="40% - uthevingsfarge 6 2 2 2 2 2 2" xfId="17222" xr:uid="{00000000-0005-0000-0000-0000EE3E0000}"/>
    <cellStyle name="40% - uthevingsfarge 6 2 2 2 2 2 2 2" xfId="17223" xr:uid="{00000000-0005-0000-0000-0000EF3E0000}"/>
    <cellStyle name="40% - uthevingsfarge 6 2 2 2 2 2 2 3" xfId="17224" xr:uid="{00000000-0005-0000-0000-0000F03E0000}"/>
    <cellStyle name="40% - uthevingsfarge 6 2 2 2 2 2 3" xfId="17225" xr:uid="{00000000-0005-0000-0000-0000F13E0000}"/>
    <cellStyle name="40% - uthevingsfarge 6 2 2 2 2 2 3 2" xfId="17226" xr:uid="{00000000-0005-0000-0000-0000F23E0000}"/>
    <cellStyle name="40% - uthevingsfarge 6 2 2 2 2 2 3 3" xfId="17227" xr:uid="{00000000-0005-0000-0000-0000F33E0000}"/>
    <cellStyle name="40% - uthevingsfarge 6 2 2 2 2 2 4" xfId="17228" xr:uid="{00000000-0005-0000-0000-0000F43E0000}"/>
    <cellStyle name="40% - uthevingsfarge 6 2 2 2 2 2 5" xfId="17229" xr:uid="{00000000-0005-0000-0000-0000F53E0000}"/>
    <cellStyle name="40% - uthevingsfarge 6 2 2 2 2 2_Tabell 4.5-4.7" xfId="17221" xr:uid="{00000000-0005-0000-0000-0000F63E0000}"/>
    <cellStyle name="40% - uthevingsfarge 6 2 2 2 2 3" xfId="17230" xr:uid="{00000000-0005-0000-0000-0000F73E0000}"/>
    <cellStyle name="40% - uthevingsfarge 6 2 2 2 2 3 2" xfId="17231" xr:uid="{00000000-0005-0000-0000-0000F83E0000}"/>
    <cellStyle name="40% - uthevingsfarge 6 2 2 2 2 3 2 2" xfId="17232" xr:uid="{00000000-0005-0000-0000-0000F93E0000}"/>
    <cellStyle name="40% - uthevingsfarge 6 2 2 2 2 3 2 3" xfId="17233" xr:uid="{00000000-0005-0000-0000-0000FA3E0000}"/>
    <cellStyle name="40% - uthevingsfarge 6 2 2 2 2 3 3" xfId="17234" xr:uid="{00000000-0005-0000-0000-0000FB3E0000}"/>
    <cellStyle name="40% - uthevingsfarge 6 2 2 2 2 3 3 2" xfId="17235" xr:uid="{00000000-0005-0000-0000-0000FC3E0000}"/>
    <cellStyle name="40% - uthevingsfarge 6 2 2 2 2 3 3 3" xfId="17236" xr:uid="{00000000-0005-0000-0000-0000FD3E0000}"/>
    <cellStyle name="40% - uthevingsfarge 6 2 2 2 2 3 4" xfId="17237" xr:uid="{00000000-0005-0000-0000-0000FE3E0000}"/>
    <cellStyle name="40% - uthevingsfarge 6 2 2 2 2 3 5" xfId="17238" xr:uid="{00000000-0005-0000-0000-0000FF3E0000}"/>
    <cellStyle name="40% - uthevingsfarge 6 2 2 2 2 4" xfId="17239" xr:uid="{00000000-0005-0000-0000-0000003F0000}"/>
    <cellStyle name="40% - uthevingsfarge 6 2 2 2 2 4 2" xfId="17240" xr:uid="{00000000-0005-0000-0000-0000013F0000}"/>
    <cellStyle name="40% - uthevingsfarge 6 2 2 2 2 4 3" xfId="17241" xr:uid="{00000000-0005-0000-0000-0000023F0000}"/>
    <cellStyle name="40% - uthevingsfarge 6 2 2 2 2 5" xfId="17242" xr:uid="{00000000-0005-0000-0000-0000033F0000}"/>
    <cellStyle name="40% - uthevingsfarge 6 2 2 2 2 5 2" xfId="17243" xr:uid="{00000000-0005-0000-0000-0000043F0000}"/>
    <cellStyle name="40% - uthevingsfarge 6 2 2 2 2 5 3" xfId="17244" xr:uid="{00000000-0005-0000-0000-0000053F0000}"/>
    <cellStyle name="40% - uthevingsfarge 6 2 2 2 2 6" xfId="17245" xr:uid="{00000000-0005-0000-0000-0000063F0000}"/>
    <cellStyle name="40% - uthevingsfarge 6 2 2 2 2 6 2" xfId="17246" xr:uid="{00000000-0005-0000-0000-0000073F0000}"/>
    <cellStyle name="40% - uthevingsfarge 6 2 2 2 2 7" xfId="17247" xr:uid="{00000000-0005-0000-0000-0000083F0000}"/>
    <cellStyle name="40% - uthevingsfarge 6 2 2 2 2 7 2" xfId="17248" xr:uid="{00000000-0005-0000-0000-0000093F0000}"/>
    <cellStyle name="40% - uthevingsfarge 6 2 2 2 2 8" xfId="17249" xr:uid="{00000000-0005-0000-0000-00000A3F0000}"/>
    <cellStyle name="40% - uthevingsfarge 6 2 2 2 2 9" xfId="17250" xr:uid="{00000000-0005-0000-0000-00000B3F0000}"/>
    <cellStyle name="40% - uthevingsfarge 6 2 2 2 2_Tabell 4.5-4.7" xfId="17219" xr:uid="{00000000-0005-0000-0000-00000C3F0000}"/>
    <cellStyle name="40% - uthevingsfarge 6 2 2 2 3" xfId="961" xr:uid="{00000000-0005-0000-0000-00000D3F0000}"/>
    <cellStyle name="40% - uthevingsfarge 6 2 2 2 3 2" xfId="17252" xr:uid="{00000000-0005-0000-0000-00000E3F0000}"/>
    <cellStyle name="40% - uthevingsfarge 6 2 2 2 3 2 2" xfId="17253" xr:uid="{00000000-0005-0000-0000-00000F3F0000}"/>
    <cellStyle name="40% - uthevingsfarge 6 2 2 2 3 2 3" xfId="17254" xr:uid="{00000000-0005-0000-0000-0000103F0000}"/>
    <cellStyle name="40% - uthevingsfarge 6 2 2 2 3 3" xfId="17255" xr:uid="{00000000-0005-0000-0000-0000113F0000}"/>
    <cellStyle name="40% - uthevingsfarge 6 2 2 2 3 3 2" xfId="17256" xr:uid="{00000000-0005-0000-0000-0000123F0000}"/>
    <cellStyle name="40% - uthevingsfarge 6 2 2 2 3 3 3" xfId="17257" xr:uid="{00000000-0005-0000-0000-0000133F0000}"/>
    <cellStyle name="40% - uthevingsfarge 6 2 2 2 3 4" xfId="17258" xr:uid="{00000000-0005-0000-0000-0000143F0000}"/>
    <cellStyle name="40% - uthevingsfarge 6 2 2 2 3 5" xfId="17259" xr:uid="{00000000-0005-0000-0000-0000153F0000}"/>
    <cellStyle name="40% - uthevingsfarge 6 2 2 2 3_Tabell 4.5-4.7" xfId="17251" xr:uid="{00000000-0005-0000-0000-0000163F0000}"/>
    <cellStyle name="40% - uthevingsfarge 6 2 2 2 4" xfId="17260" xr:uid="{00000000-0005-0000-0000-0000173F0000}"/>
    <cellStyle name="40% - uthevingsfarge 6 2 2 2 4 2" xfId="17261" xr:uid="{00000000-0005-0000-0000-0000183F0000}"/>
    <cellStyle name="40% - uthevingsfarge 6 2 2 2 4 2 2" xfId="17262" xr:uid="{00000000-0005-0000-0000-0000193F0000}"/>
    <cellStyle name="40% - uthevingsfarge 6 2 2 2 4 2 3" xfId="17263" xr:uid="{00000000-0005-0000-0000-00001A3F0000}"/>
    <cellStyle name="40% - uthevingsfarge 6 2 2 2 4 3" xfId="17264" xr:uid="{00000000-0005-0000-0000-00001B3F0000}"/>
    <cellStyle name="40% - uthevingsfarge 6 2 2 2 4 3 2" xfId="17265" xr:uid="{00000000-0005-0000-0000-00001C3F0000}"/>
    <cellStyle name="40% - uthevingsfarge 6 2 2 2 4 3 3" xfId="17266" xr:uid="{00000000-0005-0000-0000-00001D3F0000}"/>
    <cellStyle name="40% - uthevingsfarge 6 2 2 2 4 4" xfId="17267" xr:uid="{00000000-0005-0000-0000-00001E3F0000}"/>
    <cellStyle name="40% - uthevingsfarge 6 2 2 2 4 5" xfId="17268" xr:uid="{00000000-0005-0000-0000-00001F3F0000}"/>
    <cellStyle name="40% - uthevingsfarge 6 2 2 2 5" xfId="17269" xr:uid="{00000000-0005-0000-0000-0000203F0000}"/>
    <cellStyle name="40% - uthevingsfarge 6 2 2 2 5 2" xfId="17270" xr:uid="{00000000-0005-0000-0000-0000213F0000}"/>
    <cellStyle name="40% - uthevingsfarge 6 2 2 2 5 3" xfId="17271" xr:uid="{00000000-0005-0000-0000-0000223F0000}"/>
    <cellStyle name="40% - uthevingsfarge 6 2 2 2 6" xfId="17272" xr:uid="{00000000-0005-0000-0000-0000233F0000}"/>
    <cellStyle name="40% - uthevingsfarge 6 2 2 2 6 2" xfId="17273" xr:uid="{00000000-0005-0000-0000-0000243F0000}"/>
    <cellStyle name="40% - uthevingsfarge 6 2 2 2 6 3" xfId="17274" xr:uid="{00000000-0005-0000-0000-0000253F0000}"/>
    <cellStyle name="40% - uthevingsfarge 6 2 2 2 7" xfId="17275" xr:uid="{00000000-0005-0000-0000-0000263F0000}"/>
    <cellStyle name="40% - uthevingsfarge 6 2 2 2 7 2" xfId="17276" xr:uid="{00000000-0005-0000-0000-0000273F0000}"/>
    <cellStyle name="40% - uthevingsfarge 6 2 2 2 8" xfId="17277" xr:uid="{00000000-0005-0000-0000-0000283F0000}"/>
    <cellStyle name="40% - uthevingsfarge 6 2 2 2 8 2" xfId="17278" xr:uid="{00000000-0005-0000-0000-0000293F0000}"/>
    <cellStyle name="40% - uthevingsfarge 6 2 2 2 9" xfId="17279" xr:uid="{00000000-0005-0000-0000-00002A3F0000}"/>
    <cellStyle name="40% - uthevingsfarge 6 2 2 2_Tabell 4.5-4.7" xfId="17216" xr:uid="{00000000-0005-0000-0000-00002B3F0000}"/>
    <cellStyle name="40% - uthevingsfarge 6 2 2 3" xfId="962" xr:uid="{00000000-0005-0000-0000-00002C3F0000}"/>
    <cellStyle name="40% - uthevingsfarge 6 2 2 3 10" xfId="17281" xr:uid="{00000000-0005-0000-0000-00002D3F0000}"/>
    <cellStyle name="40% - uthevingsfarge 6 2 2 3 2" xfId="963" xr:uid="{00000000-0005-0000-0000-00002E3F0000}"/>
    <cellStyle name="40% - uthevingsfarge 6 2 2 3 2 2" xfId="17283" xr:uid="{00000000-0005-0000-0000-00002F3F0000}"/>
    <cellStyle name="40% - uthevingsfarge 6 2 2 3 2 2 2" xfId="17284" xr:uid="{00000000-0005-0000-0000-0000303F0000}"/>
    <cellStyle name="40% - uthevingsfarge 6 2 2 3 2 2 3" xfId="17285" xr:uid="{00000000-0005-0000-0000-0000313F0000}"/>
    <cellStyle name="40% - uthevingsfarge 6 2 2 3 2 3" xfId="17286" xr:uid="{00000000-0005-0000-0000-0000323F0000}"/>
    <cellStyle name="40% - uthevingsfarge 6 2 2 3 2 3 2" xfId="17287" xr:uid="{00000000-0005-0000-0000-0000333F0000}"/>
    <cellStyle name="40% - uthevingsfarge 6 2 2 3 2 3 3" xfId="17288" xr:uid="{00000000-0005-0000-0000-0000343F0000}"/>
    <cellStyle name="40% - uthevingsfarge 6 2 2 3 2 4" xfId="17289" xr:uid="{00000000-0005-0000-0000-0000353F0000}"/>
    <cellStyle name="40% - uthevingsfarge 6 2 2 3 2 5" xfId="17290" xr:uid="{00000000-0005-0000-0000-0000363F0000}"/>
    <cellStyle name="40% - uthevingsfarge 6 2 2 3 2_Tabell 4.5-4.7" xfId="17282" xr:uid="{00000000-0005-0000-0000-0000373F0000}"/>
    <cellStyle name="40% - uthevingsfarge 6 2 2 3 3" xfId="17291" xr:uid="{00000000-0005-0000-0000-0000383F0000}"/>
    <cellStyle name="40% - uthevingsfarge 6 2 2 3 3 2" xfId="17292" xr:uid="{00000000-0005-0000-0000-0000393F0000}"/>
    <cellStyle name="40% - uthevingsfarge 6 2 2 3 3 2 2" xfId="17293" xr:uid="{00000000-0005-0000-0000-00003A3F0000}"/>
    <cellStyle name="40% - uthevingsfarge 6 2 2 3 3 2 3" xfId="17294" xr:uid="{00000000-0005-0000-0000-00003B3F0000}"/>
    <cellStyle name="40% - uthevingsfarge 6 2 2 3 3 3" xfId="17295" xr:uid="{00000000-0005-0000-0000-00003C3F0000}"/>
    <cellStyle name="40% - uthevingsfarge 6 2 2 3 3 3 2" xfId="17296" xr:uid="{00000000-0005-0000-0000-00003D3F0000}"/>
    <cellStyle name="40% - uthevingsfarge 6 2 2 3 3 3 3" xfId="17297" xr:uid="{00000000-0005-0000-0000-00003E3F0000}"/>
    <cellStyle name="40% - uthevingsfarge 6 2 2 3 3 4" xfId="17298" xr:uid="{00000000-0005-0000-0000-00003F3F0000}"/>
    <cellStyle name="40% - uthevingsfarge 6 2 2 3 3 5" xfId="17299" xr:uid="{00000000-0005-0000-0000-0000403F0000}"/>
    <cellStyle name="40% - uthevingsfarge 6 2 2 3 4" xfId="17300" xr:uid="{00000000-0005-0000-0000-0000413F0000}"/>
    <cellStyle name="40% - uthevingsfarge 6 2 2 3 4 2" xfId="17301" xr:uid="{00000000-0005-0000-0000-0000423F0000}"/>
    <cellStyle name="40% - uthevingsfarge 6 2 2 3 4 3" xfId="17302" xr:uid="{00000000-0005-0000-0000-0000433F0000}"/>
    <cellStyle name="40% - uthevingsfarge 6 2 2 3 5" xfId="17303" xr:uid="{00000000-0005-0000-0000-0000443F0000}"/>
    <cellStyle name="40% - uthevingsfarge 6 2 2 3 5 2" xfId="17304" xr:uid="{00000000-0005-0000-0000-0000453F0000}"/>
    <cellStyle name="40% - uthevingsfarge 6 2 2 3 5 3" xfId="17305" xr:uid="{00000000-0005-0000-0000-0000463F0000}"/>
    <cellStyle name="40% - uthevingsfarge 6 2 2 3 6" xfId="17306" xr:uid="{00000000-0005-0000-0000-0000473F0000}"/>
    <cellStyle name="40% - uthevingsfarge 6 2 2 3 6 2" xfId="17307" xr:uid="{00000000-0005-0000-0000-0000483F0000}"/>
    <cellStyle name="40% - uthevingsfarge 6 2 2 3 7" xfId="17308" xr:uid="{00000000-0005-0000-0000-0000493F0000}"/>
    <cellStyle name="40% - uthevingsfarge 6 2 2 3 7 2" xfId="17309" xr:uid="{00000000-0005-0000-0000-00004A3F0000}"/>
    <cellStyle name="40% - uthevingsfarge 6 2 2 3 8" xfId="17310" xr:uid="{00000000-0005-0000-0000-00004B3F0000}"/>
    <cellStyle name="40% - uthevingsfarge 6 2 2 3 9" xfId="17311" xr:uid="{00000000-0005-0000-0000-00004C3F0000}"/>
    <cellStyle name="40% - uthevingsfarge 6 2 2 3_Tabell 4.5-4.7" xfId="17280" xr:uid="{00000000-0005-0000-0000-00004D3F0000}"/>
    <cellStyle name="40% - uthevingsfarge 6 2 2 4" xfId="964" xr:uid="{00000000-0005-0000-0000-00004E3F0000}"/>
    <cellStyle name="40% - uthevingsfarge 6 2 2 4 2" xfId="17313" xr:uid="{00000000-0005-0000-0000-00004F3F0000}"/>
    <cellStyle name="40% - uthevingsfarge 6 2 2 4 2 2" xfId="17314" xr:uid="{00000000-0005-0000-0000-0000503F0000}"/>
    <cellStyle name="40% - uthevingsfarge 6 2 2 4 2 3" xfId="17315" xr:uid="{00000000-0005-0000-0000-0000513F0000}"/>
    <cellStyle name="40% - uthevingsfarge 6 2 2 4 3" xfId="17316" xr:uid="{00000000-0005-0000-0000-0000523F0000}"/>
    <cellStyle name="40% - uthevingsfarge 6 2 2 4 3 2" xfId="17317" xr:uid="{00000000-0005-0000-0000-0000533F0000}"/>
    <cellStyle name="40% - uthevingsfarge 6 2 2 4 3 3" xfId="17318" xr:uid="{00000000-0005-0000-0000-0000543F0000}"/>
    <cellStyle name="40% - uthevingsfarge 6 2 2 4 4" xfId="17319" xr:uid="{00000000-0005-0000-0000-0000553F0000}"/>
    <cellStyle name="40% - uthevingsfarge 6 2 2 4 5" xfId="17320" xr:uid="{00000000-0005-0000-0000-0000563F0000}"/>
    <cellStyle name="40% - uthevingsfarge 6 2 2 4_Tabell 4.5-4.7" xfId="17312" xr:uid="{00000000-0005-0000-0000-0000573F0000}"/>
    <cellStyle name="40% - uthevingsfarge 6 2 2 5" xfId="17321" xr:uid="{00000000-0005-0000-0000-0000583F0000}"/>
    <cellStyle name="40% - uthevingsfarge 6 2 2 5 2" xfId="17322" xr:uid="{00000000-0005-0000-0000-0000593F0000}"/>
    <cellStyle name="40% - uthevingsfarge 6 2 2 5 2 2" xfId="17323" xr:uid="{00000000-0005-0000-0000-00005A3F0000}"/>
    <cellStyle name="40% - uthevingsfarge 6 2 2 5 2 3" xfId="17324" xr:uid="{00000000-0005-0000-0000-00005B3F0000}"/>
    <cellStyle name="40% - uthevingsfarge 6 2 2 5 3" xfId="17325" xr:uid="{00000000-0005-0000-0000-00005C3F0000}"/>
    <cellStyle name="40% - uthevingsfarge 6 2 2 5 3 2" xfId="17326" xr:uid="{00000000-0005-0000-0000-00005D3F0000}"/>
    <cellStyle name="40% - uthevingsfarge 6 2 2 5 3 3" xfId="17327" xr:uid="{00000000-0005-0000-0000-00005E3F0000}"/>
    <cellStyle name="40% - uthevingsfarge 6 2 2 5 4" xfId="17328" xr:uid="{00000000-0005-0000-0000-00005F3F0000}"/>
    <cellStyle name="40% - uthevingsfarge 6 2 2 5 5" xfId="17329" xr:uid="{00000000-0005-0000-0000-0000603F0000}"/>
    <cellStyle name="40% - uthevingsfarge 6 2 2 6" xfId="17330" xr:uid="{00000000-0005-0000-0000-0000613F0000}"/>
    <cellStyle name="40% - uthevingsfarge 6 2 2 6 2" xfId="17331" xr:uid="{00000000-0005-0000-0000-0000623F0000}"/>
    <cellStyle name="40% - uthevingsfarge 6 2 2 6 3" xfId="17332" xr:uid="{00000000-0005-0000-0000-0000633F0000}"/>
    <cellStyle name="40% - uthevingsfarge 6 2 2 7" xfId="17333" xr:uid="{00000000-0005-0000-0000-0000643F0000}"/>
    <cellStyle name="40% - uthevingsfarge 6 2 2 7 2" xfId="17334" xr:uid="{00000000-0005-0000-0000-0000653F0000}"/>
    <cellStyle name="40% - uthevingsfarge 6 2 2 7 3" xfId="17335" xr:uid="{00000000-0005-0000-0000-0000663F0000}"/>
    <cellStyle name="40% - uthevingsfarge 6 2 2 8" xfId="17336" xr:uid="{00000000-0005-0000-0000-0000673F0000}"/>
    <cellStyle name="40% - uthevingsfarge 6 2 2 8 2" xfId="17337" xr:uid="{00000000-0005-0000-0000-0000683F0000}"/>
    <cellStyle name="40% - uthevingsfarge 6 2 2 9" xfId="17338" xr:uid="{00000000-0005-0000-0000-0000693F0000}"/>
    <cellStyle name="40% - uthevingsfarge 6 2 2 9 2" xfId="17339" xr:uid="{00000000-0005-0000-0000-00006A3F0000}"/>
    <cellStyle name="40% - uthevingsfarge 6 2 2_Tabell 4.5-4.7" xfId="17212" xr:uid="{00000000-0005-0000-0000-00006B3F0000}"/>
    <cellStyle name="40% - uthevingsfarge 6 2 3" xfId="965" xr:uid="{00000000-0005-0000-0000-00006C3F0000}"/>
    <cellStyle name="40% - uthevingsfarge 6 2 3 10" xfId="17341" xr:uid="{00000000-0005-0000-0000-00006D3F0000}"/>
    <cellStyle name="40% - uthevingsfarge 6 2 3 11" xfId="17342" xr:uid="{00000000-0005-0000-0000-00006E3F0000}"/>
    <cellStyle name="40% - uthevingsfarge 6 2 3 2" xfId="966" xr:uid="{00000000-0005-0000-0000-00006F3F0000}"/>
    <cellStyle name="40% - uthevingsfarge 6 2 3 2 10" xfId="17344" xr:uid="{00000000-0005-0000-0000-0000703F0000}"/>
    <cellStyle name="40% - uthevingsfarge 6 2 3 2 2" xfId="967" xr:uid="{00000000-0005-0000-0000-0000713F0000}"/>
    <cellStyle name="40% - uthevingsfarge 6 2 3 2 2 2" xfId="17346" xr:uid="{00000000-0005-0000-0000-0000723F0000}"/>
    <cellStyle name="40% - uthevingsfarge 6 2 3 2 2 2 2" xfId="17347" xr:uid="{00000000-0005-0000-0000-0000733F0000}"/>
    <cellStyle name="40% - uthevingsfarge 6 2 3 2 2 2 3" xfId="17348" xr:uid="{00000000-0005-0000-0000-0000743F0000}"/>
    <cellStyle name="40% - uthevingsfarge 6 2 3 2 2 3" xfId="17349" xr:uid="{00000000-0005-0000-0000-0000753F0000}"/>
    <cellStyle name="40% - uthevingsfarge 6 2 3 2 2 3 2" xfId="17350" xr:uid="{00000000-0005-0000-0000-0000763F0000}"/>
    <cellStyle name="40% - uthevingsfarge 6 2 3 2 2 3 3" xfId="17351" xr:uid="{00000000-0005-0000-0000-0000773F0000}"/>
    <cellStyle name="40% - uthevingsfarge 6 2 3 2 2 4" xfId="17352" xr:uid="{00000000-0005-0000-0000-0000783F0000}"/>
    <cellStyle name="40% - uthevingsfarge 6 2 3 2 2 5" xfId="17353" xr:uid="{00000000-0005-0000-0000-0000793F0000}"/>
    <cellStyle name="40% - uthevingsfarge 6 2 3 2 2_Tabell 4.5-4.7" xfId="17345" xr:uid="{00000000-0005-0000-0000-00007A3F0000}"/>
    <cellStyle name="40% - uthevingsfarge 6 2 3 2 3" xfId="17354" xr:uid="{00000000-0005-0000-0000-00007B3F0000}"/>
    <cellStyle name="40% - uthevingsfarge 6 2 3 2 3 2" xfId="17355" xr:uid="{00000000-0005-0000-0000-00007C3F0000}"/>
    <cellStyle name="40% - uthevingsfarge 6 2 3 2 3 2 2" xfId="17356" xr:uid="{00000000-0005-0000-0000-00007D3F0000}"/>
    <cellStyle name="40% - uthevingsfarge 6 2 3 2 3 2 3" xfId="17357" xr:uid="{00000000-0005-0000-0000-00007E3F0000}"/>
    <cellStyle name="40% - uthevingsfarge 6 2 3 2 3 3" xfId="17358" xr:uid="{00000000-0005-0000-0000-00007F3F0000}"/>
    <cellStyle name="40% - uthevingsfarge 6 2 3 2 3 3 2" xfId="17359" xr:uid="{00000000-0005-0000-0000-0000803F0000}"/>
    <cellStyle name="40% - uthevingsfarge 6 2 3 2 3 3 3" xfId="17360" xr:uid="{00000000-0005-0000-0000-0000813F0000}"/>
    <cellStyle name="40% - uthevingsfarge 6 2 3 2 3 4" xfId="17361" xr:uid="{00000000-0005-0000-0000-0000823F0000}"/>
    <cellStyle name="40% - uthevingsfarge 6 2 3 2 3 5" xfId="17362" xr:uid="{00000000-0005-0000-0000-0000833F0000}"/>
    <cellStyle name="40% - uthevingsfarge 6 2 3 2 4" xfId="17363" xr:uid="{00000000-0005-0000-0000-0000843F0000}"/>
    <cellStyle name="40% - uthevingsfarge 6 2 3 2 4 2" xfId="17364" xr:uid="{00000000-0005-0000-0000-0000853F0000}"/>
    <cellStyle name="40% - uthevingsfarge 6 2 3 2 4 3" xfId="17365" xr:uid="{00000000-0005-0000-0000-0000863F0000}"/>
    <cellStyle name="40% - uthevingsfarge 6 2 3 2 5" xfId="17366" xr:uid="{00000000-0005-0000-0000-0000873F0000}"/>
    <cellStyle name="40% - uthevingsfarge 6 2 3 2 5 2" xfId="17367" xr:uid="{00000000-0005-0000-0000-0000883F0000}"/>
    <cellStyle name="40% - uthevingsfarge 6 2 3 2 5 3" xfId="17368" xr:uid="{00000000-0005-0000-0000-0000893F0000}"/>
    <cellStyle name="40% - uthevingsfarge 6 2 3 2 6" xfId="17369" xr:uid="{00000000-0005-0000-0000-00008A3F0000}"/>
    <cellStyle name="40% - uthevingsfarge 6 2 3 2 6 2" xfId="17370" xr:uid="{00000000-0005-0000-0000-00008B3F0000}"/>
    <cellStyle name="40% - uthevingsfarge 6 2 3 2 7" xfId="17371" xr:uid="{00000000-0005-0000-0000-00008C3F0000}"/>
    <cellStyle name="40% - uthevingsfarge 6 2 3 2 7 2" xfId="17372" xr:uid="{00000000-0005-0000-0000-00008D3F0000}"/>
    <cellStyle name="40% - uthevingsfarge 6 2 3 2 8" xfId="17373" xr:uid="{00000000-0005-0000-0000-00008E3F0000}"/>
    <cellStyle name="40% - uthevingsfarge 6 2 3 2 9" xfId="17374" xr:uid="{00000000-0005-0000-0000-00008F3F0000}"/>
    <cellStyle name="40% - uthevingsfarge 6 2 3 2_Tabell 4.5-4.7" xfId="17343" xr:uid="{00000000-0005-0000-0000-0000903F0000}"/>
    <cellStyle name="40% - uthevingsfarge 6 2 3 3" xfId="968" xr:uid="{00000000-0005-0000-0000-0000913F0000}"/>
    <cellStyle name="40% - uthevingsfarge 6 2 3 3 2" xfId="17376" xr:uid="{00000000-0005-0000-0000-0000923F0000}"/>
    <cellStyle name="40% - uthevingsfarge 6 2 3 3 2 2" xfId="17377" xr:uid="{00000000-0005-0000-0000-0000933F0000}"/>
    <cellStyle name="40% - uthevingsfarge 6 2 3 3 2 3" xfId="17378" xr:uid="{00000000-0005-0000-0000-0000943F0000}"/>
    <cellStyle name="40% - uthevingsfarge 6 2 3 3 3" xfId="17379" xr:uid="{00000000-0005-0000-0000-0000953F0000}"/>
    <cellStyle name="40% - uthevingsfarge 6 2 3 3 3 2" xfId="17380" xr:uid="{00000000-0005-0000-0000-0000963F0000}"/>
    <cellStyle name="40% - uthevingsfarge 6 2 3 3 3 3" xfId="17381" xr:uid="{00000000-0005-0000-0000-0000973F0000}"/>
    <cellStyle name="40% - uthevingsfarge 6 2 3 3 4" xfId="17382" xr:uid="{00000000-0005-0000-0000-0000983F0000}"/>
    <cellStyle name="40% - uthevingsfarge 6 2 3 3 5" xfId="17383" xr:uid="{00000000-0005-0000-0000-0000993F0000}"/>
    <cellStyle name="40% - uthevingsfarge 6 2 3 3_Tabell 4.5-4.7" xfId="17375" xr:uid="{00000000-0005-0000-0000-00009A3F0000}"/>
    <cellStyle name="40% - uthevingsfarge 6 2 3 4" xfId="17384" xr:uid="{00000000-0005-0000-0000-00009B3F0000}"/>
    <cellStyle name="40% - uthevingsfarge 6 2 3 4 2" xfId="17385" xr:uid="{00000000-0005-0000-0000-00009C3F0000}"/>
    <cellStyle name="40% - uthevingsfarge 6 2 3 4 2 2" xfId="17386" xr:uid="{00000000-0005-0000-0000-00009D3F0000}"/>
    <cellStyle name="40% - uthevingsfarge 6 2 3 4 2 3" xfId="17387" xr:uid="{00000000-0005-0000-0000-00009E3F0000}"/>
    <cellStyle name="40% - uthevingsfarge 6 2 3 4 3" xfId="17388" xr:uid="{00000000-0005-0000-0000-00009F3F0000}"/>
    <cellStyle name="40% - uthevingsfarge 6 2 3 4 3 2" xfId="17389" xr:uid="{00000000-0005-0000-0000-0000A03F0000}"/>
    <cellStyle name="40% - uthevingsfarge 6 2 3 4 3 3" xfId="17390" xr:uid="{00000000-0005-0000-0000-0000A13F0000}"/>
    <cellStyle name="40% - uthevingsfarge 6 2 3 4 4" xfId="17391" xr:uid="{00000000-0005-0000-0000-0000A23F0000}"/>
    <cellStyle name="40% - uthevingsfarge 6 2 3 4 5" xfId="17392" xr:uid="{00000000-0005-0000-0000-0000A33F0000}"/>
    <cellStyle name="40% - uthevingsfarge 6 2 3 5" xfId="17393" xr:uid="{00000000-0005-0000-0000-0000A43F0000}"/>
    <cellStyle name="40% - uthevingsfarge 6 2 3 5 2" xfId="17394" xr:uid="{00000000-0005-0000-0000-0000A53F0000}"/>
    <cellStyle name="40% - uthevingsfarge 6 2 3 5 3" xfId="17395" xr:uid="{00000000-0005-0000-0000-0000A63F0000}"/>
    <cellStyle name="40% - uthevingsfarge 6 2 3 6" xfId="17396" xr:uid="{00000000-0005-0000-0000-0000A73F0000}"/>
    <cellStyle name="40% - uthevingsfarge 6 2 3 6 2" xfId="17397" xr:uid="{00000000-0005-0000-0000-0000A83F0000}"/>
    <cellStyle name="40% - uthevingsfarge 6 2 3 6 3" xfId="17398" xr:uid="{00000000-0005-0000-0000-0000A93F0000}"/>
    <cellStyle name="40% - uthevingsfarge 6 2 3 7" xfId="17399" xr:uid="{00000000-0005-0000-0000-0000AA3F0000}"/>
    <cellStyle name="40% - uthevingsfarge 6 2 3 7 2" xfId="17400" xr:uid="{00000000-0005-0000-0000-0000AB3F0000}"/>
    <cellStyle name="40% - uthevingsfarge 6 2 3 8" xfId="17401" xr:uid="{00000000-0005-0000-0000-0000AC3F0000}"/>
    <cellStyle name="40% - uthevingsfarge 6 2 3 8 2" xfId="17402" xr:uid="{00000000-0005-0000-0000-0000AD3F0000}"/>
    <cellStyle name="40% - uthevingsfarge 6 2 3 9" xfId="17403" xr:uid="{00000000-0005-0000-0000-0000AE3F0000}"/>
    <cellStyle name="40% - uthevingsfarge 6 2 3_Tabell 4.5-4.7" xfId="17340" xr:uid="{00000000-0005-0000-0000-0000AF3F0000}"/>
    <cellStyle name="40% - uthevingsfarge 6 2 4" xfId="969" xr:uid="{00000000-0005-0000-0000-0000B03F0000}"/>
    <cellStyle name="40% - uthevingsfarge 6 2 4 10" xfId="17405" xr:uid="{00000000-0005-0000-0000-0000B13F0000}"/>
    <cellStyle name="40% - uthevingsfarge 6 2 4 2" xfId="970" xr:uid="{00000000-0005-0000-0000-0000B23F0000}"/>
    <cellStyle name="40% - uthevingsfarge 6 2 4 2 2" xfId="17407" xr:uid="{00000000-0005-0000-0000-0000B33F0000}"/>
    <cellStyle name="40% - uthevingsfarge 6 2 4 2 2 2" xfId="17408" xr:uid="{00000000-0005-0000-0000-0000B43F0000}"/>
    <cellStyle name="40% - uthevingsfarge 6 2 4 2 2 3" xfId="17409" xr:uid="{00000000-0005-0000-0000-0000B53F0000}"/>
    <cellStyle name="40% - uthevingsfarge 6 2 4 2 3" xfId="17410" xr:uid="{00000000-0005-0000-0000-0000B63F0000}"/>
    <cellStyle name="40% - uthevingsfarge 6 2 4 2 3 2" xfId="17411" xr:uid="{00000000-0005-0000-0000-0000B73F0000}"/>
    <cellStyle name="40% - uthevingsfarge 6 2 4 2 3 3" xfId="17412" xr:uid="{00000000-0005-0000-0000-0000B83F0000}"/>
    <cellStyle name="40% - uthevingsfarge 6 2 4 2 4" xfId="17413" xr:uid="{00000000-0005-0000-0000-0000B93F0000}"/>
    <cellStyle name="40% - uthevingsfarge 6 2 4 2 5" xfId="17414" xr:uid="{00000000-0005-0000-0000-0000BA3F0000}"/>
    <cellStyle name="40% - uthevingsfarge 6 2 4 2_Tabell 4.5-4.7" xfId="17406" xr:uid="{00000000-0005-0000-0000-0000BB3F0000}"/>
    <cellStyle name="40% - uthevingsfarge 6 2 4 3" xfId="17415" xr:uid="{00000000-0005-0000-0000-0000BC3F0000}"/>
    <cellStyle name="40% - uthevingsfarge 6 2 4 3 2" xfId="17416" xr:uid="{00000000-0005-0000-0000-0000BD3F0000}"/>
    <cellStyle name="40% - uthevingsfarge 6 2 4 3 2 2" xfId="17417" xr:uid="{00000000-0005-0000-0000-0000BE3F0000}"/>
    <cellStyle name="40% - uthevingsfarge 6 2 4 3 2 3" xfId="17418" xr:uid="{00000000-0005-0000-0000-0000BF3F0000}"/>
    <cellStyle name="40% - uthevingsfarge 6 2 4 3 3" xfId="17419" xr:uid="{00000000-0005-0000-0000-0000C03F0000}"/>
    <cellStyle name="40% - uthevingsfarge 6 2 4 3 3 2" xfId="17420" xr:uid="{00000000-0005-0000-0000-0000C13F0000}"/>
    <cellStyle name="40% - uthevingsfarge 6 2 4 3 3 3" xfId="17421" xr:uid="{00000000-0005-0000-0000-0000C23F0000}"/>
    <cellStyle name="40% - uthevingsfarge 6 2 4 3 4" xfId="17422" xr:uid="{00000000-0005-0000-0000-0000C33F0000}"/>
    <cellStyle name="40% - uthevingsfarge 6 2 4 3 5" xfId="17423" xr:uid="{00000000-0005-0000-0000-0000C43F0000}"/>
    <cellStyle name="40% - uthevingsfarge 6 2 4 4" xfId="17424" xr:uid="{00000000-0005-0000-0000-0000C53F0000}"/>
    <cellStyle name="40% - uthevingsfarge 6 2 4 4 2" xfId="17425" xr:uid="{00000000-0005-0000-0000-0000C63F0000}"/>
    <cellStyle name="40% - uthevingsfarge 6 2 4 4 3" xfId="17426" xr:uid="{00000000-0005-0000-0000-0000C73F0000}"/>
    <cellStyle name="40% - uthevingsfarge 6 2 4 5" xfId="17427" xr:uid="{00000000-0005-0000-0000-0000C83F0000}"/>
    <cellStyle name="40% - uthevingsfarge 6 2 4 5 2" xfId="17428" xr:uid="{00000000-0005-0000-0000-0000C93F0000}"/>
    <cellStyle name="40% - uthevingsfarge 6 2 4 5 3" xfId="17429" xr:uid="{00000000-0005-0000-0000-0000CA3F0000}"/>
    <cellStyle name="40% - uthevingsfarge 6 2 4 6" xfId="17430" xr:uid="{00000000-0005-0000-0000-0000CB3F0000}"/>
    <cellStyle name="40% - uthevingsfarge 6 2 4 6 2" xfId="17431" xr:uid="{00000000-0005-0000-0000-0000CC3F0000}"/>
    <cellStyle name="40% - uthevingsfarge 6 2 4 7" xfId="17432" xr:uid="{00000000-0005-0000-0000-0000CD3F0000}"/>
    <cellStyle name="40% - uthevingsfarge 6 2 4 7 2" xfId="17433" xr:uid="{00000000-0005-0000-0000-0000CE3F0000}"/>
    <cellStyle name="40% - uthevingsfarge 6 2 4 8" xfId="17434" xr:uid="{00000000-0005-0000-0000-0000CF3F0000}"/>
    <cellStyle name="40% - uthevingsfarge 6 2 4 9" xfId="17435" xr:uid="{00000000-0005-0000-0000-0000D03F0000}"/>
    <cellStyle name="40% - uthevingsfarge 6 2 4_Tabell 4.5-4.7" xfId="17404" xr:uid="{00000000-0005-0000-0000-0000D13F0000}"/>
    <cellStyle name="40% - uthevingsfarge 6 2 5" xfId="971" xr:uid="{00000000-0005-0000-0000-0000D23F0000}"/>
    <cellStyle name="40% - uthevingsfarge 6 2 5 10" xfId="17437" xr:uid="{00000000-0005-0000-0000-0000D33F0000}"/>
    <cellStyle name="40% - uthevingsfarge 6 2 5 2" xfId="972" xr:uid="{00000000-0005-0000-0000-0000D43F0000}"/>
    <cellStyle name="40% - uthevingsfarge 6 2 5 2 2" xfId="17439" xr:uid="{00000000-0005-0000-0000-0000D53F0000}"/>
    <cellStyle name="40% - uthevingsfarge 6 2 5 2 2 2" xfId="17440" xr:uid="{00000000-0005-0000-0000-0000D63F0000}"/>
    <cellStyle name="40% - uthevingsfarge 6 2 5 2 2 3" xfId="17441" xr:uid="{00000000-0005-0000-0000-0000D73F0000}"/>
    <cellStyle name="40% - uthevingsfarge 6 2 5 2 3" xfId="17442" xr:uid="{00000000-0005-0000-0000-0000D83F0000}"/>
    <cellStyle name="40% - uthevingsfarge 6 2 5 2 3 2" xfId="17443" xr:uid="{00000000-0005-0000-0000-0000D93F0000}"/>
    <cellStyle name="40% - uthevingsfarge 6 2 5 2 3 3" xfId="17444" xr:uid="{00000000-0005-0000-0000-0000DA3F0000}"/>
    <cellStyle name="40% - uthevingsfarge 6 2 5 2 4" xfId="17445" xr:uid="{00000000-0005-0000-0000-0000DB3F0000}"/>
    <cellStyle name="40% - uthevingsfarge 6 2 5 2 5" xfId="17446" xr:uid="{00000000-0005-0000-0000-0000DC3F0000}"/>
    <cellStyle name="40% - uthevingsfarge 6 2 5 2_Tabell 4.5-4.7" xfId="17438" xr:uid="{00000000-0005-0000-0000-0000DD3F0000}"/>
    <cellStyle name="40% - uthevingsfarge 6 2 5 3" xfId="17447" xr:uid="{00000000-0005-0000-0000-0000DE3F0000}"/>
    <cellStyle name="40% - uthevingsfarge 6 2 5 3 2" xfId="17448" xr:uid="{00000000-0005-0000-0000-0000DF3F0000}"/>
    <cellStyle name="40% - uthevingsfarge 6 2 5 3 2 2" xfId="17449" xr:uid="{00000000-0005-0000-0000-0000E03F0000}"/>
    <cellStyle name="40% - uthevingsfarge 6 2 5 3 2 3" xfId="17450" xr:uid="{00000000-0005-0000-0000-0000E13F0000}"/>
    <cellStyle name="40% - uthevingsfarge 6 2 5 3 3" xfId="17451" xr:uid="{00000000-0005-0000-0000-0000E23F0000}"/>
    <cellStyle name="40% - uthevingsfarge 6 2 5 3 3 2" xfId="17452" xr:uid="{00000000-0005-0000-0000-0000E33F0000}"/>
    <cellStyle name="40% - uthevingsfarge 6 2 5 3 3 3" xfId="17453" xr:uid="{00000000-0005-0000-0000-0000E43F0000}"/>
    <cellStyle name="40% - uthevingsfarge 6 2 5 3 4" xfId="17454" xr:uid="{00000000-0005-0000-0000-0000E53F0000}"/>
    <cellStyle name="40% - uthevingsfarge 6 2 5 3 5" xfId="17455" xr:uid="{00000000-0005-0000-0000-0000E63F0000}"/>
    <cellStyle name="40% - uthevingsfarge 6 2 5 4" xfId="17456" xr:uid="{00000000-0005-0000-0000-0000E73F0000}"/>
    <cellStyle name="40% - uthevingsfarge 6 2 5 4 2" xfId="17457" xr:uid="{00000000-0005-0000-0000-0000E83F0000}"/>
    <cellStyle name="40% - uthevingsfarge 6 2 5 4 3" xfId="17458" xr:uid="{00000000-0005-0000-0000-0000E93F0000}"/>
    <cellStyle name="40% - uthevingsfarge 6 2 5 5" xfId="17459" xr:uid="{00000000-0005-0000-0000-0000EA3F0000}"/>
    <cellStyle name="40% - uthevingsfarge 6 2 5 5 2" xfId="17460" xr:uid="{00000000-0005-0000-0000-0000EB3F0000}"/>
    <cellStyle name="40% - uthevingsfarge 6 2 5 5 3" xfId="17461" xr:uid="{00000000-0005-0000-0000-0000EC3F0000}"/>
    <cellStyle name="40% - uthevingsfarge 6 2 5 6" xfId="17462" xr:uid="{00000000-0005-0000-0000-0000ED3F0000}"/>
    <cellStyle name="40% - uthevingsfarge 6 2 5 6 2" xfId="17463" xr:uid="{00000000-0005-0000-0000-0000EE3F0000}"/>
    <cellStyle name="40% - uthevingsfarge 6 2 5 7" xfId="17464" xr:uid="{00000000-0005-0000-0000-0000EF3F0000}"/>
    <cellStyle name="40% - uthevingsfarge 6 2 5 7 2" xfId="17465" xr:uid="{00000000-0005-0000-0000-0000F03F0000}"/>
    <cellStyle name="40% - uthevingsfarge 6 2 5 8" xfId="17466" xr:uid="{00000000-0005-0000-0000-0000F13F0000}"/>
    <cellStyle name="40% - uthevingsfarge 6 2 5 9" xfId="17467" xr:uid="{00000000-0005-0000-0000-0000F23F0000}"/>
    <cellStyle name="40% - uthevingsfarge 6 2 5_Tabell 4.5-4.7" xfId="17436" xr:uid="{00000000-0005-0000-0000-0000F33F0000}"/>
    <cellStyle name="40% - uthevingsfarge 6 2 6" xfId="973" xr:uid="{00000000-0005-0000-0000-0000F43F0000}"/>
    <cellStyle name="40% - uthevingsfarge 6 2 6 2" xfId="17469" xr:uid="{00000000-0005-0000-0000-0000F53F0000}"/>
    <cellStyle name="40% - uthevingsfarge 6 2 6 2 2" xfId="17470" xr:uid="{00000000-0005-0000-0000-0000F63F0000}"/>
    <cellStyle name="40% - uthevingsfarge 6 2 6 2 3" xfId="17471" xr:uid="{00000000-0005-0000-0000-0000F73F0000}"/>
    <cellStyle name="40% - uthevingsfarge 6 2 6 3" xfId="17472" xr:uid="{00000000-0005-0000-0000-0000F83F0000}"/>
    <cellStyle name="40% - uthevingsfarge 6 2 6 3 2" xfId="17473" xr:uid="{00000000-0005-0000-0000-0000F93F0000}"/>
    <cellStyle name="40% - uthevingsfarge 6 2 6 3 3" xfId="17474" xr:uid="{00000000-0005-0000-0000-0000FA3F0000}"/>
    <cellStyle name="40% - uthevingsfarge 6 2 6 4" xfId="17475" xr:uid="{00000000-0005-0000-0000-0000FB3F0000}"/>
    <cellStyle name="40% - uthevingsfarge 6 2 6 5" xfId="17476" xr:uid="{00000000-0005-0000-0000-0000FC3F0000}"/>
    <cellStyle name="40% - uthevingsfarge 6 2 6_Tabell 4.5-4.7" xfId="17468" xr:uid="{00000000-0005-0000-0000-0000FD3F0000}"/>
    <cellStyle name="40% - uthevingsfarge 6 2 7" xfId="17477" xr:uid="{00000000-0005-0000-0000-0000FE3F0000}"/>
    <cellStyle name="40% - uthevingsfarge 6 2 7 2" xfId="17478" xr:uid="{00000000-0005-0000-0000-0000FF3F0000}"/>
    <cellStyle name="40% - uthevingsfarge 6 2 7 2 2" xfId="17479" xr:uid="{00000000-0005-0000-0000-000000400000}"/>
    <cellStyle name="40% - uthevingsfarge 6 2 7 2 3" xfId="17480" xr:uid="{00000000-0005-0000-0000-000001400000}"/>
    <cellStyle name="40% - uthevingsfarge 6 2 7 3" xfId="17481" xr:uid="{00000000-0005-0000-0000-000002400000}"/>
    <cellStyle name="40% - uthevingsfarge 6 2 7 3 2" xfId="17482" xr:uid="{00000000-0005-0000-0000-000003400000}"/>
    <cellStyle name="40% - uthevingsfarge 6 2 7 3 3" xfId="17483" xr:uid="{00000000-0005-0000-0000-000004400000}"/>
    <cellStyle name="40% - uthevingsfarge 6 2 7 4" xfId="17484" xr:uid="{00000000-0005-0000-0000-000005400000}"/>
    <cellStyle name="40% - uthevingsfarge 6 2 7 5" xfId="17485" xr:uid="{00000000-0005-0000-0000-000006400000}"/>
    <cellStyle name="40% - uthevingsfarge 6 2 8" xfId="17486" xr:uid="{00000000-0005-0000-0000-000007400000}"/>
    <cellStyle name="40% - uthevingsfarge 6 2 8 2" xfId="17487" xr:uid="{00000000-0005-0000-0000-000008400000}"/>
    <cellStyle name="40% - uthevingsfarge 6 2 8 3" xfId="17488" xr:uid="{00000000-0005-0000-0000-000009400000}"/>
    <cellStyle name="40% - uthevingsfarge 6 2 9" xfId="17489" xr:uid="{00000000-0005-0000-0000-00000A400000}"/>
    <cellStyle name="40% - uthevingsfarge 6 2 9 2" xfId="17490" xr:uid="{00000000-0005-0000-0000-00000B400000}"/>
    <cellStyle name="40% - uthevingsfarge 6 2 9 3" xfId="17491" xr:uid="{00000000-0005-0000-0000-00000C400000}"/>
    <cellStyle name="40% - uthevingsfarge 6 2_Tabell 4.5-4.7" xfId="17204" xr:uid="{00000000-0005-0000-0000-00000D400000}"/>
    <cellStyle name="40% - uthevingsfarge 6 3" xfId="974" xr:uid="{00000000-0005-0000-0000-00000E400000}"/>
    <cellStyle name="40% - uthevingsfarge 6 3 10" xfId="17493" xr:uid="{00000000-0005-0000-0000-00000F400000}"/>
    <cellStyle name="40% - uthevingsfarge 6 3 10 2" xfId="17494" xr:uid="{00000000-0005-0000-0000-000010400000}"/>
    <cellStyle name="40% - uthevingsfarge 6 3 11" xfId="17495" xr:uid="{00000000-0005-0000-0000-000011400000}"/>
    <cellStyle name="40% - uthevingsfarge 6 3 12" xfId="17496" xr:uid="{00000000-0005-0000-0000-000012400000}"/>
    <cellStyle name="40% - uthevingsfarge 6 3 13" xfId="17497" xr:uid="{00000000-0005-0000-0000-000013400000}"/>
    <cellStyle name="40% - uthevingsfarge 6 3 2" xfId="975" xr:uid="{00000000-0005-0000-0000-000014400000}"/>
    <cellStyle name="40% - uthevingsfarge 6 3 2 10" xfId="17499" xr:uid="{00000000-0005-0000-0000-000015400000}"/>
    <cellStyle name="40% - uthevingsfarge 6 3 2 11" xfId="17500" xr:uid="{00000000-0005-0000-0000-000016400000}"/>
    <cellStyle name="40% - uthevingsfarge 6 3 2 12" xfId="17501" xr:uid="{00000000-0005-0000-0000-000017400000}"/>
    <cellStyle name="40% - uthevingsfarge 6 3 2 2" xfId="976" xr:uid="{00000000-0005-0000-0000-000018400000}"/>
    <cellStyle name="40% - uthevingsfarge 6 3 2 2 10" xfId="17503" xr:uid="{00000000-0005-0000-0000-000019400000}"/>
    <cellStyle name="40% - uthevingsfarge 6 3 2 2 11" xfId="17504" xr:uid="{00000000-0005-0000-0000-00001A400000}"/>
    <cellStyle name="40% - uthevingsfarge 6 3 2 2 2" xfId="977" xr:uid="{00000000-0005-0000-0000-00001B400000}"/>
    <cellStyle name="40% - uthevingsfarge 6 3 2 2 2 10" xfId="17506" xr:uid="{00000000-0005-0000-0000-00001C400000}"/>
    <cellStyle name="40% - uthevingsfarge 6 3 2 2 2 2" xfId="978" xr:uid="{00000000-0005-0000-0000-00001D400000}"/>
    <cellStyle name="40% - uthevingsfarge 6 3 2 2 2 2 2" xfId="17508" xr:uid="{00000000-0005-0000-0000-00001E400000}"/>
    <cellStyle name="40% - uthevingsfarge 6 3 2 2 2 2 2 2" xfId="17509" xr:uid="{00000000-0005-0000-0000-00001F400000}"/>
    <cellStyle name="40% - uthevingsfarge 6 3 2 2 2 2 2 3" xfId="17510" xr:uid="{00000000-0005-0000-0000-000020400000}"/>
    <cellStyle name="40% - uthevingsfarge 6 3 2 2 2 2 3" xfId="17511" xr:uid="{00000000-0005-0000-0000-000021400000}"/>
    <cellStyle name="40% - uthevingsfarge 6 3 2 2 2 2 3 2" xfId="17512" xr:uid="{00000000-0005-0000-0000-000022400000}"/>
    <cellStyle name="40% - uthevingsfarge 6 3 2 2 2 2 3 3" xfId="17513" xr:uid="{00000000-0005-0000-0000-000023400000}"/>
    <cellStyle name="40% - uthevingsfarge 6 3 2 2 2 2 4" xfId="17514" xr:uid="{00000000-0005-0000-0000-000024400000}"/>
    <cellStyle name="40% - uthevingsfarge 6 3 2 2 2 2 5" xfId="17515" xr:uid="{00000000-0005-0000-0000-000025400000}"/>
    <cellStyle name="40% - uthevingsfarge 6 3 2 2 2 2_Tabell 4.5-4.7" xfId="17507" xr:uid="{00000000-0005-0000-0000-000026400000}"/>
    <cellStyle name="40% - uthevingsfarge 6 3 2 2 2 3" xfId="17516" xr:uid="{00000000-0005-0000-0000-000027400000}"/>
    <cellStyle name="40% - uthevingsfarge 6 3 2 2 2 3 2" xfId="17517" xr:uid="{00000000-0005-0000-0000-000028400000}"/>
    <cellStyle name="40% - uthevingsfarge 6 3 2 2 2 3 2 2" xfId="17518" xr:uid="{00000000-0005-0000-0000-000029400000}"/>
    <cellStyle name="40% - uthevingsfarge 6 3 2 2 2 3 2 3" xfId="17519" xr:uid="{00000000-0005-0000-0000-00002A400000}"/>
    <cellStyle name="40% - uthevingsfarge 6 3 2 2 2 3 3" xfId="17520" xr:uid="{00000000-0005-0000-0000-00002B400000}"/>
    <cellStyle name="40% - uthevingsfarge 6 3 2 2 2 3 3 2" xfId="17521" xr:uid="{00000000-0005-0000-0000-00002C400000}"/>
    <cellStyle name="40% - uthevingsfarge 6 3 2 2 2 3 3 3" xfId="17522" xr:uid="{00000000-0005-0000-0000-00002D400000}"/>
    <cellStyle name="40% - uthevingsfarge 6 3 2 2 2 3 4" xfId="17523" xr:uid="{00000000-0005-0000-0000-00002E400000}"/>
    <cellStyle name="40% - uthevingsfarge 6 3 2 2 2 3 5" xfId="17524" xr:uid="{00000000-0005-0000-0000-00002F400000}"/>
    <cellStyle name="40% - uthevingsfarge 6 3 2 2 2 4" xfId="17525" xr:uid="{00000000-0005-0000-0000-000030400000}"/>
    <cellStyle name="40% - uthevingsfarge 6 3 2 2 2 4 2" xfId="17526" xr:uid="{00000000-0005-0000-0000-000031400000}"/>
    <cellStyle name="40% - uthevingsfarge 6 3 2 2 2 4 3" xfId="17527" xr:uid="{00000000-0005-0000-0000-000032400000}"/>
    <cellStyle name="40% - uthevingsfarge 6 3 2 2 2 5" xfId="17528" xr:uid="{00000000-0005-0000-0000-000033400000}"/>
    <cellStyle name="40% - uthevingsfarge 6 3 2 2 2 5 2" xfId="17529" xr:uid="{00000000-0005-0000-0000-000034400000}"/>
    <cellStyle name="40% - uthevingsfarge 6 3 2 2 2 5 3" xfId="17530" xr:uid="{00000000-0005-0000-0000-000035400000}"/>
    <cellStyle name="40% - uthevingsfarge 6 3 2 2 2 6" xfId="17531" xr:uid="{00000000-0005-0000-0000-000036400000}"/>
    <cellStyle name="40% - uthevingsfarge 6 3 2 2 2 6 2" xfId="17532" xr:uid="{00000000-0005-0000-0000-000037400000}"/>
    <cellStyle name="40% - uthevingsfarge 6 3 2 2 2 7" xfId="17533" xr:uid="{00000000-0005-0000-0000-000038400000}"/>
    <cellStyle name="40% - uthevingsfarge 6 3 2 2 2 7 2" xfId="17534" xr:uid="{00000000-0005-0000-0000-000039400000}"/>
    <cellStyle name="40% - uthevingsfarge 6 3 2 2 2 8" xfId="17535" xr:uid="{00000000-0005-0000-0000-00003A400000}"/>
    <cellStyle name="40% - uthevingsfarge 6 3 2 2 2 9" xfId="17536" xr:uid="{00000000-0005-0000-0000-00003B400000}"/>
    <cellStyle name="40% - uthevingsfarge 6 3 2 2 2_Tabell 4.5-4.7" xfId="17505" xr:uid="{00000000-0005-0000-0000-00003C400000}"/>
    <cellStyle name="40% - uthevingsfarge 6 3 2 2 3" xfId="979" xr:uid="{00000000-0005-0000-0000-00003D400000}"/>
    <cellStyle name="40% - uthevingsfarge 6 3 2 2 3 2" xfId="17538" xr:uid="{00000000-0005-0000-0000-00003E400000}"/>
    <cellStyle name="40% - uthevingsfarge 6 3 2 2 3 2 2" xfId="17539" xr:uid="{00000000-0005-0000-0000-00003F400000}"/>
    <cellStyle name="40% - uthevingsfarge 6 3 2 2 3 2 3" xfId="17540" xr:uid="{00000000-0005-0000-0000-000040400000}"/>
    <cellStyle name="40% - uthevingsfarge 6 3 2 2 3 3" xfId="17541" xr:uid="{00000000-0005-0000-0000-000041400000}"/>
    <cellStyle name="40% - uthevingsfarge 6 3 2 2 3 3 2" xfId="17542" xr:uid="{00000000-0005-0000-0000-000042400000}"/>
    <cellStyle name="40% - uthevingsfarge 6 3 2 2 3 3 3" xfId="17543" xr:uid="{00000000-0005-0000-0000-000043400000}"/>
    <cellStyle name="40% - uthevingsfarge 6 3 2 2 3 4" xfId="17544" xr:uid="{00000000-0005-0000-0000-000044400000}"/>
    <cellStyle name="40% - uthevingsfarge 6 3 2 2 3 5" xfId="17545" xr:uid="{00000000-0005-0000-0000-000045400000}"/>
    <cellStyle name="40% - uthevingsfarge 6 3 2 2 3_Tabell 4.5-4.7" xfId="17537" xr:uid="{00000000-0005-0000-0000-000046400000}"/>
    <cellStyle name="40% - uthevingsfarge 6 3 2 2 4" xfId="17546" xr:uid="{00000000-0005-0000-0000-000047400000}"/>
    <cellStyle name="40% - uthevingsfarge 6 3 2 2 4 2" xfId="17547" xr:uid="{00000000-0005-0000-0000-000048400000}"/>
    <cellStyle name="40% - uthevingsfarge 6 3 2 2 4 2 2" xfId="17548" xr:uid="{00000000-0005-0000-0000-000049400000}"/>
    <cellStyle name="40% - uthevingsfarge 6 3 2 2 4 2 3" xfId="17549" xr:uid="{00000000-0005-0000-0000-00004A400000}"/>
    <cellStyle name="40% - uthevingsfarge 6 3 2 2 4 3" xfId="17550" xr:uid="{00000000-0005-0000-0000-00004B400000}"/>
    <cellStyle name="40% - uthevingsfarge 6 3 2 2 4 3 2" xfId="17551" xr:uid="{00000000-0005-0000-0000-00004C400000}"/>
    <cellStyle name="40% - uthevingsfarge 6 3 2 2 4 3 3" xfId="17552" xr:uid="{00000000-0005-0000-0000-00004D400000}"/>
    <cellStyle name="40% - uthevingsfarge 6 3 2 2 4 4" xfId="17553" xr:uid="{00000000-0005-0000-0000-00004E400000}"/>
    <cellStyle name="40% - uthevingsfarge 6 3 2 2 4 5" xfId="17554" xr:uid="{00000000-0005-0000-0000-00004F400000}"/>
    <cellStyle name="40% - uthevingsfarge 6 3 2 2 5" xfId="17555" xr:uid="{00000000-0005-0000-0000-000050400000}"/>
    <cellStyle name="40% - uthevingsfarge 6 3 2 2 5 2" xfId="17556" xr:uid="{00000000-0005-0000-0000-000051400000}"/>
    <cellStyle name="40% - uthevingsfarge 6 3 2 2 5 3" xfId="17557" xr:uid="{00000000-0005-0000-0000-000052400000}"/>
    <cellStyle name="40% - uthevingsfarge 6 3 2 2 6" xfId="17558" xr:uid="{00000000-0005-0000-0000-000053400000}"/>
    <cellStyle name="40% - uthevingsfarge 6 3 2 2 6 2" xfId="17559" xr:uid="{00000000-0005-0000-0000-000054400000}"/>
    <cellStyle name="40% - uthevingsfarge 6 3 2 2 6 3" xfId="17560" xr:uid="{00000000-0005-0000-0000-000055400000}"/>
    <cellStyle name="40% - uthevingsfarge 6 3 2 2 7" xfId="17561" xr:uid="{00000000-0005-0000-0000-000056400000}"/>
    <cellStyle name="40% - uthevingsfarge 6 3 2 2 7 2" xfId="17562" xr:uid="{00000000-0005-0000-0000-000057400000}"/>
    <cellStyle name="40% - uthevingsfarge 6 3 2 2 8" xfId="17563" xr:uid="{00000000-0005-0000-0000-000058400000}"/>
    <cellStyle name="40% - uthevingsfarge 6 3 2 2 8 2" xfId="17564" xr:uid="{00000000-0005-0000-0000-000059400000}"/>
    <cellStyle name="40% - uthevingsfarge 6 3 2 2 9" xfId="17565" xr:uid="{00000000-0005-0000-0000-00005A400000}"/>
    <cellStyle name="40% - uthevingsfarge 6 3 2 2_Tabell 4.5-4.7" xfId="17502" xr:uid="{00000000-0005-0000-0000-00005B400000}"/>
    <cellStyle name="40% - uthevingsfarge 6 3 2 3" xfId="980" xr:uid="{00000000-0005-0000-0000-00005C400000}"/>
    <cellStyle name="40% - uthevingsfarge 6 3 2 3 10" xfId="17567" xr:uid="{00000000-0005-0000-0000-00005D400000}"/>
    <cellStyle name="40% - uthevingsfarge 6 3 2 3 2" xfId="981" xr:uid="{00000000-0005-0000-0000-00005E400000}"/>
    <cellStyle name="40% - uthevingsfarge 6 3 2 3 2 2" xfId="17569" xr:uid="{00000000-0005-0000-0000-00005F400000}"/>
    <cellStyle name="40% - uthevingsfarge 6 3 2 3 2 2 2" xfId="17570" xr:uid="{00000000-0005-0000-0000-000060400000}"/>
    <cellStyle name="40% - uthevingsfarge 6 3 2 3 2 2 3" xfId="17571" xr:uid="{00000000-0005-0000-0000-000061400000}"/>
    <cellStyle name="40% - uthevingsfarge 6 3 2 3 2 3" xfId="17572" xr:uid="{00000000-0005-0000-0000-000062400000}"/>
    <cellStyle name="40% - uthevingsfarge 6 3 2 3 2 3 2" xfId="17573" xr:uid="{00000000-0005-0000-0000-000063400000}"/>
    <cellStyle name="40% - uthevingsfarge 6 3 2 3 2 3 3" xfId="17574" xr:uid="{00000000-0005-0000-0000-000064400000}"/>
    <cellStyle name="40% - uthevingsfarge 6 3 2 3 2 4" xfId="17575" xr:uid="{00000000-0005-0000-0000-000065400000}"/>
    <cellStyle name="40% - uthevingsfarge 6 3 2 3 2 5" xfId="17576" xr:uid="{00000000-0005-0000-0000-000066400000}"/>
    <cellStyle name="40% - uthevingsfarge 6 3 2 3 2_Tabell 4.5-4.7" xfId="17568" xr:uid="{00000000-0005-0000-0000-000067400000}"/>
    <cellStyle name="40% - uthevingsfarge 6 3 2 3 3" xfId="17577" xr:uid="{00000000-0005-0000-0000-000068400000}"/>
    <cellStyle name="40% - uthevingsfarge 6 3 2 3 3 2" xfId="17578" xr:uid="{00000000-0005-0000-0000-000069400000}"/>
    <cellStyle name="40% - uthevingsfarge 6 3 2 3 3 2 2" xfId="17579" xr:uid="{00000000-0005-0000-0000-00006A400000}"/>
    <cellStyle name="40% - uthevingsfarge 6 3 2 3 3 2 3" xfId="17580" xr:uid="{00000000-0005-0000-0000-00006B400000}"/>
    <cellStyle name="40% - uthevingsfarge 6 3 2 3 3 3" xfId="17581" xr:uid="{00000000-0005-0000-0000-00006C400000}"/>
    <cellStyle name="40% - uthevingsfarge 6 3 2 3 3 3 2" xfId="17582" xr:uid="{00000000-0005-0000-0000-00006D400000}"/>
    <cellStyle name="40% - uthevingsfarge 6 3 2 3 3 3 3" xfId="17583" xr:uid="{00000000-0005-0000-0000-00006E400000}"/>
    <cellStyle name="40% - uthevingsfarge 6 3 2 3 3 4" xfId="17584" xr:uid="{00000000-0005-0000-0000-00006F400000}"/>
    <cellStyle name="40% - uthevingsfarge 6 3 2 3 3 5" xfId="17585" xr:uid="{00000000-0005-0000-0000-000070400000}"/>
    <cellStyle name="40% - uthevingsfarge 6 3 2 3 4" xfId="17586" xr:uid="{00000000-0005-0000-0000-000071400000}"/>
    <cellStyle name="40% - uthevingsfarge 6 3 2 3 4 2" xfId="17587" xr:uid="{00000000-0005-0000-0000-000072400000}"/>
    <cellStyle name="40% - uthevingsfarge 6 3 2 3 4 3" xfId="17588" xr:uid="{00000000-0005-0000-0000-000073400000}"/>
    <cellStyle name="40% - uthevingsfarge 6 3 2 3 5" xfId="17589" xr:uid="{00000000-0005-0000-0000-000074400000}"/>
    <cellStyle name="40% - uthevingsfarge 6 3 2 3 5 2" xfId="17590" xr:uid="{00000000-0005-0000-0000-000075400000}"/>
    <cellStyle name="40% - uthevingsfarge 6 3 2 3 5 3" xfId="17591" xr:uid="{00000000-0005-0000-0000-000076400000}"/>
    <cellStyle name="40% - uthevingsfarge 6 3 2 3 6" xfId="17592" xr:uid="{00000000-0005-0000-0000-000077400000}"/>
    <cellStyle name="40% - uthevingsfarge 6 3 2 3 6 2" xfId="17593" xr:uid="{00000000-0005-0000-0000-000078400000}"/>
    <cellStyle name="40% - uthevingsfarge 6 3 2 3 7" xfId="17594" xr:uid="{00000000-0005-0000-0000-000079400000}"/>
    <cellStyle name="40% - uthevingsfarge 6 3 2 3 7 2" xfId="17595" xr:uid="{00000000-0005-0000-0000-00007A400000}"/>
    <cellStyle name="40% - uthevingsfarge 6 3 2 3 8" xfId="17596" xr:uid="{00000000-0005-0000-0000-00007B400000}"/>
    <cellStyle name="40% - uthevingsfarge 6 3 2 3 9" xfId="17597" xr:uid="{00000000-0005-0000-0000-00007C400000}"/>
    <cellStyle name="40% - uthevingsfarge 6 3 2 3_Tabell 4.5-4.7" xfId="17566" xr:uid="{00000000-0005-0000-0000-00007D400000}"/>
    <cellStyle name="40% - uthevingsfarge 6 3 2 4" xfId="982" xr:uid="{00000000-0005-0000-0000-00007E400000}"/>
    <cellStyle name="40% - uthevingsfarge 6 3 2 4 2" xfId="17599" xr:uid="{00000000-0005-0000-0000-00007F400000}"/>
    <cellStyle name="40% - uthevingsfarge 6 3 2 4 2 2" xfId="17600" xr:uid="{00000000-0005-0000-0000-000080400000}"/>
    <cellStyle name="40% - uthevingsfarge 6 3 2 4 2 3" xfId="17601" xr:uid="{00000000-0005-0000-0000-000081400000}"/>
    <cellStyle name="40% - uthevingsfarge 6 3 2 4 3" xfId="17602" xr:uid="{00000000-0005-0000-0000-000082400000}"/>
    <cellStyle name="40% - uthevingsfarge 6 3 2 4 3 2" xfId="17603" xr:uid="{00000000-0005-0000-0000-000083400000}"/>
    <cellStyle name="40% - uthevingsfarge 6 3 2 4 3 3" xfId="17604" xr:uid="{00000000-0005-0000-0000-000084400000}"/>
    <cellStyle name="40% - uthevingsfarge 6 3 2 4 4" xfId="17605" xr:uid="{00000000-0005-0000-0000-000085400000}"/>
    <cellStyle name="40% - uthevingsfarge 6 3 2 4 5" xfId="17606" xr:uid="{00000000-0005-0000-0000-000086400000}"/>
    <cellStyle name="40% - uthevingsfarge 6 3 2 4_Tabell 4.5-4.7" xfId="17598" xr:uid="{00000000-0005-0000-0000-000087400000}"/>
    <cellStyle name="40% - uthevingsfarge 6 3 2 5" xfId="17607" xr:uid="{00000000-0005-0000-0000-000088400000}"/>
    <cellStyle name="40% - uthevingsfarge 6 3 2 5 2" xfId="17608" xr:uid="{00000000-0005-0000-0000-000089400000}"/>
    <cellStyle name="40% - uthevingsfarge 6 3 2 5 2 2" xfId="17609" xr:uid="{00000000-0005-0000-0000-00008A400000}"/>
    <cellStyle name="40% - uthevingsfarge 6 3 2 5 2 3" xfId="17610" xr:uid="{00000000-0005-0000-0000-00008B400000}"/>
    <cellStyle name="40% - uthevingsfarge 6 3 2 5 3" xfId="17611" xr:uid="{00000000-0005-0000-0000-00008C400000}"/>
    <cellStyle name="40% - uthevingsfarge 6 3 2 5 3 2" xfId="17612" xr:uid="{00000000-0005-0000-0000-00008D400000}"/>
    <cellStyle name="40% - uthevingsfarge 6 3 2 5 3 3" xfId="17613" xr:uid="{00000000-0005-0000-0000-00008E400000}"/>
    <cellStyle name="40% - uthevingsfarge 6 3 2 5 4" xfId="17614" xr:uid="{00000000-0005-0000-0000-00008F400000}"/>
    <cellStyle name="40% - uthevingsfarge 6 3 2 5 5" xfId="17615" xr:uid="{00000000-0005-0000-0000-000090400000}"/>
    <cellStyle name="40% - uthevingsfarge 6 3 2 6" xfId="17616" xr:uid="{00000000-0005-0000-0000-000091400000}"/>
    <cellStyle name="40% - uthevingsfarge 6 3 2 6 2" xfId="17617" xr:uid="{00000000-0005-0000-0000-000092400000}"/>
    <cellStyle name="40% - uthevingsfarge 6 3 2 6 3" xfId="17618" xr:uid="{00000000-0005-0000-0000-000093400000}"/>
    <cellStyle name="40% - uthevingsfarge 6 3 2 7" xfId="17619" xr:uid="{00000000-0005-0000-0000-000094400000}"/>
    <cellStyle name="40% - uthevingsfarge 6 3 2 7 2" xfId="17620" xr:uid="{00000000-0005-0000-0000-000095400000}"/>
    <cellStyle name="40% - uthevingsfarge 6 3 2 7 3" xfId="17621" xr:uid="{00000000-0005-0000-0000-000096400000}"/>
    <cellStyle name="40% - uthevingsfarge 6 3 2 8" xfId="17622" xr:uid="{00000000-0005-0000-0000-000097400000}"/>
    <cellStyle name="40% - uthevingsfarge 6 3 2 8 2" xfId="17623" xr:uid="{00000000-0005-0000-0000-000098400000}"/>
    <cellStyle name="40% - uthevingsfarge 6 3 2 9" xfId="17624" xr:uid="{00000000-0005-0000-0000-000099400000}"/>
    <cellStyle name="40% - uthevingsfarge 6 3 2 9 2" xfId="17625" xr:uid="{00000000-0005-0000-0000-00009A400000}"/>
    <cellStyle name="40% - uthevingsfarge 6 3 2_Tabell 4.5-4.7" xfId="17498" xr:uid="{00000000-0005-0000-0000-00009B400000}"/>
    <cellStyle name="40% - uthevingsfarge 6 3 3" xfId="983" xr:uid="{00000000-0005-0000-0000-00009C400000}"/>
    <cellStyle name="40% - uthevingsfarge 6 3 3 10" xfId="17627" xr:uid="{00000000-0005-0000-0000-00009D400000}"/>
    <cellStyle name="40% - uthevingsfarge 6 3 3 11" xfId="17628" xr:uid="{00000000-0005-0000-0000-00009E400000}"/>
    <cellStyle name="40% - uthevingsfarge 6 3 3 2" xfId="984" xr:uid="{00000000-0005-0000-0000-00009F400000}"/>
    <cellStyle name="40% - uthevingsfarge 6 3 3 2 10" xfId="17630" xr:uid="{00000000-0005-0000-0000-0000A0400000}"/>
    <cellStyle name="40% - uthevingsfarge 6 3 3 2 2" xfId="985" xr:uid="{00000000-0005-0000-0000-0000A1400000}"/>
    <cellStyle name="40% - uthevingsfarge 6 3 3 2 2 2" xfId="17632" xr:uid="{00000000-0005-0000-0000-0000A2400000}"/>
    <cellStyle name="40% - uthevingsfarge 6 3 3 2 2 2 2" xfId="17633" xr:uid="{00000000-0005-0000-0000-0000A3400000}"/>
    <cellStyle name="40% - uthevingsfarge 6 3 3 2 2 2 3" xfId="17634" xr:uid="{00000000-0005-0000-0000-0000A4400000}"/>
    <cellStyle name="40% - uthevingsfarge 6 3 3 2 2 3" xfId="17635" xr:uid="{00000000-0005-0000-0000-0000A5400000}"/>
    <cellStyle name="40% - uthevingsfarge 6 3 3 2 2 3 2" xfId="17636" xr:uid="{00000000-0005-0000-0000-0000A6400000}"/>
    <cellStyle name="40% - uthevingsfarge 6 3 3 2 2 3 3" xfId="17637" xr:uid="{00000000-0005-0000-0000-0000A7400000}"/>
    <cellStyle name="40% - uthevingsfarge 6 3 3 2 2 4" xfId="17638" xr:uid="{00000000-0005-0000-0000-0000A8400000}"/>
    <cellStyle name="40% - uthevingsfarge 6 3 3 2 2 5" xfId="17639" xr:uid="{00000000-0005-0000-0000-0000A9400000}"/>
    <cellStyle name="40% - uthevingsfarge 6 3 3 2 2_Tabell 4.5-4.7" xfId="17631" xr:uid="{00000000-0005-0000-0000-0000AA400000}"/>
    <cellStyle name="40% - uthevingsfarge 6 3 3 2 3" xfId="17640" xr:uid="{00000000-0005-0000-0000-0000AB400000}"/>
    <cellStyle name="40% - uthevingsfarge 6 3 3 2 3 2" xfId="17641" xr:uid="{00000000-0005-0000-0000-0000AC400000}"/>
    <cellStyle name="40% - uthevingsfarge 6 3 3 2 3 2 2" xfId="17642" xr:uid="{00000000-0005-0000-0000-0000AD400000}"/>
    <cellStyle name="40% - uthevingsfarge 6 3 3 2 3 2 3" xfId="17643" xr:uid="{00000000-0005-0000-0000-0000AE400000}"/>
    <cellStyle name="40% - uthevingsfarge 6 3 3 2 3 3" xfId="17644" xr:uid="{00000000-0005-0000-0000-0000AF400000}"/>
    <cellStyle name="40% - uthevingsfarge 6 3 3 2 3 3 2" xfId="17645" xr:uid="{00000000-0005-0000-0000-0000B0400000}"/>
    <cellStyle name="40% - uthevingsfarge 6 3 3 2 3 3 3" xfId="17646" xr:uid="{00000000-0005-0000-0000-0000B1400000}"/>
    <cellStyle name="40% - uthevingsfarge 6 3 3 2 3 4" xfId="17647" xr:uid="{00000000-0005-0000-0000-0000B2400000}"/>
    <cellStyle name="40% - uthevingsfarge 6 3 3 2 3 5" xfId="17648" xr:uid="{00000000-0005-0000-0000-0000B3400000}"/>
    <cellStyle name="40% - uthevingsfarge 6 3 3 2 4" xfId="17649" xr:uid="{00000000-0005-0000-0000-0000B4400000}"/>
    <cellStyle name="40% - uthevingsfarge 6 3 3 2 4 2" xfId="17650" xr:uid="{00000000-0005-0000-0000-0000B5400000}"/>
    <cellStyle name="40% - uthevingsfarge 6 3 3 2 4 3" xfId="17651" xr:uid="{00000000-0005-0000-0000-0000B6400000}"/>
    <cellStyle name="40% - uthevingsfarge 6 3 3 2 5" xfId="17652" xr:uid="{00000000-0005-0000-0000-0000B7400000}"/>
    <cellStyle name="40% - uthevingsfarge 6 3 3 2 5 2" xfId="17653" xr:uid="{00000000-0005-0000-0000-0000B8400000}"/>
    <cellStyle name="40% - uthevingsfarge 6 3 3 2 5 3" xfId="17654" xr:uid="{00000000-0005-0000-0000-0000B9400000}"/>
    <cellStyle name="40% - uthevingsfarge 6 3 3 2 6" xfId="17655" xr:uid="{00000000-0005-0000-0000-0000BA400000}"/>
    <cellStyle name="40% - uthevingsfarge 6 3 3 2 6 2" xfId="17656" xr:uid="{00000000-0005-0000-0000-0000BB400000}"/>
    <cellStyle name="40% - uthevingsfarge 6 3 3 2 7" xfId="17657" xr:uid="{00000000-0005-0000-0000-0000BC400000}"/>
    <cellStyle name="40% - uthevingsfarge 6 3 3 2 7 2" xfId="17658" xr:uid="{00000000-0005-0000-0000-0000BD400000}"/>
    <cellStyle name="40% - uthevingsfarge 6 3 3 2 8" xfId="17659" xr:uid="{00000000-0005-0000-0000-0000BE400000}"/>
    <cellStyle name="40% - uthevingsfarge 6 3 3 2 9" xfId="17660" xr:uid="{00000000-0005-0000-0000-0000BF400000}"/>
    <cellStyle name="40% - uthevingsfarge 6 3 3 2_Tabell 4.5-4.7" xfId="17629" xr:uid="{00000000-0005-0000-0000-0000C0400000}"/>
    <cellStyle name="40% - uthevingsfarge 6 3 3 3" xfId="986" xr:uid="{00000000-0005-0000-0000-0000C1400000}"/>
    <cellStyle name="40% - uthevingsfarge 6 3 3 3 2" xfId="17662" xr:uid="{00000000-0005-0000-0000-0000C2400000}"/>
    <cellStyle name="40% - uthevingsfarge 6 3 3 3 2 2" xfId="17663" xr:uid="{00000000-0005-0000-0000-0000C3400000}"/>
    <cellStyle name="40% - uthevingsfarge 6 3 3 3 2 3" xfId="17664" xr:uid="{00000000-0005-0000-0000-0000C4400000}"/>
    <cellStyle name="40% - uthevingsfarge 6 3 3 3 3" xfId="17665" xr:uid="{00000000-0005-0000-0000-0000C5400000}"/>
    <cellStyle name="40% - uthevingsfarge 6 3 3 3 3 2" xfId="17666" xr:uid="{00000000-0005-0000-0000-0000C6400000}"/>
    <cellStyle name="40% - uthevingsfarge 6 3 3 3 3 3" xfId="17667" xr:uid="{00000000-0005-0000-0000-0000C7400000}"/>
    <cellStyle name="40% - uthevingsfarge 6 3 3 3 4" xfId="17668" xr:uid="{00000000-0005-0000-0000-0000C8400000}"/>
    <cellStyle name="40% - uthevingsfarge 6 3 3 3 5" xfId="17669" xr:uid="{00000000-0005-0000-0000-0000C9400000}"/>
    <cellStyle name="40% - uthevingsfarge 6 3 3 3_Tabell 4.5-4.7" xfId="17661" xr:uid="{00000000-0005-0000-0000-0000CA400000}"/>
    <cellStyle name="40% - uthevingsfarge 6 3 3 4" xfId="17670" xr:uid="{00000000-0005-0000-0000-0000CB400000}"/>
    <cellStyle name="40% - uthevingsfarge 6 3 3 4 2" xfId="17671" xr:uid="{00000000-0005-0000-0000-0000CC400000}"/>
    <cellStyle name="40% - uthevingsfarge 6 3 3 4 2 2" xfId="17672" xr:uid="{00000000-0005-0000-0000-0000CD400000}"/>
    <cellStyle name="40% - uthevingsfarge 6 3 3 4 2 3" xfId="17673" xr:uid="{00000000-0005-0000-0000-0000CE400000}"/>
    <cellStyle name="40% - uthevingsfarge 6 3 3 4 3" xfId="17674" xr:uid="{00000000-0005-0000-0000-0000CF400000}"/>
    <cellStyle name="40% - uthevingsfarge 6 3 3 4 3 2" xfId="17675" xr:uid="{00000000-0005-0000-0000-0000D0400000}"/>
    <cellStyle name="40% - uthevingsfarge 6 3 3 4 3 3" xfId="17676" xr:uid="{00000000-0005-0000-0000-0000D1400000}"/>
    <cellStyle name="40% - uthevingsfarge 6 3 3 4 4" xfId="17677" xr:uid="{00000000-0005-0000-0000-0000D2400000}"/>
    <cellStyle name="40% - uthevingsfarge 6 3 3 4 5" xfId="17678" xr:uid="{00000000-0005-0000-0000-0000D3400000}"/>
    <cellStyle name="40% - uthevingsfarge 6 3 3 5" xfId="17679" xr:uid="{00000000-0005-0000-0000-0000D4400000}"/>
    <cellStyle name="40% - uthevingsfarge 6 3 3 5 2" xfId="17680" xr:uid="{00000000-0005-0000-0000-0000D5400000}"/>
    <cellStyle name="40% - uthevingsfarge 6 3 3 5 3" xfId="17681" xr:uid="{00000000-0005-0000-0000-0000D6400000}"/>
    <cellStyle name="40% - uthevingsfarge 6 3 3 6" xfId="17682" xr:uid="{00000000-0005-0000-0000-0000D7400000}"/>
    <cellStyle name="40% - uthevingsfarge 6 3 3 6 2" xfId="17683" xr:uid="{00000000-0005-0000-0000-0000D8400000}"/>
    <cellStyle name="40% - uthevingsfarge 6 3 3 6 3" xfId="17684" xr:uid="{00000000-0005-0000-0000-0000D9400000}"/>
    <cellStyle name="40% - uthevingsfarge 6 3 3 7" xfId="17685" xr:uid="{00000000-0005-0000-0000-0000DA400000}"/>
    <cellStyle name="40% - uthevingsfarge 6 3 3 7 2" xfId="17686" xr:uid="{00000000-0005-0000-0000-0000DB400000}"/>
    <cellStyle name="40% - uthevingsfarge 6 3 3 8" xfId="17687" xr:uid="{00000000-0005-0000-0000-0000DC400000}"/>
    <cellStyle name="40% - uthevingsfarge 6 3 3 8 2" xfId="17688" xr:uid="{00000000-0005-0000-0000-0000DD400000}"/>
    <cellStyle name="40% - uthevingsfarge 6 3 3 9" xfId="17689" xr:uid="{00000000-0005-0000-0000-0000DE400000}"/>
    <cellStyle name="40% - uthevingsfarge 6 3 3_Tabell 4.5-4.7" xfId="17626" xr:uid="{00000000-0005-0000-0000-0000DF400000}"/>
    <cellStyle name="40% - uthevingsfarge 6 3 4" xfId="987" xr:uid="{00000000-0005-0000-0000-0000E0400000}"/>
    <cellStyle name="40% - uthevingsfarge 6 3 4 10" xfId="17691" xr:uid="{00000000-0005-0000-0000-0000E1400000}"/>
    <cellStyle name="40% - uthevingsfarge 6 3 4 2" xfId="988" xr:uid="{00000000-0005-0000-0000-0000E2400000}"/>
    <cellStyle name="40% - uthevingsfarge 6 3 4 2 2" xfId="17693" xr:uid="{00000000-0005-0000-0000-0000E3400000}"/>
    <cellStyle name="40% - uthevingsfarge 6 3 4 2 2 2" xfId="17694" xr:uid="{00000000-0005-0000-0000-0000E4400000}"/>
    <cellStyle name="40% - uthevingsfarge 6 3 4 2 2 3" xfId="17695" xr:uid="{00000000-0005-0000-0000-0000E5400000}"/>
    <cellStyle name="40% - uthevingsfarge 6 3 4 2 3" xfId="17696" xr:uid="{00000000-0005-0000-0000-0000E6400000}"/>
    <cellStyle name="40% - uthevingsfarge 6 3 4 2 3 2" xfId="17697" xr:uid="{00000000-0005-0000-0000-0000E7400000}"/>
    <cellStyle name="40% - uthevingsfarge 6 3 4 2 3 3" xfId="17698" xr:uid="{00000000-0005-0000-0000-0000E8400000}"/>
    <cellStyle name="40% - uthevingsfarge 6 3 4 2 4" xfId="17699" xr:uid="{00000000-0005-0000-0000-0000E9400000}"/>
    <cellStyle name="40% - uthevingsfarge 6 3 4 2 5" xfId="17700" xr:uid="{00000000-0005-0000-0000-0000EA400000}"/>
    <cellStyle name="40% - uthevingsfarge 6 3 4 2_Tabell 4.5-4.7" xfId="17692" xr:uid="{00000000-0005-0000-0000-0000EB400000}"/>
    <cellStyle name="40% - uthevingsfarge 6 3 4 3" xfId="17701" xr:uid="{00000000-0005-0000-0000-0000EC400000}"/>
    <cellStyle name="40% - uthevingsfarge 6 3 4 3 2" xfId="17702" xr:uid="{00000000-0005-0000-0000-0000ED400000}"/>
    <cellStyle name="40% - uthevingsfarge 6 3 4 3 2 2" xfId="17703" xr:uid="{00000000-0005-0000-0000-0000EE400000}"/>
    <cellStyle name="40% - uthevingsfarge 6 3 4 3 2 3" xfId="17704" xr:uid="{00000000-0005-0000-0000-0000EF400000}"/>
    <cellStyle name="40% - uthevingsfarge 6 3 4 3 3" xfId="17705" xr:uid="{00000000-0005-0000-0000-0000F0400000}"/>
    <cellStyle name="40% - uthevingsfarge 6 3 4 3 3 2" xfId="17706" xr:uid="{00000000-0005-0000-0000-0000F1400000}"/>
    <cellStyle name="40% - uthevingsfarge 6 3 4 3 3 3" xfId="17707" xr:uid="{00000000-0005-0000-0000-0000F2400000}"/>
    <cellStyle name="40% - uthevingsfarge 6 3 4 3 4" xfId="17708" xr:uid="{00000000-0005-0000-0000-0000F3400000}"/>
    <cellStyle name="40% - uthevingsfarge 6 3 4 3 5" xfId="17709" xr:uid="{00000000-0005-0000-0000-0000F4400000}"/>
    <cellStyle name="40% - uthevingsfarge 6 3 4 4" xfId="17710" xr:uid="{00000000-0005-0000-0000-0000F5400000}"/>
    <cellStyle name="40% - uthevingsfarge 6 3 4 4 2" xfId="17711" xr:uid="{00000000-0005-0000-0000-0000F6400000}"/>
    <cellStyle name="40% - uthevingsfarge 6 3 4 4 3" xfId="17712" xr:uid="{00000000-0005-0000-0000-0000F7400000}"/>
    <cellStyle name="40% - uthevingsfarge 6 3 4 5" xfId="17713" xr:uid="{00000000-0005-0000-0000-0000F8400000}"/>
    <cellStyle name="40% - uthevingsfarge 6 3 4 5 2" xfId="17714" xr:uid="{00000000-0005-0000-0000-0000F9400000}"/>
    <cellStyle name="40% - uthevingsfarge 6 3 4 5 3" xfId="17715" xr:uid="{00000000-0005-0000-0000-0000FA400000}"/>
    <cellStyle name="40% - uthevingsfarge 6 3 4 6" xfId="17716" xr:uid="{00000000-0005-0000-0000-0000FB400000}"/>
    <cellStyle name="40% - uthevingsfarge 6 3 4 6 2" xfId="17717" xr:uid="{00000000-0005-0000-0000-0000FC400000}"/>
    <cellStyle name="40% - uthevingsfarge 6 3 4 7" xfId="17718" xr:uid="{00000000-0005-0000-0000-0000FD400000}"/>
    <cellStyle name="40% - uthevingsfarge 6 3 4 7 2" xfId="17719" xr:uid="{00000000-0005-0000-0000-0000FE400000}"/>
    <cellStyle name="40% - uthevingsfarge 6 3 4 8" xfId="17720" xr:uid="{00000000-0005-0000-0000-0000FF400000}"/>
    <cellStyle name="40% - uthevingsfarge 6 3 4 9" xfId="17721" xr:uid="{00000000-0005-0000-0000-000000410000}"/>
    <cellStyle name="40% - uthevingsfarge 6 3 4_Tabell 4.5-4.7" xfId="17690" xr:uid="{00000000-0005-0000-0000-000001410000}"/>
    <cellStyle name="40% - uthevingsfarge 6 3 5" xfId="989" xr:uid="{00000000-0005-0000-0000-000002410000}"/>
    <cellStyle name="40% - uthevingsfarge 6 3 5 2" xfId="17723" xr:uid="{00000000-0005-0000-0000-000003410000}"/>
    <cellStyle name="40% - uthevingsfarge 6 3 5 2 2" xfId="17724" xr:uid="{00000000-0005-0000-0000-000004410000}"/>
    <cellStyle name="40% - uthevingsfarge 6 3 5 2 3" xfId="17725" xr:uid="{00000000-0005-0000-0000-000005410000}"/>
    <cellStyle name="40% - uthevingsfarge 6 3 5 3" xfId="17726" xr:uid="{00000000-0005-0000-0000-000006410000}"/>
    <cellStyle name="40% - uthevingsfarge 6 3 5 3 2" xfId="17727" xr:uid="{00000000-0005-0000-0000-000007410000}"/>
    <cellStyle name="40% - uthevingsfarge 6 3 5 3 3" xfId="17728" xr:uid="{00000000-0005-0000-0000-000008410000}"/>
    <cellStyle name="40% - uthevingsfarge 6 3 5 4" xfId="17729" xr:uid="{00000000-0005-0000-0000-000009410000}"/>
    <cellStyle name="40% - uthevingsfarge 6 3 5 5" xfId="17730" xr:uid="{00000000-0005-0000-0000-00000A410000}"/>
    <cellStyle name="40% - uthevingsfarge 6 3 5_Tabell 4.5-4.7" xfId="17722" xr:uid="{00000000-0005-0000-0000-00000B410000}"/>
    <cellStyle name="40% - uthevingsfarge 6 3 6" xfId="17731" xr:uid="{00000000-0005-0000-0000-00000C410000}"/>
    <cellStyle name="40% - uthevingsfarge 6 3 6 2" xfId="17732" xr:uid="{00000000-0005-0000-0000-00000D410000}"/>
    <cellStyle name="40% - uthevingsfarge 6 3 6 2 2" xfId="17733" xr:uid="{00000000-0005-0000-0000-00000E410000}"/>
    <cellStyle name="40% - uthevingsfarge 6 3 6 2 3" xfId="17734" xr:uid="{00000000-0005-0000-0000-00000F410000}"/>
    <cellStyle name="40% - uthevingsfarge 6 3 6 3" xfId="17735" xr:uid="{00000000-0005-0000-0000-000010410000}"/>
    <cellStyle name="40% - uthevingsfarge 6 3 6 3 2" xfId="17736" xr:uid="{00000000-0005-0000-0000-000011410000}"/>
    <cellStyle name="40% - uthevingsfarge 6 3 6 3 3" xfId="17737" xr:uid="{00000000-0005-0000-0000-000012410000}"/>
    <cellStyle name="40% - uthevingsfarge 6 3 6 4" xfId="17738" xr:uid="{00000000-0005-0000-0000-000013410000}"/>
    <cellStyle name="40% - uthevingsfarge 6 3 6 5" xfId="17739" xr:uid="{00000000-0005-0000-0000-000014410000}"/>
    <cellStyle name="40% - uthevingsfarge 6 3 7" xfId="17740" xr:uid="{00000000-0005-0000-0000-000015410000}"/>
    <cellStyle name="40% - uthevingsfarge 6 3 7 2" xfId="17741" xr:uid="{00000000-0005-0000-0000-000016410000}"/>
    <cellStyle name="40% - uthevingsfarge 6 3 7 3" xfId="17742" xr:uid="{00000000-0005-0000-0000-000017410000}"/>
    <cellStyle name="40% - uthevingsfarge 6 3 8" xfId="17743" xr:uid="{00000000-0005-0000-0000-000018410000}"/>
    <cellStyle name="40% - uthevingsfarge 6 3 8 2" xfId="17744" xr:uid="{00000000-0005-0000-0000-000019410000}"/>
    <cellStyle name="40% - uthevingsfarge 6 3 8 3" xfId="17745" xr:uid="{00000000-0005-0000-0000-00001A410000}"/>
    <cellStyle name="40% - uthevingsfarge 6 3 9" xfId="17746" xr:uid="{00000000-0005-0000-0000-00001B410000}"/>
    <cellStyle name="40% - uthevingsfarge 6 3 9 2" xfId="17747" xr:uid="{00000000-0005-0000-0000-00001C410000}"/>
    <cellStyle name="40% - uthevingsfarge 6 3_Tabell 4.5-4.7" xfId="17492" xr:uid="{00000000-0005-0000-0000-00001D410000}"/>
    <cellStyle name="40% - uthevingsfarge 6 4" xfId="990" xr:uid="{00000000-0005-0000-0000-00001E410000}"/>
    <cellStyle name="40% - uthevingsfarge 6 4 10" xfId="17749" xr:uid="{00000000-0005-0000-0000-00001F410000}"/>
    <cellStyle name="40% - uthevingsfarge 6 4 10 2" xfId="17750" xr:uid="{00000000-0005-0000-0000-000020410000}"/>
    <cellStyle name="40% - uthevingsfarge 6 4 11" xfId="17751" xr:uid="{00000000-0005-0000-0000-000021410000}"/>
    <cellStyle name="40% - uthevingsfarge 6 4 12" xfId="17752" xr:uid="{00000000-0005-0000-0000-000022410000}"/>
    <cellStyle name="40% - uthevingsfarge 6 4 13" xfId="17753" xr:uid="{00000000-0005-0000-0000-000023410000}"/>
    <cellStyle name="40% - uthevingsfarge 6 4 2" xfId="991" xr:uid="{00000000-0005-0000-0000-000024410000}"/>
    <cellStyle name="40% - uthevingsfarge 6 4 2 10" xfId="17755" xr:uid="{00000000-0005-0000-0000-000025410000}"/>
    <cellStyle name="40% - uthevingsfarge 6 4 2 11" xfId="17756" xr:uid="{00000000-0005-0000-0000-000026410000}"/>
    <cellStyle name="40% - uthevingsfarge 6 4 2 12" xfId="17757" xr:uid="{00000000-0005-0000-0000-000027410000}"/>
    <cellStyle name="40% - uthevingsfarge 6 4 2 2" xfId="992" xr:uid="{00000000-0005-0000-0000-000028410000}"/>
    <cellStyle name="40% - uthevingsfarge 6 4 2 2 10" xfId="17759" xr:uid="{00000000-0005-0000-0000-000029410000}"/>
    <cellStyle name="40% - uthevingsfarge 6 4 2 2 11" xfId="17760" xr:uid="{00000000-0005-0000-0000-00002A410000}"/>
    <cellStyle name="40% - uthevingsfarge 6 4 2 2 2" xfId="993" xr:uid="{00000000-0005-0000-0000-00002B410000}"/>
    <cellStyle name="40% - uthevingsfarge 6 4 2 2 2 10" xfId="17762" xr:uid="{00000000-0005-0000-0000-00002C410000}"/>
    <cellStyle name="40% - uthevingsfarge 6 4 2 2 2 2" xfId="994" xr:uid="{00000000-0005-0000-0000-00002D410000}"/>
    <cellStyle name="40% - uthevingsfarge 6 4 2 2 2 2 2" xfId="17764" xr:uid="{00000000-0005-0000-0000-00002E410000}"/>
    <cellStyle name="40% - uthevingsfarge 6 4 2 2 2 2 2 2" xfId="17765" xr:uid="{00000000-0005-0000-0000-00002F410000}"/>
    <cellStyle name="40% - uthevingsfarge 6 4 2 2 2 2 2 3" xfId="17766" xr:uid="{00000000-0005-0000-0000-000030410000}"/>
    <cellStyle name="40% - uthevingsfarge 6 4 2 2 2 2 3" xfId="17767" xr:uid="{00000000-0005-0000-0000-000031410000}"/>
    <cellStyle name="40% - uthevingsfarge 6 4 2 2 2 2 3 2" xfId="17768" xr:uid="{00000000-0005-0000-0000-000032410000}"/>
    <cellStyle name="40% - uthevingsfarge 6 4 2 2 2 2 3 3" xfId="17769" xr:uid="{00000000-0005-0000-0000-000033410000}"/>
    <cellStyle name="40% - uthevingsfarge 6 4 2 2 2 2 4" xfId="17770" xr:uid="{00000000-0005-0000-0000-000034410000}"/>
    <cellStyle name="40% - uthevingsfarge 6 4 2 2 2 2 5" xfId="17771" xr:uid="{00000000-0005-0000-0000-000035410000}"/>
    <cellStyle name="40% - uthevingsfarge 6 4 2 2 2 2_Tabell 4.5-4.7" xfId="17763" xr:uid="{00000000-0005-0000-0000-000036410000}"/>
    <cellStyle name="40% - uthevingsfarge 6 4 2 2 2 3" xfId="17772" xr:uid="{00000000-0005-0000-0000-000037410000}"/>
    <cellStyle name="40% - uthevingsfarge 6 4 2 2 2 3 2" xfId="17773" xr:uid="{00000000-0005-0000-0000-000038410000}"/>
    <cellStyle name="40% - uthevingsfarge 6 4 2 2 2 3 2 2" xfId="17774" xr:uid="{00000000-0005-0000-0000-000039410000}"/>
    <cellStyle name="40% - uthevingsfarge 6 4 2 2 2 3 2 3" xfId="17775" xr:uid="{00000000-0005-0000-0000-00003A410000}"/>
    <cellStyle name="40% - uthevingsfarge 6 4 2 2 2 3 3" xfId="17776" xr:uid="{00000000-0005-0000-0000-00003B410000}"/>
    <cellStyle name="40% - uthevingsfarge 6 4 2 2 2 3 3 2" xfId="17777" xr:uid="{00000000-0005-0000-0000-00003C410000}"/>
    <cellStyle name="40% - uthevingsfarge 6 4 2 2 2 3 3 3" xfId="17778" xr:uid="{00000000-0005-0000-0000-00003D410000}"/>
    <cellStyle name="40% - uthevingsfarge 6 4 2 2 2 3 4" xfId="17779" xr:uid="{00000000-0005-0000-0000-00003E410000}"/>
    <cellStyle name="40% - uthevingsfarge 6 4 2 2 2 3 5" xfId="17780" xr:uid="{00000000-0005-0000-0000-00003F410000}"/>
    <cellStyle name="40% - uthevingsfarge 6 4 2 2 2 4" xfId="17781" xr:uid="{00000000-0005-0000-0000-000040410000}"/>
    <cellStyle name="40% - uthevingsfarge 6 4 2 2 2 4 2" xfId="17782" xr:uid="{00000000-0005-0000-0000-000041410000}"/>
    <cellStyle name="40% - uthevingsfarge 6 4 2 2 2 4 3" xfId="17783" xr:uid="{00000000-0005-0000-0000-000042410000}"/>
    <cellStyle name="40% - uthevingsfarge 6 4 2 2 2 5" xfId="17784" xr:uid="{00000000-0005-0000-0000-000043410000}"/>
    <cellStyle name="40% - uthevingsfarge 6 4 2 2 2 5 2" xfId="17785" xr:uid="{00000000-0005-0000-0000-000044410000}"/>
    <cellStyle name="40% - uthevingsfarge 6 4 2 2 2 5 3" xfId="17786" xr:uid="{00000000-0005-0000-0000-000045410000}"/>
    <cellStyle name="40% - uthevingsfarge 6 4 2 2 2 6" xfId="17787" xr:uid="{00000000-0005-0000-0000-000046410000}"/>
    <cellStyle name="40% - uthevingsfarge 6 4 2 2 2 6 2" xfId="17788" xr:uid="{00000000-0005-0000-0000-000047410000}"/>
    <cellStyle name="40% - uthevingsfarge 6 4 2 2 2 7" xfId="17789" xr:uid="{00000000-0005-0000-0000-000048410000}"/>
    <cellStyle name="40% - uthevingsfarge 6 4 2 2 2 7 2" xfId="17790" xr:uid="{00000000-0005-0000-0000-000049410000}"/>
    <cellStyle name="40% - uthevingsfarge 6 4 2 2 2 8" xfId="17791" xr:uid="{00000000-0005-0000-0000-00004A410000}"/>
    <cellStyle name="40% - uthevingsfarge 6 4 2 2 2 9" xfId="17792" xr:uid="{00000000-0005-0000-0000-00004B410000}"/>
    <cellStyle name="40% - uthevingsfarge 6 4 2 2 2_Tabell 4.5-4.7" xfId="17761" xr:uid="{00000000-0005-0000-0000-00004C410000}"/>
    <cellStyle name="40% - uthevingsfarge 6 4 2 2 3" xfId="995" xr:uid="{00000000-0005-0000-0000-00004D410000}"/>
    <cellStyle name="40% - uthevingsfarge 6 4 2 2 3 2" xfId="17794" xr:uid="{00000000-0005-0000-0000-00004E410000}"/>
    <cellStyle name="40% - uthevingsfarge 6 4 2 2 3 2 2" xfId="17795" xr:uid="{00000000-0005-0000-0000-00004F410000}"/>
    <cellStyle name="40% - uthevingsfarge 6 4 2 2 3 2 3" xfId="17796" xr:uid="{00000000-0005-0000-0000-000050410000}"/>
    <cellStyle name="40% - uthevingsfarge 6 4 2 2 3 3" xfId="17797" xr:uid="{00000000-0005-0000-0000-000051410000}"/>
    <cellStyle name="40% - uthevingsfarge 6 4 2 2 3 3 2" xfId="17798" xr:uid="{00000000-0005-0000-0000-000052410000}"/>
    <cellStyle name="40% - uthevingsfarge 6 4 2 2 3 3 3" xfId="17799" xr:uid="{00000000-0005-0000-0000-000053410000}"/>
    <cellStyle name="40% - uthevingsfarge 6 4 2 2 3 4" xfId="17800" xr:uid="{00000000-0005-0000-0000-000054410000}"/>
    <cellStyle name="40% - uthevingsfarge 6 4 2 2 3 5" xfId="17801" xr:uid="{00000000-0005-0000-0000-000055410000}"/>
    <cellStyle name="40% - uthevingsfarge 6 4 2 2 3_Tabell 4.5-4.7" xfId="17793" xr:uid="{00000000-0005-0000-0000-000056410000}"/>
    <cellStyle name="40% - uthevingsfarge 6 4 2 2 4" xfId="17802" xr:uid="{00000000-0005-0000-0000-000057410000}"/>
    <cellStyle name="40% - uthevingsfarge 6 4 2 2 4 2" xfId="17803" xr:uid="{00000000-0005-0000-0000-000058410000}"/>
    <cellStyle name="40% - uthevingsfarge 6 4 2 2 4 2 2" xfId="17804" xr:uid="{00000000-0005-0000-0000-000059410000}"/>
    <cellStyle name="40% - uthevingsfarge 6 4 2 2 4 2 3" xfId="17805" xr:uid="{00000000-0005-0000-0000-00005A410000}"/>
    <cellStyle name="40% - uthevingsfarge 6 4 2 2 4 3" xfId="17806" xr:uid="{00000000-0005-0000-0000-00005B410000}"/>
    <cellStyle name="40% - uthevingsfarge 6 4 2 2 4 3 2" xfId="17807" xr:uid="{00000000-0005-0000-0000-00005C410000}"/>
    <cellStyle name="40% - uthevingsfarge 6 4 2 2 4 3 3" xfId="17808" xr:uid="{00000000-0005-0000-0000-00005D410000}"/>
    <cellStyle name="40% - uthevingsfarge 6 4 2 2 4 4" xfId="17809" xr:uid="{00000000-0005-0000-0000-00005E410000}"/>
    <cellStyle name="40% - uthevingsfarge 6 4 2 2 4 5" xfId="17810" xr:uid="{00000000-0005-0000-0000-00005F410000}"/>
    <cellStyle name="40% - uthevingsfarge 6 4 2 2 5" xfId="17811" xr:uid="{00000000-0005-0000-0000-000060410000}"/>
    <cellStyle name="40% - uthevingsfarge 6 4 2 2 5 2" xfId="17812" xr:uid="{00000000-0005-0000-0000-000061410000}"/>
    <cellStyle name="40% - uthevingsfarge 6 4 2 2 5 3" xfId="17813" xr:uid="{00000000-0005-0000-0000-000062410000}"/>
    <cellStyle name="40% - uthevingsfarge 6 4 2 2 6" xfId="17814" xr:uid="{00000000-0005-0000-0000-000063410000}"/>
    <cellStyle name="40% - uthevingsfarge 6 4 2 2 6 2" xfId="17815" xr:uid="{00000000-0005-0000-0000-000064410000}"/>
    <cellStyle name="40% - uthevingsfarge 6 4 2 2 6 3" xfId="17816" xr:uid="{00000000-0005-0000-0000-000065410000}"/>
    <cellStyle name="40% - uthevingsfarge 6 4 2 2 7" xfId="17817" xr:uid="{00000000-0005-0000-0000-000066410000}"/>
    <cellStyle name="40% - uthevingsfarge 6 4 2 2 7 2" xfId="17818" xr:uid="{00000000-0005-0000-0000-000067410000}"/>
    <cellStyle name="40% - uthevingsfarge 6 4 2 2 8" xfId="17819" xr:uid="{00000000-0005-0000-0000-000068410000}"/>
    <cellStyle name="40% - uthevingsfarge 6 4 2 2 8 2" xfId="17820" xr:uid="{00000000-0005-0000-0000-000069410000}"/>
    <cellStyle name="40% - uthevingsfarge 6 4 2 2 9" xfId="17821" xr:uid="{00000000-0005-0000-0000-00006A410000}"/>
    <cellStyle name="40% - uthevingsfarge 6 4 2 2_Tabell 4.5-4.7" xfId="17758" xr:uid="{00000000-0005-0000-0000-00006B410000}"/>
    <cellStyle name="40% - uthevingsfarge 6 4 2 3" xfId="996" xr:uid="{00000000-0005-0000-0000-00006C410000}"/>
    <cellStyle name="40% - uthevingsfarge 6 4 2 3 10" xfId="17823" xr:uid="{00000000-0005-0000-0000-00006D410000}"/>
    <cellStyle name="40% - uthevingsfarge 6 4 2 3 2" xfId="997" xr:uid="{00000000-0005-0000-0000-00006E410000}"/>
    <cellStyle name="40% - uthevingsfarge 6 4 2 3 2 2" xfId="17825" xr:uid="{00000000-0005-0000-0000-00006F410000}"/>
    <cellStyle name="40% - uthevingsfarge 6 4 2 3 2 2 2" xfId="17826" xr:uid="{00000000-0005-0000-0000-000070410000}"/>
    <cellStyle name="40% - uthevingsfarge 6 4 2 3 2 2 3" xfId="17827" xr:uid="{00000000-0005-0000-0000-000071410000}"/>
    <cellStyle name="40% - uthevingsfarge 6 4 2 3 2 3" xfId="17828" xr:uid="{00000000-0005-0000-0000-000072410000}"/>
    <cellStyle name="40% - uthevingsfarge 6 4 2 3 2 3 2" xfId="17829" xr:uid="{00000000-0005-0000-0000-000073410000}"/>
    <cellStyle name="40% - uthevingsfarge 6 4 2 3 2 3 3" xfId="17830" xr:uid="{00000000-0005-0000-0000-000074410000}"/>
    <cellStyle name="40% - uthevingsfarge 6 4 2 3 2 4" xfId="17831" xr:uid="{00000000-0005-0000-0000-000075410000}"/>
    <cellStyle name="40% - uthevingsfarge 6 4 2 3 2 5" xfId="17832" xr:uid="{00000000-0005-0000-0000-000076410000}"/>
    <cellStyle name="40% - uthevingsfarge 6 4 2 3 2_Tabell 4.5-4.7" xfId="17824" xr:uid="{00000000-0005-0000-0000-000077410000}"/>
    <cellStyle name="40% - uthevingsfarge 6 4 2 3 3" xfId="17833" xr:uid="{00000000-0005-0000-0000-000078410000}"/>
    <cellStyle name="40% - uthevingsfarge 6 4 2 3 3 2" xfId="17834" xr:uid="{00000000-0005-0000-0000-000079410000}"/>
    <cellStyle name="40% - uthevingsfarge 6 4 2 3 3 2 2" xfId="17835" xr:uid="{00000000-0005-0000-0000-00007A410000}"/>
    <cellStyle name="40% - uthevingsfarge 6 4 2 3 3 2 3" xfId="17836" xr:uid="{00000000-0005-0000-0000-00007B410000}"/>
    <cellStyle name="40% - uthevingsfarge 6 4 2 3 3 3" xfId="17837" xr:uid="{00000000-0005-0000-0000-00007C410000}"/>
    <cellStyle name="40% - uthevingsfarge 6 4 2 3 3 3 2" xfId="17838" xr:uid="{00000000-0005-0000-0000-00007D410000}"/>
    <cellStyle name="40% - uthevingsfarge 6 4 2 3 3 3 3" xfId="17839" xr:uid="{00000000-0005-0000-0000-00007E410000}"/>
    <cellStyle name="40% - uthevingsfarge 6 4 2 3 3 4" xfId="17840" xr:uid="{00000000-0005-0000-0000-00007F410000}"/>
    <cellStyle name="40% - uthevingsfarge 6 4 2 3 3 5" xfId="17841" xr:uid="{00000000-0005-0000-0000-000080410000}"/>
    <cellStyle name="40% - uthevingsfarge 6 4 2 3 4" xfId="17842" xr:uid="{00000000-0005-0000-0000-000081410000}"/>
    <cellStyle name="40% - uthevingsfarge 6 4 2 3 4 2" xfId="17843" xr:uid="{00000000-0005-0000-0000-000082410000}"/>
    <cellStyle name="40% - uthevingsfarge 6 4 2 3 4 3" xfId="17844" xr:uid="{00000000-0005-0000-0000-000083410000}"/>
    <cellStyle name="40% - uthevingsfarge 6 4 2 3 5" xfId="17845" xr:uid="{00000000-0005-0000-0000-000084410000}"/>
    <cellStyle name="40% - uthevingsfarge 6 4 2 3 5 2" xfId="17846" xr:uid="{00000000-0005-0000-0000-000085410000}"/>
    <cellStyle name="40% - uthevingsfarge 6 4 2 3 5 3" xfId="17847" xr:uid="{00000000-0005-0000-0000-000086410000}"/>
    <cellStyle name="40% - uthevingsfarge 6 4 2 3 6" xfId="17848" xr:uid="{00000000-0005-0000-0000-000087410000}"/>
    <cellStyle name="40% - uthevingsfarge 6 4 2 3 6 2" xfId="17849" xr:uid="{00000000-0005-0000-0000-000088410000}"/>
    <cellStyle name="40% - uthevingsfarge 6 4 2 3 7" xfId="17850" xr:uid="{00000000-0005-0000-0000-000089410000}"/>
    <cellStyle name="40% - uthevingsfarge 6 4 2 3 7 2" xfId="17851" xr:uid="{00000000-0005-0000-0000-00008A410000}"/>
    <cellStyle name="40% - uthevingsfarge 6 4 2 3 8" xfId="17852" xr:uid="{00000000-0005-0000-0000-00008B410000}"/>
    <cellStyle name="40% - uthevingsfarge 6 4 2 3 9" xfId="17853" xr:uid="{00000000-0005-0000-0000-00008C410000}"/>
    <cellStyle name="40% - uthevingsfarge 6 4 2 3_Tabell 4.5-4.7" xfId="17822" xr:uid="{00000000-0005-0000-0000-00008D410000}"/>
    <cellStyle name="40% - uthevingsfarge 6 4 2 4" xfId="998" xr:uid="{00000000-0005-0000-0000-00008E410000}"/>
    <cellStyle name="40% - uthevingsfarge 6 4 2 4 2" xfId="17855" xr:uid="{00000000-0005-0000-0000-00008F410000}"/>
    <cellStyle name="40% - uthevingsfarge 6 4 2 4 2 2" xfId="17856" xr:uid="{00000000-0005-0000-0000-000090410000}"/>
    <cellStyle name="40% - uthevingsfarge 6 4 2 4 2 3" xfId="17857" xr:uid="{00000000-0005-0000-0000-000091410000}"/>
    <cellStyle name="40% - uthevingsfarge 6 4 2 4 3" xfId="17858" xr:uid="{00000000-0005-0000-0000-000092410000}"/>
    <cellStyle name="40% - uthevingsfarge 6 4 2 4 3 2" xfId="17859" xr:uid="{00000000-0005-0000-0000-000093410000}"/>
    <cellStyle name="40% - uthevingsfarge 6 4 2 4 3 3" xfId="17860" xr:uid="{00000000-0005-0000-0000-000094410000}"/>
    <cellStyle name="40% - uthevingsfarge 6 4 2 4 4" xfId="17861" xr:uid="{00000000-0005-0000-0000-000095410000}"/>
    <cellStyle name="40% - uthevingsfarge 6 4 2 4 5" xfId="17862" xr:uid="{00000000-0005-0000-0000-000096410000}"/>
    <cellStyle name="40% - uthevingsfarge 6 4 2 4_Tabell 4.5-4.7" xfId="17854" xr:uid="{00000000-0005-0000-0000-000097410000}"/>
    <cellStyle name="40% - uthevingsfarge 6 4 2 5" xfId="17863" xr:uid="{00000000-0005-0000-0000-000098410000}"/>
    <cellStyle name="40% - uthevingsfarge 6 4 2 5 2" xfId="17864" xr:uid="{00000000-0005-0000-0000-000099410000}"/>
    <cellStyle name="40% - uthevingsfarge 6 4 2 5 2 2" xfId="17865" xr:uid="{00000000-0005-0000-0000-00009A410000}"/>
    <cellStyle name="40% - uthevingsfarge 6 4 2 5 2 3" xfId="17866" xr:uid="{00000000-0005-0000-0000-00009B410000}"/>
    <cellStyle name="40% - uthevingsfarge 6 4 2 5 3" xfId="17867" xr:uid="{00000000-0005-0000-0000-00009C410000}"/>
    <cellStyle name="40% - uthevingsfarge 6 4 2 5 3 2" xfId="17868" xr:uid="{00000000-0005-0000-0000-00009D410000}"/>
    <cellStyle name="40% - uthevingsfarge 6 4 2 5 3 3" xfId="17869" xr:uid="{00000000-0005-0000-0000-00009E410000}"/>
    <cellStyle name="40% - uthevingsfarge 6 4 2 5 4" xfId="17870" xr:uid="{00000000-0005-0000-0000-00009F410000}"/>
    <cellStyle name="40% - uthevingsfarge 6 4 2 5 5" xfId="17871" xr:uid="{00000000-0005-0000-0000-0000A0410000}"/>
    <cellStyle name="40% - uthevingsfarge 6 4 2 6" xfId="17872" xr:uid="{00000000-0005-0000-0000-0000A1410000}"/>
    <cellStyle name="40% - uthevingsfarge 6 4 2 6 2" xfId="17873" xr:uid="{00000000-0005-0000-0000-0000A2410000}"/>
    <cellStyle name="40% - uthevingsfarge 6 4 2 6 3" xfId="17874" xr:uid="{00000000-0005-0000-0000-0000A3410000}"/>
    <cellStyle name="40% - uthevingsfarge 6 4 2 7" xfId="17875" xr:uid="{00000000-0005-0000-0000-0000A4410000}"/>
    <cellStyle name="40% - uthevingsfarge 6 4 2 7 2" xfId="17876" xr:uid="{00000000-0005-0000-0000-0000A5410000}"/>
    <cellStyle name="40% - uthevingsfarge 6 4 2 7 3" xfId="17877" xr:uid="{00000000-0005-0000-0000-0000A6410000}"/>
    <cellStyle name="40% - uthevingsfarge 6 4 2 8" xfId="17878" xr:uid="{00000000-0005-0000-0000-0000A7410000}"/>
    <cellStyle name="40% - uthevingsfarge 6 4 2 8 2" xfId="17879" xr:uid="{00000000-0005-0000-0000-0000A8410000}"/>
    <cellStyle name="40% - uthevingsfarge 6 4 2 9" xfId="17880" xr:uid="{00000000-0005-0000-0000-0000A9410000}"/>
    <cellStyle name="40% - uthevingsfarge 6 4 2 9 2" xfId="17881" xr:uid="{00000000-0005-0000-0000-0000AA410000}"/>
    <cellStyle name="40% - uthevingsfarge 6 4 2_Tabell 4.5-4.7" xfId="17754" xr:uid="{00000000-0005-0000-0000-0000AB410000}"/>
    <cellStyle name="40% - uthevingsfarge 6 4 3" xfId="999" xr:uid="{00000000-0005-0000-0000-0000AC410000}"/>
    <cellStyle name="40% - uthevingsfarge 6 4 3 10" xfId="17883" xr:uid="{00000000-0005-0000-0000-0000AD410000}"/>
    <cellStyle name="40% - uthevingsfarge 6 4 3 11" xfId="17884" xr:uid="{00000000-0005-0000-0000-0000AE410000}"/>
    <cellStyle name="40% - uthevingsfarge 6 4 3 2" xfId="1000" xr:uid="{00000000-0005-0000-0000-0000AF410000}"/>
    <cellStyle name="40% - uthevingsfarge 6 4 3 2 10" xfId="17886" xr:uid="{00000000-0005-0000-0000-0000B0410000}"/>
    <cellStyle name="40% - uthevingsfarge 6 4 3 2 2" xfId="1001" xr:uid="{00000000-0005-0000-0000-0000B1410000}"/>
    <cellStyle name="40% - uthevingsfarge 6 4 3 2 2 2" xfId="17888" xr:uid="{00000000-0005-0000-0000-0000B2410000}"/>
    <cellStyle name="40% - uthevingsfarge 6 4 3 2 2 2 2" xfId="17889" xr:uid="{00000000-0005-0000-0000-0000B3410000}"/>
    <cellStyle name="40% - uthevingsfarge 6 4 3 2 2 2 3" xfId="17890" xr:uid="{00000000-0005-0000-0000-0000B4410000}"/>
    <cellStyle name="40% - uthevingsfarge 6 4 3 2 2 3" xfId="17891" xr:uid="{00000000-0005-0000-0000-0000B5410000}"/>
    <cellStyle name="40% - uthevingsfarge 6 4 3 2 2 3 2" xfId="17892" xr:uid="{00000000-0005-0000-0000-0000B6410000}"/>
    <cellStyle name="40% - uthevingsfarge 6 4 3 2 2 3 3" xfId="17893" xr:uid="{00000000-0005-0000-0000-0000B7410000}"/>
    <cellStyle name="40% - uthevingsfarge 6 4 3 2 2 4" xfId="17894" xr:uid="{00000000-0005-0000-0000-0000B8410000}"/>
    <cellStyle name="40% - uthevingsfarge 6 4 3 2 2 5" xfId="17895" xr:uid="{00000000-0005-0000-0000-0000B9410000}"/>
    <cellStyle name="40% - uthevingsfarge 6 4 3 2 2_Tabell 4.5-4.7" xfId="17887" xr:uid="{00000000-0005-0000-0000-0000BA410000}"/>
    <cellStyle name="40% - uthevingsfarge 6 4 3 2 3" xfId="17896" xr:uid="{00000000-0005-0000-0000-0000BB410000}"/>
    <cellStyle name="40% - uthevingsfarge 6 4 3 2 3 2" xfId="17897" xr:uid="{00000000-0005-0000-0000-0000BC410000}"/>
    <cellStyle name="40% - uthevingsfarge 6 4 3 2 3 2 2" xfId="17898" xr:uid="{00000000-0005-0000-0000-0000BD410000}"/>
    <cellStyle name="40% - uthevingsfarge 6 4 3 2 3 2 3" xfId="17899" xr:uid="{00000000-0005-0000-0000-0000BE410000}"/>
    <cellStyle name="40% - uthevingsfarge 6 4 3 2 3 3" xfId="17900" xr:uid="{00000000-0005-0000-0000-0000BF410000}"/>
    <cellStyle name="40% - uthevingsfarge 6 4 3 2 3 3 2" xfId="17901" xr:uid="{00000000-0005-0000-0000-0000C0410000}"/>
    <cellStyle name="40% - uthevingsfarge 6 4 3 2 3 3 3" xfId="17902" xr:uid="{00000000-0005-0000-0000-0000C1410000}"/>
    <cellStyle name="40% - uthevingsfarge 6 4 3 2 3 4" xfId="17903" xr:uid="{00000000-0005-0000-0000-0000C2410000}"/>
    <cellStyle name="40% - uthevingsfarge 6 4 3 2 3 5" xfId="17904" xr:uid="{00000000-0005-0000-0000-0000C3410000}"/>
    <cellStyle name="40% - uthevingsfarge 6 4 3 2 4" xfId="17905" xr:uid="{00000000-0005-0000-0000-0000C4410000}"/>
    <cellStyle name="40% - uthevingsfarge 6 4 3 2 4 2" xfId="17906" xr:uid="{00000000-0005-0000-0000-0000C5410000}"/>
    <cellStyle name="40% - uthevingsfarge 6 4 3 2 4 3" xfId="17907" xr:uid="{00000000-0005-0000-0000-0000C6410000}"/>
    <cellStyle name="40% - uthevingsfarge 6 4 3 2 5" xfId="17908" xr:uid="{00000000-0005-0000-0000-0000C7410000}"/>
    <cellStyle name="40% - uthevingsfarge 6 4 3 2 5 2" xfId="17909" xr:uid="{00000000-0005-0000-0000-0000C8410000}"/>
    <cellStyle name="40% - uthevingsfarge 6 4 3 2 5 3" xfId="17910" xr:uid="{00000000-0005-0000-0000-0000C9410000}"/>
    <cellStyle name="40% - uthevingsfarge 6 4 3 2 6" xfId="17911" xr:uid="{00000000-0005-0000-0000-0000CA410000}"/>
    <cellStyle name="40% - uthevingsfarge 6 4 3 2 6 2" xfId="17912" xr:uid="{00000000-0005-0000-0000-0000CB410000}"/>
    <cellStyle name="40% - uthevingsfarge 6 4 3 2 7" xfId="17913" xr:uid="{00000000-0005-0000-0000-0000CC410000}"/>
    <cellStyle name="40% - uthevingsfarge 6 4 3 2 7 2" xfId="17914" xr:uid="{00000000-0005-0000-0000-0000CD410000}"/>
    <cellStyle name="40% - uthevingsfarge 6 4 3 2 8" xfId="17915" xr:uid="{00000000-0005-0000-0000-0000CE410000}"/>
    <cellStyle name="40% - uthevingsfarge 6 4 3 2 9" xfId="17916" xr:uid="{00000000-0005-0000-0000-0000CF410000}"/>
    <cellStyle name="40% - uthevingsfarge 6 4 3 2_Tabell 4.5-4.7" xfId="17885" xr:uid="{00000000-0005-0000-0000-0000D0410000}"/>
    <cellStyle name="40% - uthevingsfarge 6 4 3 3" xfId="1002" xr:uid="{00000000-0005-0000-0000-0000D1410000}"/>
    <cellStyle name="40% - uthevingsfarge 6 4 3 3 2" xfId="17918" xr:uid="{00000000-0005-0000-0000-0000D2410000}"/>
    <cellStyle name="40% - uthevingsfarge 6 4 3 3 2 2" xfId="17919" xr:uid="{00000000-0005-0000-0000-0000D3410000}"/>
    <cellStyle name="40% - uthevingsfarge 6 4 3 3 2 3" xfId="17920" xr:uid="{00000000-0005-0000-0000-0000D4410000}"/>
    <cellStyle name="40% - uthevingsfarge 6 4 3 3 3" xfId="17921" xr:uid="{00000000-0005-0000-0000-0000D5410000}"/>
    <cellStyle name="40% - uthevingsfarge 6 4 3 3 3 2" xfId="17922" xr:uid="{00000000-0005-0000-0000-0000D6410000}"/>
    <cellStyle name="40% - uthevingsfarge 6 4 3 3 3 3" xfId="17923" xr:uid="{00000000-0005-0000-0000-0000D7410000}"/>
    <cellStyle name="40% - uthevingsfarge 6 4 3 3 4" xfId="17924" xr:uid="{00000000-0005-0000-0000-0000D8410000}"/>
    <cellStyle name="40% - uthevingsfarge 6 4 3 3 5" xfId="17925" xr:uid="{00000000-0005-0000-0000-0000D9410000}"/>
    <cellStyle name="40% - uthevingsfarge 6 4 3 3_Tabell 4.5-4.7" xfId="17917" xr:uid="{00000000-0005-0000-0000-0000DA410000}"/>
    <cellStyle name="40% - uthevingsfarge 6 4 3 4" xfId="17926" xr:uid="{00000000-0005-0000-0000-0000DB410000}"/>
    <cellStyle name="40% - uthevingsfarge 6 4 3 4 2" xfId="17927" xr:uid="{00000000-0005-0000-0000-0000DC410000}"/>
    <cellStyle name="40% - uthevingsfarge 6 4 3 4 2 2" xfId="17928" xr:uid="{00000000-0005-0000-0000-0000DD410000}"/>
    <cellStyle name="40% - uthevingsfarge 6 4 3 4 2 3" xfId="17929" xr:uid="{00000000-0005-0000-0000-0000DE410000}"/>
    <cellStyle name="40% - uthevingsfarge 6 4 3 4 3" xfId="17930" xr:uid="{00000000-0005-0000-0000-0000DF410000}"/>
    <cellStyle name="40% - uthevingsfarge 6 4 3 4 3 2" xfId="17931" xr:uid="{00000000-0005-0000-0000-0000E0410000}"/>
    <cellStyle name="40% - uthevingsfarge 6 4 3 4 3 3" xfId="17932" xr:uid="{00000000-0005-0000-0000-0000E1410000}"/>
    <cellStyle name="40% - uthevingsfarge 6 4 3 4 4" xfId="17933" xr:uid="{00000000-0005-0000-0000-0000E2410000}"/>
    <cellStyle name="40% - uthevingsfarge 6 4 3 4 5" xfId="17934" xr:uid="{00000000-0005-0000-0000-0000E3410000}"/>
    <cellStyle name="40% - uthevingsfarge 6 4 3 5" xfId="17935" xr:uid="{00000000-0005-0000-0000-0000E4410000}"/>
    <cellStyle name="40% - uthevingsfarge 6 4 3 5 2" xfId="17936" xr:uid="{00000000-0005-0000-0000-0000E5410000}"/>
    <cellStyle name="40% - uthevingsfarge 6 4 3 5 3" xfId="17937" xr:uid="{00000000-0005-0000-0000-0000E6410000}"/>
    <cellStyle name="40% - uthevingsfarge 6 4 3 6" xfId="17938" xr:uid="{00000000-0005-0000-0000-0000E7410000}"/>
    <cellStyle name="40% - uthevingsfarge 6 4 3 6 2" xfId="17939" xr:uid="{00000000-0005-0000-0000-0000E8410000}"/>
    <cellStyle name="40% - uthevingsfarge 6 4 3 6 3" xfId="17940" xr:uid="{00000000-0005-0000-0000-0000E9410000}"/>
    <cellStyle name="40% - uthevingsfarge 6 4 3 7" xfId="17941" xr:uid="{00000000-0005-0000-0000-0000EA410000}"/>
    <cellStyle name="40% - uthevingsfarge 6 4 3 7 2" xfId="17942" xr:uid="{00000000-0005-0000-0000-0000EB410000}"/>
    <cellStyle name="40% - uthevingsfarge 6 4 3 8" xfId="17943" xr:uid="{00000000-0005-0000-0000-0000EC410000}"/>
    <cellStyle name="40% - uthevingsfarge 6 4 3 8 2" xfId="17944" xr:uid="{00000000-0005-0000-0000-0000ED410000}"/>
    <cellStyle name="40% - uthevingsfarge 6 4 3 9" xfId="17945" xr:uid="{00000000-0005-0000-0000-0000EE410000}"/>
    <cellStyle name="40% - uthevingsfarge 6 4 3_Tabell 4.5-4.7" xfId="17882" xr:uid="{00000000-0005-0000-0000-0000EF410000}"/>
    <cellStyle name="40% - uthevingsfarge 6 4 4" xfId="1003" xr:uid="{00000000-0005-0000-0000-0000F0410000}"/>
    <cellStyle name="40% - uthevingsfarge 6 4 4 10" xfId="17947" xr:uid="{00000000-0005-0000-0000-0000F1410000}"/>
    <cellStyle name="40% - uthevingsfarge 6 4 4 2" xfId="1004" xr:uid="{00000000-0005-0000-0000-0000F2410000}"/>
    <cellStyle name="40% - uthevingsfarge 6 4 4 2 2" xfId="17949" xr:uid="{00000000-0005-0000-0000-0000F3410000}"/>
    <cellStyle name="40% - uthevingsfarge 6 4 4 2 2 2" xfId="17950" xr:uid="{00000000-0005-0000-0000-0000F4410000}"/>
    <cellStyle name="40% - uthevingsfarge 6 4 4 2 2 3" xfId="17951" xr:uid="{00000000-0005-0000-0000-0000F5410000}"/>
    <cellStyle name="40% - uthevingsfarge 6 4 4 2 3" xfId="17952" xr:uid="{00000000-0005-0000-0000-0000F6410000}"/>
    <cellStyle name="40% - uthevingsfarge 6 4 4 2 3 2" xfId="17953" xr:uid="{00000000-0005-0000-0000-0000F7410000}"/>
    <cellStyle name="40% - uthevingsfarge 6 4 4 2 3 3" xfId="17954" xr:uid="{00000000-0005-0000-0000-0000F8410000}"/>
    <cellStyle name="40% - uthevingsfarge 6 4 4 2 4" xfId="17955" xr:uid="{00000000-0005-0000-0000-0000F9410000}"/>
    <cellStyle name="40% - uthevingsfarge 6 4 4 2 5" xfId="17956" xr:uid="{00000000-0005-0000-0000-0000FA410000}"/>
    <cellStyle name="40% - uthevingsfarge 6 4 4 2_Tabell 4.5-4.7" xfId="17948" xr:uid="{00000000-0005-0000-0000-0000FB410000}"/>
    <cellStyle name="40% - uthevingsfarge 6 4 4 3" xfId="17957" xr:uid="{00000000-0005-0000-0000-0000FC410000}"/>
    <cellStyle name="40% - uthevingsfarge 6 4 4 3 2" xfId="17958" xr:uid="{00000000-0005-0000-0000-0000FD410000}"/>
    <cellStyle name="40% - uthevingsfarge 6 4 4 3 2 2" xfId="17959" xr:uid="{00000000-0005-0000-0000-0000FE410000}"/>
    <cellStyle name="40% - uthevingsfarge 6 4 4 3 2 3" xfId="17960" xr:uid="{00000000-0005-0000-0000-0000FF410000}"/>
    <cellStyle name="40% - uthevingsfarge 6 4 4 3 3" xfId="17961" xr:uid="{00000000-0005-0000-0000-000000420000}"/>
    <cellStyle name="40% - uthevingsfarge 6 4 4 3 3 2" xfId="17962" xr:uid="{00000000-0005-0000-0000-000001420000}"/>
    <cellStyle name="40% - uthevingsfarge 6 4 4 3 3 3" xfId="17963" xr:uid="{00000000-0005-0000-0000-000002420000}"/>
    <cellStyle name="40% - uthevingsfarge 6 4 4 3 4" xfId="17964" xr:uid="{00000000-0005-0000-0000-000003420000}"/>
    <cellStyle name="40% - uthevingsfarge 6 4 4 3 5" xfId="17965" xr:uid="{00000000-0005-0000-0000-000004420000}"/>
    <cellStyle name="40% - uthevingsfarge 6 4 4 4" xfId="17966" xr:uid="{00000000-0005-0000-0000-000005420000}"/>
    <cellStyle name="40% - uthevingsfarge 6 4 4 4 2" xfId="17967" xr:uid="{00000000-0005-0000-0000-000006420000}"/>
    <cellStyle name="40% - uthevingsfarge 6 4 4 4 3" xfId="17968" xr:uid="{00000000-0005-0000-0000-000007420000}"/>
    <cellStyle name="40% - uthevingsfarge 6 4 4 5" xfId="17969" xr:uid="{00000000-0005-0000-0000-000008420000}"/>
    <cellStyle name="40% - uthevingsfarge 6 4 4 5 2" xfId="17970" xr:uid="{00000000-0005-0000-0000-000009420000}"/>
    <cellStyle name="40% - uthevingsfarge 6 4 4 5 3" xfId="17971" xr:uid="{00000000-0005-0000-0000-00000A420000}"/>
    <cellStyle name="40% - uthevingsfarge 6 4 4 6" xfId="17972" xr:uid="{00000000-0005-0000-0000-00000B420000}"/>
    <cellStyle name="40% - uthevingsfarge 6 4 4 6 2" xfId="17973" xr:uid="{00000000-0005-0000-0000-00000C420000}"/>
    <cellStyle name="40% - uthevingsfarge 6 4 4 7" xfId="17974" xr:uid="{00000000-0005-0000-0000-00000D420000}"/>
    <cellStyle name="40% - uthevingsfarge 6 4 4 7 2" xfId="17975" xr:uid="{00000000-0005-0000-0000-00000E420000}"/>
    <cellStyle name="40% - uthevingsfarge 6 4 4 8" xfId="17976" xr:uid="{00000000-0005-0000-0000-00000F420000}"/>
    <cellStyle name="40% - uthevingsfarge 6 4 4 9" xfId="17977" xr:uid="{00000000-0005-0000-0000-000010420000}"/>
    <cellStyle name="40% - uthevingsfarge 6 4 4_Tabell 4.5-4.7" xfId="17946" xr:uid="{00000000-0005-0000-0000-000011420000}"/>
    <cellStyle name="40% - uthevingsfarge 6 4 5" xfId="1005" xr:uid="{00000000-0005-0000-0000-000012420000}"/>
    <cellStyle name="40% - uthevingsfarge 6 4 5 2" xfId="17979" xr:uid="{00000000-0005-0000-0000-000013420000}"/>
    <cellStyle name="40% - uthevingsfarge 6 4 5 2 2" xfId="17980" xr:uid="{00000000-0005-0000-0000-000014420000}"/>
    <cellStyle name="40% - uthevingsfarge 6 4 5 2 3" xfId="17981" xr:uid="{00000000-0005-0000-0000-000015420000}"/>
    <cellStyle name="40% - uthevingsfarge 6 4 5 3" xfId="17982" xr:uid="{00000000-0005-0000-0000-000016420000}"/>
    <cellStyle name="40% - uthevingsfarge 6 4 5 3 2" xfId="17983" xr:uid="{00000000-0005-0000-0000-000017420000}"/>
    <cellStyle name="40% - uthevingsfarge 6 4 5 3 3" xfId="17984" xr:uid="{00000000-0005-0000-0000-000018420000}"/>
    <cellStyle name="40% - uthevingsfarge 6 4 5 4" xfId="17985" xr:uid="{00000000-0005-0000-0000-000019420000}"/>
    <cellStyle name="40% - uthevingsfarge 6 4 5 5" xfId="17986" xr:uid="{00000000-0005-0000-0000-00001A420000}"/>
    <cellStyle name="40% - uthevingsfarge 6 4 5_Tabell 4.5-4.7" xfId="17978" xr:uid="{00000000-0005-0000-0000-00001B420000}"/>
    <cellStyle name="40% - uthevingsfarge 6 4 6" xfId="17987" xr:uid="{00000000-0005-0000-0000-00001C420000}"/>
    <cellStyle name="40% - uthevingsfarge 6 4 6 2" xfId="17988" xr:uid="{00000000-0005-0000-0000-00001D420000}"/>
    <cellStyle name="40% - uthevingsfarge 6 4 6 2 2" xfId="17989" xr:uid="{00000000-0005-0000-0000-00001E420000}"/>
    <cellStyle name="40% - uthevingsfarge 6 4 6 2 3" xfId="17990" xr:uid="{00000000-0005-0000-0000-00001F420000}"/>
    <cellStyle name="40% - uthevingsfarge 6 4 6 3" xfId="17991" xr:uid="{00000000-0005-0000-0000-000020420000}"/>
    <cellStyle name="40% - uthevingsfarge 6 4 6 3 2" xfId="17992" xr:uid="{00000000-0005-0000-0000-000021420000}"/>
    <cellStyle name="40% - uthevingsfarge 6 4 6 3 3" xfId="17993" xr:uid="{00000000-0005-0000-0000-000022420000}"/>
    <cellStyle name="40% - uthevingsfarge 6 4 6 4" xfId="17994" xr:uid="{00000000-0005-0000-0000-000023420000}"/>
    <cellStyle name="40% - uthevingsfarge 6 4 6 5" xfId="17995" xr:uid="{00000000-0005-0000-0000-000024420000}"/>
    <cellStyle name="40% - uthevingsfarge 6 4 7" xfId="17996" xr:uid="{00000000-0005-0000-0000-000025420000}"/>
    <cellStyle name="40% - uthevingsfarge 6 4 7 2" xfId="17997" xr:uid="{00000000-0005-0000-0000-000026420000}"/>
    <cellStyle name="40% - uthevingsfarge 6 4 7 3" xfId="17998" xr:uid="{00000000-0005-0000-0000-000027420000}"/>
    <cellStyle name="40% - uthevingsfarge 6 4 8" xfId="17999" xr:uid="{00000000-0005-0000-0000-000028420000}"/>
    <cellStyle name="40% - uthevingsfarge 6 4 8 2" xfId="18000" xr:uid="{00000000-0005-0000-0000-000029420000}"/>
    <cellStyle name="40% - uthevingsfarge 6 4 8 3" xfId="18001" xr:uid="{00000000-0005-0000-0000-00002A420000}"/>
    <cellStyle name="40% - uthevingsfarge 6 4 9" xfId="18002" xr:uid="{00000000-0005-0000-0000-00002B420000}"/>
    <cellStyle name="40% - uthevingsfarge 6 4 9 2" xfId="18003" xr:uid="{00000000-0005-0000-0000-00002C420000}"/>
    <cellStyle name="40% - uthevingsfarge 6 4_Tabell 4.5-4.7" xfId="17748" xr:uid="{00000000-0005-0000-0000-00002D420000}"/>
    <cellStyle name="40% - uthevingsfarge 6 5" xfId="1006" xr:uid="{00000000-0005-0000-0000-00002E420000}"/>
    <cellStyle name="40% - uthevingsfarge 6 5 10" xfId="18005" xr:uid="{00000000-0005-0000-0000-00002F420000}"/>
    <cellStyle name="40% - uthevingsfarge 6 5 10 2" xfId="18006" xr:uid="{00000000-0005-0000-0000-000030420000}"/>
    <cellStyle name="40% - uthevingsfarge 6 5 11" xfId="18007" xr:uid="{00000000-0005-0000-0000-000031420000}"/>
    <cellStyle name="40% - uthevingsfarge 6 5 12" xfId="18008" xr:uid="{00000000-0005-0000-0000-000032420000}"/>
    <cellStyle name="40% - uthevingsfarge 6 5 13" xfId="18009" xr:uid="{00000000-0005-0000-0000-000033420000}"/>
    <cellStyle name="40% - uthevingsfarge 6 5 2" xfId="1007" xr:uid="{00000000-0005-0000-0000-000034420000}"/>
    <cellStyle name="40% - uthevingsfarge 6 5 2 10" xfId="18011" xr:uid="{00000000-0005-0000-0000-000035420000}"/>
    <cellStyle name="40% - uthevingsfarge 6 5 2 11" xfId="18012" xr:uid="{00000000-0005-0000-0000-000036420000}"/>
    <cellStyle name="40% - uthevingsfarge 6 5 2 12" xfId="18013" xr:uid="{00000000-0005-0000-0000-000037420000}"/>
    <cellStyle name="40% - uthevingsfarge 6 5 2 2" xfId="1008" xr:uid="{00000000-0005-0000-0000-000038420000}"/>
    <cellStyle name="40% - uthevingsfarge 6 5 2 2 10" xfId="18015" xr:uid="{00000000-0005-0000-0000-000039420000}"/>
    <cellStyle name="40% - uthevingsfarge 6 5 2 2 11" xfId="18016" xr:uid="{00000000-0005-0000-0000-00003A420000}"/>
    <cellStyle name="40% - uthevingsfarge 6 5 2 2 2" xfId="1009" xr:uid="{00000000-0005-0000-0000-00003B420000}"/>
    <cellStyle name="40% - uthevingsfarge 6 5 2 2 2 10" xfId="18018" xr:uid="{00000000-0005-0000-0000-00003C420000}"/>
    <cellStyle name="40% - uthevingsfarge 6 5 2 2 2 2" xfId="1010" xr:uid="{00000000-0005-0000-0000-00003D420000}"/>
    <cellStyle name="40% - uthevingsfarge 6 5 2 2 2 2 2" xfId="18020" xr:uid="{00000000-0005-0000-0000-00003E420000}"/>
    <cellStyle name="40% - uthevingsfarge 6 5 2 2 2 2 2 2" xfId="18021" xr:uid="{00000000-0005-0000-0000-00003F420000}"/>
    <cellStyle name="40% - uthevingsfarge 6 5 2 2 2 2 2 3" xfId="18022" xr:uid="{00000000-0005-0000-0000-000040420000}"/>
    <cellStyle name="40% - uthevingsfarge 6 5 2 2 2 2 3" xfId="18023" xr:uid="{00000000-0005-0000-0000-000041420000}"/>
    <cellStyle name="40% - uthevingsfarge 6 5 2 2 2 2 3 2" xfId="18024" xr:uid="{00000000-0005-0000-0000-000042420000}"/>
    <cellStyle name="40% - uthevingsfarge 6 5 2 2 2 2 3 3" xfId="18025" xr:uid="{00000000-0005-0000-0000-000043420000}"/>
    <cellStyle name="40% - uthevingsfarge 6 5 2 2 2 2 4" xfId="18026" xr:uid="{00000000-0005-0000-0000-000044420000}"/>
    <cellStyle name="40% - uthevingsfarge 6 5 2 2 2 2 5" xfId="18027" xr:uid="{00000000-0005-0000-0000-000045420000}"/>
    <cellStyle name="40% - uthevingsfarge 6 5 2 2 2 2_Tabell 4.5-4.7" xfId="18019" xr:uid="{00000000-0005-0000-0000-000046420000}"/>
    <cellStyle name="40% - uthevingsfarge 6 5 2 2 2 3" xfId="18028" xr:uid="{00000000-0005-0000-0000-000047420000}"/>
    <cellStyle name="40% - uthevingsfarge 6 5 2 2 2 3 2" xfId="18029" xr:uid="{00000000-0005-0000-0000-000048420000}"/>
    <cellStyle name="40% - uthevingsfarge 6 5 2 2 2 3 2 2" xfId="18030" xr:uid="{00000000-0005-0000-0000-000049420000}"/>
    <cellStyle name="40% - uthevingsfarge 6 5 2 2 2 3 2 3" xfId="18031" xr:uid="{00000000-0005-0000-0000-00004A420000}"/>
    <cellStyle name="40% - uthevingsfarge 6 5 2 2 2 3 3" xfId="18032" xr:uid="{00000000-0005-0000-0000-00004B420000}"/>
    <cellStyle name="40% - uthevingsfarge 6 5 2 2 2 3 3 2" xfId="18033" xr:uid="{00000000-0005-0000-0000-00004C420000}"/>
    <cellStyle name="40% - uthevingsfarge 6 5 2 2 2 3 3 3" xfId="18034" xr:uid="{00000000-0005-0000-0000-00004D420000}"/>
    <cellStyle name="40% - uthevingsfarge 6 5 2 2 2 3 4" xfId="18035" xr:uid="{00000000-0005-0000-0000-00004E420000}"/>
    <cellStyle name="40% - uthevingsfarge 6 5 2 2 2 3 5" xfId="18036" xr:uid="{00000000-0005-0000-0000-00004F420000}"/>
    <cellStyle name="40% - uthevingsfarge 6 5 2 2 2 4" xfId="18037" xr:uid="{00000000-0005-0000-0000-000050420000}"/>
    <cellStyle name="40% - uthevingsfarge 6 5 2 2 2 4 2" xfId="18038" xr:uid="{00000000-0005-0000-0000-000051420000}"/>
    <cellStyle name="40% - uthevingsfarge 6 5 2 2 2 4 3" xfId="18039" xr:uid="{00000000-0005-0000-0000-000052420000}"/>
    <cellStyle name="40% - uthevingsfarge 6 5 2 2 2 5" xfId="18040" xr:uid="{00000000-0005-0000-0000-000053420000}"/>
    <cellStyle name="40% - uthevingsfarge 6 5 2 2 2 5 2" xfId="18041" xr:uid="{00000000-0005-0000-0000-000054420000}"/>
    <cellStyle name="40% - uthevingsfarge 6 5 2 2 2 5 3" xfId="18042" xr:uid="{00000000-0005-0000-0000-000055420000}"/>
    <cellStyle name="40% - uthevingsfarge 6 5 2 2 2 6" xfId="18043" xr:uid="{00000000-0005-0000-0000-000056420000}"/>
    <cellStyle name="40% - uthevingsfarge 6 5 2 2 2 6 2" xfId="18044" xr:uid="{00000000-0005-0000-0000-000057420000}"/>
    <cellStyle name="40% - uthevingsfarge 6 5 2 2 2 7" xfId="18045" xr:uid="{00000000-0005-0000-0000-000058420000}"/>
    <cellStyle name="40% - uthevingsfarge 6 5 2 2 2 7 2" xfId="18046" xr:uid="{00000000-0005-0000-0000-000059420000}"/>
    <cellStyle name="40% - uthevingsfarge 6 5 2 2 2 8" xfId="18047" xr:uid="{00000000-0005-0000-0000-00005A420000}"/>
    <cellStyle name="40% - uthevingsfarge 6 5 2 2 2 9" xfId="18048" xr:uid="{00000000-0005-0000-0000-00005B420000}"/>
    <cellStyle name="40% - uthevingsfarge 6 5 2 2 2_Tabell 4.5-4.7" xfId="18017" xr:uid="{00000000-0005-0000-0000-00005C420000}"/>
    <cellStyle name="40% - uthevingsfarge 6 5 2 2 3" xfId="1011" xr:uid="{00000000-0005-0000-0000-00005D420000}"/>
    <cellStyle name="40% - uthevingsfarge 6 5 2 2 3 2" xfId="18050" xr:uid="{00000000-0005-0000-0000-00005E420000}"/>
    <cellStyle name="40% - uthevingsfarge 6 5 2 2 3 2 2" xfId="18051" xr:uid="{00000000-0005-0000-0000-00005F420000}"/>
    <cellStyle name="40% - uthevingsfarge 6 5 2 2 3 2 3" xfId="18052" xr:uid="{00000000-0005-0000-0000-000060420000}"/>
    <cellStyle name="40% - uthevingsfarge 6 5 2 2 3 3" xfId="18053" xr:uid="{00000000-0005-0000-0000-000061420000}"/>
    <cellStyle name="40% - uthevingsfarge 6 5 2 2 3 3 2" xfId="18054" xr:uid="{00000000-0005-0000-0000-000062420000}"/>
    <cellStyle name="40% - uthevingsfarge 6 5 2 2 3 3 3" xfId="18055" xr:uid="{00000000-0005-0000-0000-000063420000}"/>
    <cellStyle name="40% - uthevingsfarge 6 5 2 2 3 4" xfId="18056" xr:uid="{00000000-0005-0000-0000-000064420000}"/>
    <cellStyle name="40% - uthevingsfarge 6 5 2 2 3 5" xfId="18057" xr:uid="{00000000-0005-0000-0000-000065420000}"/>
    <cellStyle name="40% - uthevingsfarge 6 5 2 2 3_Tabell 4.5-4.7" xfId="18049" xr:uid="{00000000-0005-0000-0000-000066420000}"/>
    <cellStyle name="40% - uthevingsfarge 6 5 2 2 4" xfId="18058" xr:uid="{00000000-0005-0000-0000-000067420000}"/>
    <cellStyle name="40% - uthevingsfarge 6 5 2 2 4 2" xfId="18059" xr:uid="{00000000-0005-0000-0000-000068420000}"/>
    <cellStyle name="40% - uthevingsfarge 6 5 2 2 4 2 2" xfId="18060" xr:uid="{00000000-0005-0000-0000-000069420000}"/>
    <cellStyle name="40% - uthevingsfarge 6 5 2 2 4 2 3" xfId="18061" xr:uid="{00000000-0005-0000-0000-00006A420000}"/>
    <cellStyle name="40% - uthevingsfarge 6 5 2 2 4 3" xfId="18062" xr:uid="{00000000-0005-0000-0000-00006B420000}"/>
    <cellStyle name="40% - uthevingsfarge 6 5 2 2 4 3 2" xfId="18063" xr:uid="{00000000-0005-0000-0000-00006C420000}"/>
    <cellStyle name="40% - uthevingsfarge 6 5 2 2 4 3 3" xfId="18064" xr:uid="{00000000-0005-0000-0000-00006D420000}"/>
    <cellStyle name="40% - uthevingsfarge 6 5 2 2 4 4" xfId="18065" xr:uid="{00000000-0005-0000-0000-00006E420000}"/>
    <cellStyle name="40% - uthevingsfarge 6 5 2 2 4 5" xfId="18066" xr:uid="{00000000-0005-0000-0000-00006F420000}"/>
    <cellStyle name="40% - uthevingsfarge 6 5 2 2 5" xfId="18067" xr:uid="{00000000-0005-0000-0000-000070420000}"/>
    <cellStyle name="40% - uthevingsfarge 6 5 2 2 5 2" xfId="18068" xr:uid="{00000000-0005-0000-0000-000071420000}"/>
    <cellStyle name="40% - uthevingsfarge 6 5 2 2 5 3" xfId="18069" xr:uid="{00000000-0005-0000-0000-000072420000}"/>
    <cellStyle name="40% - uthevingsfarge 6 5 2 2 6" xfId="18070" xr:uid="{00000000-0005-0000-0000-000073420000}"/>
    <cellStyle name="40% - uthevingsfarge 6 5 2 2 6 2" xfId="18071" xr:uid="{00000000-0005-0000-0000-000074420000}"/>
    <cellStyle name="40% - uthevingsfarge 6 5 2 2 6 3" xfId="18072" xr:uid="{00000000-0005-0000-0000-000075420000}"/>
    <cellStyle name="40% - uthevingsfarge 6 5 2 2 7" xfId="18073" xr:uid="{00000000-0005-0000-0000-000076420000}"/>
    <cellStyle name="40% - uthevingsfarge 6 5 2 2 7 2" xfId="18074" xr:uid="{00000000-0005-0000-0000-000077420000}"/>
    <cellStyle name="40% - uthevingsfarge 6 5 2 2 8" xfId="18075" xr:uid="{00000000-0005-0000-0000-000078420000}"/>
    <cellStyle name="40% - uthevingsfarge 6 5 2 2 8 2" xfId="18076" xr:uid="{00000000-0005-0000-0000-000079420000}"/>
    <cellStyle name="40% - uthevingsfarge 6 5 2 2 9" xfId="18077" xr:uid="{00000000-0005-0000-0000-00007A420000}"/>
    <cellStyle name="40% - uthevingsfarge 6 5 2 2_Tabell 4.5-4.7" xfId="18014" xr:uid="{00000000-0005-0000-0000-00007B420000}"/>
    <cellStyle name="40% - uthevingsfarge 6 5 2 3" xfId="1012" xr:uid="{00000000-0005-0000-0000-00007C420000}"/>
    <cellStyle name="40% - uthevingsfarge 6 5 2 3 10" xfId="18079" xr:uid="{00000000-0005-0000-0000-00007D420000}"/>
    <cellStyle name="40% - uthevingsfarge 6 5 2 3 2" xfId="1013" xr:uid="{00000000-0005-0000-0000-00007E420000}"/>
    <cellStyle name="40% - uthevingsfarge 6 5 2 3 2 2" xfId="18081" xr:uid="{00000000-0005-0000-0000-00007F420000}"/>
    <cellStyle name="40% - uthevingsfarge 6 5 2 3 2 2 2" xfId="18082" xr:uid="{00000000-0005-0000-0000-000080420000}"/>
    <cellStyle name="40% - uthevingsfarge 6 5 2 3 2 2 3" xfId="18083" xr:uid="{00000000-0005-0000-0000-000081420000}"/>
    <cellStyle name="40% - uthevingsfarge 6 5 2 3 2 3" xfId="18084" xr:uid="{00000000-0005-0000-0000-000082420000}"/>
    <cellStyle name="40% - uthevingsfarge 6 5 2 3 2 3 2" xfId="18085" xr:uid="{00000000-0005-0000-0000-000083420000}"/>
    <cellStyle name="40% - uthevingsfarge 6 5 2 3 2 3 3" xfId="18086" xr:uid="{00000000-0005-0000-0000-000084420000}"/>
    <cellStyle name="40% - uthevingsfarge 6 5 2 3 2 4" xfId="18087" xr:uid="{00000000-0005-0000-0000-000085420000}"/>
    <cellStyle name="40% - uthevingsfarge 6 5 2 3 2 5" xfId="18088" xr:uid="{00000000-0005-0000-0000-000086420000}"/>
    <cellStyle name="40% - uthevingsfarge 6 5 2 3 2_Tabell 4.5-4.7" xfId="18080" xr:uid="{00000000-0005-0000-0000-000087420000}"/>
    <cellStyle name="40% - uthevingsfarge 6 5 2 3 3" xfId="18089" xr:uid="{00000000-0005-0000-0000-000088420000}"/>
    <cellStyle name="40% - uthevingsfarge 6 5 2 3 3 2" xfId="18090" xr:uid="{00000000-0005-0000-0000-000089420000}"/>
    <cellStyle name="40% - uthevingsfarge 6 5 2 3 3 2 2" xfId="18091" xr:uid="{00000000-0005-0000-0000-00008A420000}"/>
    <cellStyle name="40% - uthevingsfarge 6 5 2 3 3 2 3" xfId="18092" xr:uid="{00000000-0005-0000-0000-00008B420000}"/>
    <cellStyle name="40% - uthevingsfarge 6 5 2 3 3 3" xfId="18093" xr:uid="{00000000-0005-0000-0000-00008C420000}"/>
    <cellStyle name="40% - uthevingsfarge 6 5 2 3 3 3 2" xfId="18094" xr:uid="{00000000-0005-0000-0000-00008D420000}"/>
    <cellStyle name="40% - uthevingsfarge 6 5 2 3 3 3 3" xfId="18095" xr:uid="{00000000-0005-0000-0000-00008E420000}"/>
    <cellStyle name="40% - uthevingsfarge 6 5 2 3 3 4" xfId="18096" xr:uid="{00000000-0005-0000-0000-00008F420000}"/>
    <cellStyle name="40% - uthevingsfarge 6 5 2 3 3 5" xfId="18097" xr:uid="{00000000-0005-0000-0000-000090420000}"/>
    <cellStyle name="40% - uthevingsfarge 6 5 2 3 4" xfId="18098" xr:uid="{00000000-0005-0000-0000-000091420000}"/>
    <cellStyle name="40% - uthevingsfarge 6 5 2 3 4 2" xfId="18099" xr:uid="{00000000-0005-0000-0000-000092420000}"/>
    <cellStyle name="40% - uthevingsfarge 6 5 2 3 4 3" xfId="18100" xr:uid="{00000000-0005-0000-0000-000093420000}"/>
    <cellStyle name="40% - uthevingsfarge 6 5 2 3 5" xfId="18101" xr:uid="{00000000-0005-0000-0000-000094420000}"/>
    <cellStyle name="40% - uthevingsfarge 6 5 2 3 5 2" xfId="18102" xr:uid="{00000000-0005-0000-0000-000095420000}"/>
    <cellStyle name="40% - uthevingsfarge 6 5 2 3 5 3" xfId="18103" xr:uid="{00000000-0005-0000-0000-000096420000}"/>
    <cellStyle name="40% - uthevingsfarge 6 5 2 3 6" xfId="18104" xr:uid="{00000000-0005-0000-0000-000097420000}"/>
    <cellStyle name="40% - uthevingsfarge 6 5 2 3 6 2" xfId="18105" xr:uid="{00000000-0005-0000-0000-000098420000}"/>
    <cellStyle name="40% - uthevingsfarge 6 5 2 3 7" xfId="18106" xr:uid="{00000000-0005-0000-0000-000099420000}"/>
    <cellStyle name="40% - uthevingsfarge 6 5 2 3 7 2" xfId="18107" xr:uid="{00000000-0005-0000-0000-00009A420000}"/>
    <cellStyle name="40% - uthevingsfarge 6 5 2 3 8" xfId="18108" xr:uid="{00000000-0005-0000-0000-00009B420000}"/>
    <cellStyle name="40% - uthevingsfarge 6 5 2 3 9" xfId="18109" xr:uid="{00000000-0005-0000-0000-00009C420000}"/>
    <cellStyle name="40% - uthevingsfarge 6 5 2 3_Tabell 4.5-4.7" xfId="18078" xr:uid="{00000000-0005-0000-0000-00009D420000}"/>
    <cellStyle name="40% - uthevingsfarge 6 5 2 4" xfId="1014" xr:uid="{00000000-0005-0000-0000-00009E420000}"/>
    <cellStyle name="40% - uthevingsfarge 6 5 2 4 2" xfId="18111" xr:uid="{00000000-0005-0000-0000-00009F420000}"/>
    <cellStyle name="40% - uthevingsfarge 6 5 2 4 2 2" xfId="18112" xr:uid="{00000000-0005-0000-0000-0000A0420000}"/>
    <cellStyle name="40% - uthevingsfarge 6 5 2 4 2 3" xfId="18113" xr:uid="{00000000-0005-0000-0000-0000A1420000}"/>
    <cellStyle name="40% - uthevingsfarge 6 5 2 4 3" xfId="18114" xr:uid="{00000000-0005-0000-0000-0000A2420000}"/>
    <cellStyle name="40% - uthevingsfarge 6 5 2 4 3 2" xfId="18115" xr:uid="{00000000-0005-0000-0000-0000A3420000}"/>
    <cellStyle name="40% - uthevingsfarge 6 5 2 4 3 3" xfId="18116" xr:uid="{00000000-0005-0000-0000-0000A4420000}"/>
    <cellStyle name="40% - uthevingsfarge 6 5 2 4 4" xfId="18117" xr:uid="{00000000-0005-0000-0000-0000A5420000}"/>
    <cellStyle name="40% - uthevingsfarge 6 5 2 4 5" xfId="18118" xr:uid="{00000000-0005-0000-0000-0000A6420000}"/>
    <cellStyle name="40% - uthevingsfarge 6 5 2 4_Tabell 4.5-4.7" xfId="18110" xr:uid="{00000000-0005-0000-0000-0000A7420000}"/>
    <cellStyle name="40% - uthevingsfarge 6 5 2 5" xfId="18119" xr:uid="{00000000-0005-0000-0000-0000A8420000}"/>
    <cellStyle name="40% - uthevingsfarge 6 5 2 5 2" xfId="18120" xr:uid="{00000000-0005-0000-0000-0000A9420000}"/>
    <cellStyle name="40% - uthevingsfarge 6 5 2 5 2 2" xfId="18121" xr:uid="{00000000-0005-0000-0000-0000AA420000}"/>
    <cellStyle name="40% - uthevingsfarge 6 5 2 5 2 3" xfId="18122" xr:uid="{00000000-0005-0000-0000-0000AB420000}"/>
    <cellStyle name="40% - uthevingsfarge 6 5 2 5 3" xfId="18123" xr:uid="{00000000-0005-0000-0000-0000AC420000}"/>
    <cellStyle name="40% - uthevingsfarge 6 5 2 5 3 2" xfId="18124" xr:uid="{00000000-0005-0000-0000-0000AD420000}"/>
    <cellStyle name="40% - uthevingsfarge 6 5 2 5 3 3" xfId="18125" xr:uid="{00000000-0005-0000-0000-0000AE420000}"/>
    <cellStyle name="40% - uthevingsfarge 6 5 2 5 4" xfId="18126" xr:uid="{00000000-0005-0000-0000-0000AF420000}"/>
    <cellStyle name="40% - uthevingsfarge 6 5 2 5 5" xfId="18127" xr:uid="{00000000-0005-0000-0000-0000B0420000}"/>
    <cellStyle name="40% - uthevingsfarge 6 5 2 6" xfId="18128" xr:uid="{00000000-0005-0000-0000-0000B1420000}"/>
    <cellStyle name="40% - uthevingsfarge 6 5 2 6 2" xfId="18129" xr:uid="{00000000-0005-0000-0000-0000B2420000}"/>
    <cellStyle name="40% - uthevingsfarge 6 5 2 6 3" xfId="18130" xr:uid="{00000000-0005-0000-0000-0000B3420000}"/>
    <cellStyle name="40% - uthevingsfarge 6 5 2 7" xfId="18131" xr:uid="{00000000-0005-0000-0000-0000B4420000}"/>
    <cellStyle name="40% - uthevingsfarge 6 5 2 7 2" xfId="18132" xr:uid="{00000000-0005-0000-0000-0000B5420000}"/>
    <cellStyle name="40% - uthevingsfarge 6 5 2 7 3" xfId="18133" xr:uid="{00000000-0005-0000-0000-0000B6420000}"/>
    <cellStyle name="40% - uthevingsfarge 6 5 2 8" xfId="18134" xr:uid="{00000000-0005-0000-0000-0000B7420000}"/>
    <cellStyle name="40% - uthevingsfarge 6 5 2 8 2" xfId="18135" xr:uid="{00000000-0005-0000-0000-0000B8420000}"/>
    <cellStyle name="40% - uthevingsfarge 6 5 2 9" xfId="18136" xr:uid="{00000000-0005-0000-0000-0000B9420000}"/>
    <cellStyle name="40% - uthevingsfarge 6 5 2 9 2" xfId="18137" xr:uid="{00000000-0005-0000-0000-0000BA420000}"/>
    <cellStyle name="40% - uthevingsfarge 6 5 2_Tabell 4.5-4.7" xfId="18010" xr:uid="{00000000-0005-0000-0000-0000BB420000}"/>
    <cellStyle name="40% - uthevingsfarge 6 5 3" xfId="1015" xr:uid="{00000000-0005-0000-0000-0000BC420000}"/>
    <cellStyle name="40% - uthevingsfarge 6 5 3 10" xfId="18139" xr:uid="{00000000-0005-0000-0000-0000BD420000}"/>
    <cellStyle name="40% - uthevingsfarge 6 5 3 11" xfId="18140" xr:uid="{00000000-0005-0000-0000-0000BE420000}"/>
    <cellStyle name="40% - uthevingsfarge 6 5 3 2" xfId="1016" xr:uid="{00000000-0005-0000-0000-0000BF420000}"/>
    <cellStyle name="40% - uthevingsfarge 6 5 3 2 10" xfId="18142" xr:uid="{00000000-0005-0000-0000-0000C0420000}"/>
    <cellStyle name="40% - uthevingsfarge 6 5 3 2 2" xfId="1017" xr:uid="{00000000-0005-0000-0000-0000C1420000}"/>
    <cellStyle name="40% - uthevingsfarge 6 5 3 2 2 2" xfId="18144" xr:uid="{00000000-0005-0000-0000-0000C2420000}"/>
    <cellStyle name="40% - uthevingsfarge 6 5 3 2 2 2 2" xfId="18145" xr:uid="{00000000-0005-0000-0000-0000C3420000}"/>
    <cellStyle name="40% - uthevingsfarge 6 5 3 2 2 2 3" xfId="18146" xr:uid="{00000000-0005-0000-0000-0000C4420000}"/>
    <cellStyle name="40% - uthevingsfarge 6 5 3 2 2 3" xfId="18147" xr:uid="{00000000-0005-0000-0000-0000C5420000}"/>
    <cellStyle name="40% - uthevingsfarge 6 5 3 2 2 3 2" xfId="18148" xr:uid="{00000000-0005-0000-0000-0000C6420000}"/>
    <cellStyle name="40% - uthevingsfarge 6 5 3 2 2 3 3" xfId="18149" xr:uid="{00000000-0005-0000-0000-0000C7420000}"/>
    <cellStyle name="40% - uthevingsfarge 6 5 3 2 2 4" xfId="18150" xr:uid="{00000000-0005-0000-0000-0000C8420000}"/>
    <cellStyle name="40% - uthevingsfarge 6 5 3 2 2 5" xfId="18151" xr:uid="{00000000-0005-0000-0000-0000C9420000}"/>
    <cellStyle name="40% - uthevingsfarge 6 5 3 2 2_Tabell 4.5-4.7" xfId="18143" xr:uid="{00000000-0005-0000-0000-0000CA420000}"/>
    <cellStyle name="40% - uthevingsfarge 6 5 3 2 3" xfId="18152" xr:uid="{00000000-0005-0000-0000-0000CB420000}"/>
    <cellStyle name="40% - uthevingsfarge 6 5 3 2 3 2" xfId="18153" xr:uid="{00000000-0005-0000-0000-0000CC420000}"/>
    <cellStyle name="40% - uthevingsfarge 6 5 3 2 3 2 2" xfId="18154" xr:uid="{00000000-0005-0000-0000-0000CD420000}"/>
    <cellStyle name="40% - uthevingsfarge 6 5 3 2 3 2 3" xfId="18155" xr:uid="{00000000-0005-0000-0000-0000CE420000}"/>
    <cellStyle name="40% - uthevingsfarge 6 5 3 2 3 3" xfId="18156" xr:uid="{00000000-0005-0000-0000-0000CF420000}"/>
    <cellStyle name="40% - uthevingsfarge 6 5 3 2 3 3 2" xfId="18157" xr:uid="{00000000-0005-0000-0000-0000D0420000}"/>
    <cellStyle name="40% - uthevingsfarge 6 5 3 2 3 3 3" xfId="18158" xr:uid="{00000000-0005-0000-0000-0000D1420000}"/>
    <cellStyle name="40% - uthevingsfarge 6 5 3 2 3 4" xfId="18159" xr:uid="{00000000-0005-0000-0000-0000D2420000}"/>
    <cellStyle name="40% - uthevingsfarge 6 5 3 2 3 5" xfId="18160" xr:uid="{00000000-0005-0000-0000-0000D3420000}"/>
    <cellStyle name="40% - uthevingsfarge 6 5 3 2 4" xfId="18161" xr:uid="{00000000-0005-0000-0000-0000D4420000}"/>
    <cellStyle name="40% - uthevingsfarge 6 5 3 2 4 2" xfId="18162" xr:uid="{00000000-0005-0000-0000-0000D5420000}"/>
    <cellStyle name="40% - uthevingsfarge 6 5 3 2 4 3" xfId="18163" xr:uid="{00000000-0005-0000-0000-0000D6420000}"/>
    <cellStyle name="40% - uthevingsfarge 6 5 3 2 5" xfId="18164" xr:uid="{00000000-0005-0000-0000-0000D7420000}"/>
    <cellStyle name="40% - uthevingsfarge 6 5 3 2 5 2" xfId="18165" xr:uid="{00000000-0005-0000-0000-0000D8420000}"/>
    <cellStyle name="40% - uthevingsfarge 6 5 3 2 5 3" xfId="18166" xr:uid="{00000000-0005-0000-0000-0000D9420000}"/>
    <cellStyle name="40% - uthevingsfarge 6 5 3 2 6" xfId="18167" xr:uid="{00000000-0005-0000-0000-0000DA420000}"/>
    <cellStyle name="40% - uthevingsfarge 6 5 3 2 6 2" xfId="18168" xr:uid="{00000000-0005-0000-0000-0000DB420000}"/>
    <cellStyle name="40% - uthevingsfarge 6 5 3 2 7" xfId="18169" xr:uid="{00000000-0005-0000-0000-0000DC420000}"/>
    <cellStyle name="40% - uthevingsfarge 6 5 3 2 7 2" xfId="18170" xr:uid="{00000000-0005-0000-0000-0000DD420000}"/>
    <cellStyle name="40% - uthevingsfarge 6 5 3 2 8" xfId="18171" xr:uid="{00000000-0005-0000-0000-0000DE420000}"/>
    <cellStyle name="40% - uthevingsfarge 6 5 3 2 9" xfId="18172" xr:uid="{00000000-0005-0000-0000-0000DF420000}"/>
    <cellStyle name="40% - uthevingsfarge 6 5 3 2_Tabell 4.5-4.7" xfId="18141" xr:uid="{00000000-0005-0000-0000-0000E0420000}"/>
    <cellStyle name="40% - uthevingsfarge 6 5 3 3" xfId="1018" xr:uid="{00000000-0005-0000-0000-0000E1420000}"/>
    <cellStyle name="40% - uthevingsfarge 6 5 3 3 2" xfId="18174" xr:uid="{00000000-0005-0000-0000-0000E2420000}"/>
    <cellStyle name="40% - uthevingsfarge 6 5 3 3 2 2" xfId="18175" xr:uid="{00000000-0005-0000-0000-0000E3420000}"/>
    <cellStyle name="40% - uthevingsfarge 6 5 3 3 2 3" xfId="18176" xr:uid="{00000000-0005-0000-0000-0000E4420000}"/>
    <cellStyle name="40% - uthevingsfarge 6 5 3 3 3" xfId="18177" xr:uid="{00000000-0005-0000-0000-0000E5420000}"/>
    <cellStyle name="40% - uthevingsfarge 6 5 3 3 3 2" xfId="18178" xr:uid="{00000000-0005-0000-0000-0000E6420000}"/>
    <cellStyle name="40% - uthevingsfarge 6 5 3 3 3 3" xfId="18179" xr:uid="{00000000-0005-0000-0000-0000E7420000}"/>
    <cellStyle name="40% - uthevingsfarge 6 5 3 3 4" xfId="18180" xr:uid="{00000000-0005-0000-0000-0000E8420000}"/>
    <cellStyle name="40% - uthevingsfarge 6 5 3 3 5" xfId="18181" xr:uid="{00000000-0005-0000-0000-0000E9420000}"/>
    <cellStyle name="40% - uthevingsfarge 6 5 3 3_Tabell 4.5-4.7" xfId="18173" xr:uid="{00000000-0005-0000-0000-0000EA420000}"/>
    <cellStyle name="40% - uthevingsfarge 6 5 3 4" xfId="18182" xr:uid="{00000000-0005-0000-0000-0000EB420000}"/>
    <cellStyle name="40% - uthevingsfarge 6 5 3 4 2" xfId="18183" xr:uid="{00000000-0005-0000-0000-0000EC420000}"/>
    <cellStyle name="40% - uthevingsfarge 6 5 3 4 2 2" xfId="18184" xr:uid="{00000000-0005-0000-0000-0000ED420000}"/>
    <cellStyle name="40% - uthevingsfarge 6 5 3 4 2 3" xfId="18185" xr:uid="{00000000-0005-0000-0000-0000EE420000}"/>
    <cellStyle name="40% - uthevingsfarge 6 5 3 4 3" xfId="18186" xr:uid="{00000000-0005-0000-0000-0000EF420000}"/>
    <cellStyle name="40% - uthevingsfarge 6 5 3 4 3 2" xfId="18187" xr:uid="{00000000-0005-0000-0000-0000F0420000}"/>
    <cellStyle name="40% - uthevingsfarge 6 5 3 4 3 3" xfId="18188" xr:uid="{00000000-0005-0000-0000-0000F1420000}"/>
    <cellStyle name="40% - uthevingsfarge 6 5 3 4 4" xfId="18189" xr:uid="{00000000-0005-0000-0000-0000F2420000}"/>
    <cellStyle name="40% - uthevingsfarge 6 5 3 4 5" xfId="18190" xr:uid="{00000000-0005-0000-0000-0000F3420000}"/>
    <cellStyle name="40% - uthevingsfarge 6 5 3 5" xfId="18191" xr:uid="{00000000-0005-0000-0000-0000F4420000}"/>
    <cellStyle name="40% - uthevingsfarge 6 5 3 5 2" xfId="18192" xr:uid="{00000000-0005-0000-0000-0000F5420000}"/>
    <cellStyle name="40% - uthevingsfarge 6 5 3 5 3" xfId="18193" xr:uid="{00000000-0005-0000-0000-0000F6420000}"/>
    <cellStyle name="40% - uthevingsfarge 6 5 3 6" xfId="18194" xr:uid="{00000000-0005-0000-0000-0000F7420000}"/>
    <cellStyle name="40% - uthevingsfarge 6 5 3 6 2" xfId="18195" xr:uid="{00000000-0005-0000-0000-0000F8420000}"/>
    <cellStyle name="40% - uthevingsfarge 6 5 3 6 3" xfId="18196" xr:uid="{00000000-0005-0000-0000-0000F9420000}"/>
    <cellStyle name="40% - uthevingsfarge 6 5 3 7" xfId="18197" xr:uid="{00000000-0005-0000-0000-0000FA420000}"/>
    <cellStyle name="40% - uthevingsfarge 6 5 3 7 2" xfId="18198" xr:uid="{00000000-0005-0000-0000-0000FB420000}"/>
    <cellStyle name="40% - uthevingsfarge 6 5 3 8" xfId="18199" xr:uid="{00000000-0005-0000-0000-0000FC420000}"/>
    <cellStyle name="40% - uthevingsfarge 6 5 3 8 2" xfId="18200" xr:uid="{00000000-0005-0000-0000-0000FD420000}"/>
    <cellStyle name="40% - uthevingsfarge 6 5 3 9" xfId="18201" xr:uid="{00000000-0005-0000-0000-0000FE420000}"/>
    <cellStyle name="40% - uthevingsfarge 6 5 3_Tabell 4.5-4.7" xfId="18138" xr:uid="{00000000-0005-0000-0000-0000FF420000}"/>
    <cellStyle name="40% - uthevingsfarge 6 5 4" xfId="1019" xr:uid="{00000000-0005-0000-0000-000000430000}"/>
    <cellStyle name="40% - uthevingsfarge 6 5 4 10" xfId="18203" xr:uid="{00000000-0005-0000-0000-000001430000}"/>
    <cellStyle name="40% - uthevingsfarge 6 5 4 2" xfId="1020" xr:uid="{00000000-0005-0000-0000-000002430000}"/>
    <cellStyle name="40% - uthevingsfarge 6 5 4 2 2" xfId="18205" xr:uid="{00000000-0005-0000-0000-000003430000}"/>
    <cellStyle name="40% - uthevingsfarge 6 5 4 2 2 2" xfId="18206" xr:uid="{00000000-0005-0000-0000-000004430000}"/>
    <cellStyle name="40% - uthevingsfarge 6 5 4 2 2 3" xfId="18207" xr:uid="{00000000-0005-0000-0000-000005430000}"/>
    <cellStyle name="40% - uthevingsfarge 6 5 4 2 3" xfId="18208" xr:uid="{00000000-0005-0000-0000-000006430000}"/>
    <cellStyle name="40% - uthevingsfarge 6 5 4 2 3 2" xfId="18209" xr:uid="{00000000-0005-0000-0000-000007430000}"/>
    <cellStyle name="40% - uthevingsfarge 6 5 4 2 3 3" xfId="18210" xr:uid="{00000000-0005-0000-0000-000008430000}"/>
    <cellStyle name="40% - uthevingsfarge 6 5 4 2 4" xfId="18211" xr:uid="{00000000-0005-0000-0000-000009430000}"/>
    <cellStyle name="40% - uthevingsfarge 6 5 4 2 5" xfId="18212" xr:uid="{00000000-0005-0000-0000-00000A430000}"/>
    <cellStyle name="40% - uthevingsfarge 6 5 4 2_Tabell 4.5-4.7" xfId="18204" xr:uid="{00000000-0005-0000-0000-00000B430000}"/>
    <cellStyle name="40% - uthevingsfarge 6 5 4 3" xfId="18213" xr:uid="{00000000-0005-0000-0000-00000C430000}"/>
    <cellStyle name="40% - uthevingsfarge 6 5 4 3 2" xfId="18214" xr:uid="{00000000-0005-0000-0000-00000D430000}"/>
    <cellStyle name="40% - uthevingsfarge 6 5 4 3 2 2" xfId="18215" xr:uid="{00000000-0005-0000-0000-00000E430000}"/>
    <cellStyle name="40% - uthevingsfarge 6 5 4 3 2 3" xfId="18216" xr:uid="{00000000-0005-0000-0000-00000F430000}"/>
    <cellStyle name="40% - uthevingsfarge 6 5 4 3 3" xfId="18217" xr:uid="{00000000-0005-0000-0000-000010430000}"/>
    <cellStyle name="40% - uthevingsfarge 6 5 4 3 3 2" xfId="18218" xr:uid="{00000000-0005-0000-0000-000011430000}"/>
    <cellStyle name="40% - uthevingsfarge 6 5 4 3 3 3" xfId="18219" xr:uid="{00000000-0005-0000-0000-000012430000}"/>
    <cellStyle name="40% - uthevingsfarge 6 5 4 3 4" xfId="18220" xr:uid="{00000000-0005-0000-0000-000013430000}"/>
    <cellStyle name="40% - uthevingsfarge 6 5 4 3 5" xfId="18221" xr:uid="{00000000-0005-0000-0000-000014430000}"/>
    <cellStyle name="40% - uthevingsfarge 6 5 4 4" xfId="18222" xr:uid="{00000000-0005-0000-0000-000015430000}"/>
    <cellStyle name="40% - uthevingsfarge 6 5 4 4 2" xfId="18223" xr:uid="{00000000-0005-0000-0000-000016430000}"/>
    <cellStyle name="40% - uthevingsfarge 6 5 4 4 3" xfId="18224" xr:uid="{00000000-0005-0000-0000-000017430000}"/>
    <cellStyle name="40% - uthevingsfarge 6 5 4 5" xfId="18225" xr:uid="{00000000-0005-0000-0000-000018430000}"/>
    <cellStyle name="40% - uthevingsfarge 6 5 4 5 2" xfId="18226" xr:uid="{00000000-0005-0000-0000-000019430000}"/>
    <cellStyle name="40% - uthevingsfarge 6 5 4 5 3" xfId="18227" xr:uid="{00000000-0005-0000-0000-00001A430000}"/>
    <cellStyle name="40% - uthevingsfarge 6 5 4 6" xfId="18228" xr:uid="{00000000-0005-0000-0000-00001B430000}"/>
    <cellStyle name="40% - uthevingsfarge 6 5 4 6 2" xfId="18229" xr:uid="{00000000-0005-0000-0000-00001C430000}"/>
    <cellStyle name="40% - uthevingsfarge 6 5 4 7" xfId="18230" xr:uid="{00000000-0005-0000-0000-00001D430000}"/>
    <cellStyle name="40% - uthevingsfarge 6 5 4 7 2" xfId="18231" xr:uid="{00000000-0005-0000-0000-00001E430000}"/>
    <cellStyle name="40% - uthevingsfarge 6 5 4 8" xfId="18232" xr:uid="{00000000-0005-0000-0000-00001F430000}"/>
    <cellStyle name="40% - uthevingsfarge 6 5 4 9" xfId="18233" xr:uid="{00000000-0005-0000-0000-000020430000}"/>
    <cellStyle name="40% - uthevingsfarge 6 5 4_Tabell 4.5-4.7" xfId="18202" xr:uid="{00000000-0005-0000-0000-000021430000}"/>
    <cellStyle name="40% - uthevingsfarge 6 5 5" xfId="1021" xr:uid="{00000000-0005-0000-0000-000022430000}"/>
    <cellStyle name="40% - uthevingsfarge 6 5 5 2" xfId="18235" xr:uid="{00000000-0005-0000-0000-000023430000}"/>
    <cellStyle name="40% - uthevingsfarge 6 5 5 2 2" xfId="18236" xr:uid="{00000000-0005-0000-0000-000024430000}"/>
    <cellStyle name="40% - uthevingsfarge 6 5 5 2 3" xfId="18237" xr:uid="{00000000-0005-0000-0000-000025430000}"/>
    <cellStyle name="40% - uthevingsfarge 6 5 5 3" xfId="18238" xr:uid="{00000000-0005-0000-0000-000026430000}"/>
    <cellStyle name="40% - uthevingsfarge 6 5 5 3 2" xfId="18239" xr:uid="{00000000-0005-0000-0000-000027430000}"/>
    <cellStyle name="40% - uthevingsfarge 6 5 5 3 3" xfId="18240" xr:uid="{00000000-0005-0000-0000-000028430000}"/>
    <cellStyle name="40% - uthevingsfarge 6 5 5 4" xfId="18241" xr:uid="{00000000-0005-0000-0000-000029430000}"/>
    <cellStyle name="40% - uthevingsfarge 6 5 5 5" xfId="18242" xr:uid="{00000000-0005-0000-0000-00002A430000}"/>
    <cellStyle name="40% - uthevingsfarge 6 5 5_Tabell 4.5-4.7" xfId="18234" xr:uid="{00000000-0005-0000-0000-00002B430000}"/>
    <cellStyle name="40% - uthevingsfarge 6 5 6" xfId="18243" xr:uid="{00000000-0005-0000-0000-00002C430000}"/>
    <cellStyle name="40% - uthevingsfarge 6 5 6 2" xfId="18244" xr:uid="{00000000-0005-0000-0000-00002D430000}"/>
    <cellStyle name="40% - uthevingsfarge 6 5 6 2 2" xfId="18245" xr:uid="{00000000-0005-0000-0000-00002E430000}"/>
    <cellStyle name="40% - uthevingsfarge 6 5 6 2 3" xfId="18246" xr:uid="{00000000-0005-0000-0000-00002F430000}"/>
    <cellStyle name="40% - uthevingsfarge 6 5 6 3" xfId="18247" xr:uid="{00000000-0005-0000-0000-000030430000}"/>
    <cellStyle name="40% - uthevingsfarge 6 5 6 3 2" xfId="18248" xr:uid="{00000000-0005-0000-0000-000031430000}"/>
    <cellStyle name="40% - uthevingsfarge 6 5 6 3 3" xfId="18249" xr:uid="{00000000-0005-0000-0000-000032430000}"/>
    <cellStyle name="40% - uthevingsfarge 6 5 6 4" xfId="18250" xr:uid="{00000000-0005-0000-0000-000033430000}"/>
    <cellStyle name="40% - uthevingsfarge 6 5 6 5" xfId="18251" xr:uid="{00000000-0005-0000-0000-000034430000}"/>
    <cellStyle name="40% - uthevingsfarge 6 5 7" xfId="18252" xr:uid="{00000000-0005-0000-0000-000035430000}"/>
    <cellStyle name="40% - uthevingsfarge 6 5 7 2" xfId="18253" xr:uid="{00000000-0005-0000-0000-000036430000}"/>
    <cellStyle name="40% - uthevingsfarge 6 5 7 3" xfId="18254" xr:uid="{00000000-0005-0000-0000-000037430000}"/>
    <cellStyle name="40% - uthevingsfarge 6 5 8" xfId="18255" xr:uid="{00000000-0005-0000-0000-000038430000}"/>
    <cellStyle name="40% - uthevingsfarge 6 5 8 2" xfId="18256" xr:uid="{00000000-0005-0000-0000-000039430000}"/>
    <cellStyle name="40% - uthevingsfarge 6 5 8 3" xfId="18257" xr:uid="{00000000-0005-0000-0000-00003A430000}"/>
    <cellStyle name="40% - uthevingsfarge 6 5 9" xfId="18258" xr:uid="{00000000-0005-0000-0000-00003B430000}"/>
    <cellStyle name="40% - uthevingsfarge 6 5 9 2" xfId="18259" xr:uid="{00000000-0005-0000-0000-00003C430000}"/>
    <cellStyle name="40% - uthevingsfarge 6 5_Tabell 4.5-4.7" xfId="18004" xr:uid="{00000000-0005-0000-0000-00003D430000}"/>
    <cellStyle name="40% - uthevingsfarge 6 6" xfId="1022" xr:uid="{00000000-0005-0000-0000-00003E430000}"/>
    <cellStyle name="40% - uthevingsfarge 6 6 10" xfId="18261" xr:uid="{00000000-0005-0000-0000-00003F430000}"/>
    <cellStyle name="40% - uthevingsfarge 6 6 11" xfId="18262" xr:uid="{00000000-0005-0000-0000-000040430000}"/>
    <cellStyle name="40% - uthevingsfarge 6 6 12" xfId="18263" xr:uid="{00000000-0005-0000-0000-000041430000}"/>
    <cellStyle name="40% - uthevingsfarge 6 6 2" xfId="1023" xr:uid="{00000000-0005-0000-0000-000042430000}"/>
    <cellStyle name="40% - uthevingsfarge 6 6 2 10" xfId="18265" xr:uid="{00000000-0005-0000-0000-000043430000}"/>
    <cellStyle name="40% - uthevingsfarge 6 6 2 11" xfId="18266" xr:uid="{00000000-0005-0000-0000-000044430000}"/>
    <cellStyle name="40% - uthevingsfarge 6 6 2 2" xfId="1024" xr:uid="{00000000-0005-0000-0000-000045430000}"/>
    <cellStyle name="40% - uthevingsfarge 6 6 2 2 10" xfId="18268" xr:uid="{00000000-0005-0000-0000-000046430000}"/>
    <cellStyle name="40% - uthevingsfarge 6 6 2 2 2" xfId="1025" xr:uid="{00000000-0005-0000-0000-000047430000}"/>
    <cellStyle name="40% - uthevingsfarge 6 6 2 2 2 2" xfId="18270" xr:uid="{00000000-0005-0000-0000-000048430000}"/>
    <cellStyle name="40% - uthevingsfarge 6 6 2 2 2 2 2" xfId="18271" xr:uid="{00000000-0005-0000-0000-000049430000}"/>
    <cellStyle name="40% - uthevingsfarge 6 6 2 2 2 2 3" xfId="18272" xr:uid="{00000000-0005-0000-0000-00004A430000}"/>
    <cellStyle name="40% - uthevingsfarge 6 6 2 2 2 3" xfId="18273" xr:uid="{00000000-0005-0000-0000-00004B430000}"/>
    <cellStyle name="40% - uthevingsfarge 6 6 2 2 2 3 2" xfId="18274" xr:uid="{00000000-0005-0000-0000-00004C430000}"/>
    <cellStyle name="40% - uthevingsfarge 6 6 2 2 2 3 3" xfId="18275" xr:uid="{00000000-0005-0000-0000-00004D430000}"/>
    <cellStyle name="40% - uthevingsfarge 6 6 2 2 2 4" xfId="18276" xr:uid="{00000000-0005-0000-0000-00004E430000}"/>
    <cellStyle name="40% - uthevingsfarge 6 6 2 2 2 5" xfId="18277" xr:uid="{00000000-0005-0000-0000-00004F430000}"/>
    <cellStyle name="40% - uthevingsfarge 6 6 2 2 2_Tabell 4.5-4.7" xfId="18269" xr:uid="{00000000-0005-0000-0000-000050430000}"/>
    <cellStyle name="40% - uthevingsfarge 6 6 2 2 3" xfId="18278" xr:uid="{00000000-0005-0000-0000-000051430000}"/>
    <cellStyle name="40% - uthevingsfarge 6 6 2 2 3 2" xfId="18279" xr:uid="{00000000-0005-0000-0000-000052430000}"/>
    <cellStyle name="40% - uthevingsfarge 6 6 2 2 3 2 2" xfId="18280" xr:uid="{00000000-0005-0000-0000-000053430000}"/>
    <cellStyle name="40% - uthevingsfarge 6 6 2 2 3 2 3" xfId="18281" xr:uid="{00000000-0005-0000-0000-000054430000}"/>
    <cellStyle name="40% - uthevingsfarge 6 6 2 2 3 3" xfId="18282" xr:uid="{00000000-0005-0000-0000-000055430000}"/>
    <cellStyle name="40% - uthevingsfarge 6 6 2 2 3 3 2" xfId="18283" xr:uid="{00000000-0005-0000-0000-000056430000}"/>
    <cellStyle name="40% - uthevingsfarge 6 6 2 2 3 3 3" xfId="18284" xr:uid="{00000000-0005-0000-0000-000057430000}"/>
    <cellStyle name="40% - uthevingsfarge 6 6 2 2 3 4" xfId="18285" xr:uid="{00000000-0005-0000-0000-000058430000}"/>
    <cellStyle name="40% - uthevingsfarge 6 6 2 2 3 5" xfId="18286" xr:uid="{00000000-0005-0000-0000-000059430000}"/>
    <cellStyle name="40% - uthevingsfarge 6 6 2 2 4" xfId="18287" xr:uid="{00000000-0005-0000-0000-00005A430000}"/>
    <cellStyle name="40% - uthevingsfarge 6 6 2 2 4 2" xfId="18288" xr:uid="{00000000-0005-0000-0000-00005B430000}"/>
    <cellStyle name="40% - uthevingsfarge 6 6 2 2 4 3" xfId="18289" xr:uid="{00000000-0005-0000-0000-00005C430000}"/>
    <cellStyle name="40% - uthevingsfarge 6 6 2 2 5" xfId="18290" xr:uid="{00000000-0005-0000-0000-00005D430000}"/>
    <cellStyle name="40% - uthevingsfarge 6 6 2 2 5 2" xfId="18291" xr:uid="{00000000-0005-0000-0000-00005E430000}"/>
    <cellStyle name="40% - uthevingsfarge 6 6 2 2 5 3" xfId="18292" xr:uid="{00000000-0005-0000-0000-00005F430000}"/>
    <cellStyle name="40% - uthevingsfarge 6 6 2 2 6" xfId="18293" xr:uid="{00000000-0005-0000-0000-000060430000}"/>
    <cellStyle name="40% - uthevingsfarge 6 6 2 2 6 2" xfId="18294" xr:uid="{00000000-0005-0000-0000-000061430000}"/>
    <cellStyle name="40% - uthevingsfarge 6 6 2 2 7" xfId="18295" xr:uid="{00000000-0005-0000-0000-000062430000}"/>
    <cellStyle name="40% - uthevingsfarge 6 6 2 2 7 2" xfId="18296" xr:uid="{00000000-0005-0000-0000-000063430000}"/>
    <cellStyle name="40% - uthevingsfarge 6 6 2 2 8" xfId="18297" xr:uid="{00000000-0005-0000-0000-000064430000}"/>
    <cellStyle name="40% - uthevingsfarge 6 6 2 2 9" xfId="18298" xr:uid="{00000000-0005-0000-0000-000065430000}"/>
    <cellStyle name="40% - uthevingsfarge 6 6 2 2_Tabell 4.5-4.7" xfId="18267" xr:uid="{00000000-0005-0000-0000-000066430000}"/>
    <cellStyle name="40% - uthevingsfarge 6 6 2 3" xfId="1026" xr:uid="{00000000-0005-0000-0000-000067430000}"/>
    <cellStyle name="40% - uthevingsfarge 6 6 2 3 2" xfId="18300" xr:uid="{00000000-0005-0000-0000-000068430000}"/>
    <cellStyle name="40% - uthevingsfarge 6 6 2 3 2 2" xfId="18301" xr:uid="{00000000-0005-0000-0000-000069430000}"/>
    <cellStyle name="40% - uthevingsfarge 6 6 2 3 2 3" xfId="18302" xr:uid="{00000000-0005-0000-0000-00006A430000}"/>
    <cellStyle name="40% - uthevingsfarge 6 6 2 3 3" xfId="18303" xr:uid="{00000000-0005-0000-0000-00006B430000}"/>
    <cellStyle name="40% - uthevingsfarge 6 6 2 3 3 2" xfId="18304" xr:uid="{00000000-0005-0000-0000-00006C430000}"/>
    <cellStyle name="40% - uthevingsfarge 6 6 2 3 3 3" xfId="18305" xr:uid="{00000000-0005-0000-0000-00006D430000}"/>
    <cellStyle name="40% - uthevingsfarge 6 6 2 3 4" xfId="18306" xr:uid="{00000000-0005-0000-0000-00006E430000}"/>
    <cellStyle name="40% - uthevingsfarge 6 6 2 3 5" xfId="18307" xr:uid="{00000000-0005-0000-0000-00006F430000}"/>
    <cellStyle name="40% - uthevingsfarge 6 6 2 3_Tabell 4.5-4.7" xfId="18299" xr:uid="{00000000-0005-0000-0000-000070430000}"/>
    <cellStyle name="40% - uthevingsfarge 6 6 2 4" xfId="18308" xr:uid="{00000000-0005-0000-0000-000071430000}"/>
    <cellStyle name="40% - uthevingsfarge 6 6 2 4 2" xfId="18309" xr:uid="{00000000-0005-0000-0000-000072430000}"/>
    <cellStyle name="40% - uthevingsfarge 6 6 2 4 2 2" xfId="18310" xr:uid="{00000000-0005-0000-0000-000073430000}"/>
    <cellStyle name="40% - uthevingsfarge 6 6 2 4 2 3" xfId="18311" xr:uid="{00000000-0005-0000-0000-000074430000}"/>
    <cellStyle name="40% - uthevingsfarge 6 6 2 4 3" xfId="18312" xr:uid="{00000000-0005-0000-0000-000075430000}"/>
    <cellStyle name="40% - uthevingsfarge 6 6 2 4 3 2" xfId="18313" xr:uid="{00000000-0005-0000-0000-000076430000}"/>
    <cellStyle name="40% - uthevingsfarge 6 6 2 4 3 3" xfId="18314" xr:uid="{00000000-0005-0000-0000-000077430000}"/>
    <cellStyle name="40% - uthevingsfarge 6 6 2 4 4" xfId="18315" xr:uid="{00000000-0005-0000-0000-000078430000}"/>
    <cellStyle name="40% - uthevingsfarge 6 6 2 4 5" xfId="18316" xr:uid="{00000000-0005-0000-0000-000079430000}"/>
    <cellStyle name="40% - uthevingsfarge 6 6 2 5" xfId="18317" xr:uid="{00000000-0005-0000-0000-00007A430000}"/>
    <cellStyle name="40% - uthevingsfarge 6 6 2 5 2" xfId="18318" xr:uid="{00000000-0005-0000-0000-00007B430000}"/>
    <cellStyle name="40% - uthevingsfarge 6 6 2 5 3" xfId="18319" xr:uid="{00000000-0005-0000-0000-00007C430000}"/>
    <cellStyle name="40% - uthevingsfarge 6 6 2 6" xfId="18320" xr:uid="{00000000-0005-0000-0000-00007D430000}"/>
    <cellStyle name="40% - uthevingsfarge 6 6 2 6 2" xfId="18321" xr:uid="{00000000-0005-0000-0000-00007E430000}"/>
    <cellStyle name="40% - uthevingsfarge 6 6 2 6 3" xfId="18322" xr:uid="{00000000-0005-0000-0000-00007F430000}"/>
    <cellStyle name="40% - uthevingsfarge 6 6 2 7" xfId="18323" xr:uid="{00000000-0005-0000-0000-000080430000}"/>
    <cellStyle name="40% - uthevingsfarge 6 6 2 7 2" xfId="18324" xr:uid="{00000000-0005-0000-0000-000081430000}"/>
    <cellStyle name="40% - uthevingsfarge 6 6 2 8" xfId="18325" xr:uid="{00000000-0005-0000-0000-000082430000}"/>
    <cellStyle name="40% - uthevingsfarge 6 6 2 8 2" xfId="18326" xr:uid="{00000000-0005-0000-0000-000083430000}"/>
    <cellStyle name="40% - uthevingsfarge 6 6 2 9" xfId="18327" xr:uid="{00000000-0005-0000-0000-000084430000}"/>
    <cellStyle name="40% - uthevingsfarge 6 6 2_Tabell 4.5-4.7" xfId="18264" xr:uid="{00000000-0005-0000-0000-000085430000}"/>
    <cellStyle name="40% - uthevingsfarge 6 6 3" xfId="1027" xr:uid="{00000000-0005-0000-0000-000086430000}"/>
    <cellStyle name="40% - uthevingsfarge 6 6 3 10" xfId="18329" xr:uid="{00000000-0005-0000-0000-000087430000}"/>
    <cellStyle name="40% - uthevingsfarge 6 6 3 2" xfId="1028" xr:uid="{00000000-0005-0000-0000-000088430000}"/>
    <cellStyle name="40% - uthevingsfarge 6 6 3 2 2" xfId="18331" xr:uid="{00000000-0005-0000-0000-000089430000}"/>
    <cellStyle name="40% - uthevingsfarge 6 6 3 2 2 2" xfId="18332" xr:uid="{00000000-0005-0000-0000-00008A430000}"/>
    <cellStyle name="40% - uthevingsfarge 6 6 3 2 2 3" xfId="18333" xr:uid="{00000000-0005-0000-0000-00008B430000}"/>
    <cellStyle name="40% - uthevingsfarge 6 6 3 2 3" xfId="18334" xr:uid="{00000000-0005-0000-0000-00008C430000}"/>
    <cellStyle name="40% - uthevingsfarge 6 6 3 2 3 2" xfId="18335" xr:uid="{00000000-0005-0000-0000-00008D430000}"/>
    <cellStyle name="40% - uthevingsfarge 6 6 3 2 3 3" xfId="18336" xr:uid="{00000000-0005-0000-0000-00008E430000}"/>
    <cellStyle name="40% - uthevingsfarge 6 6 3 2 4" xfId="18337" xr:uid="{00000000-0005-0000-0000-00008F430000}"/>
    <cellStyle name="40% - uthevingsfarge 6 6 3 2 5" xfId="18338" xr:uid="{00000000-0005-0000-0000-000090430000}"/>
    <cellStyle name="40% - uthevingsfarge 6 6 3 2_Tabell 4.5-4.7" xfId="18330" xr:uid="{00000000-0005-0000-0000-000091430000}"/>
    <cellStyle name="40% - uthevingsfarge 6 6 3 3" xfId="18339" xr:uid="{00000000-0005-0000-0000-000092430000}"/>
    <cellStyle name="40% - uthevingsfarge 6 6 3 3 2" xfId="18340" xr:uid="{00000000-0005-0000-0000-000093430000}"/>
    <cellStyle name="40% - uthevingsfarge 6 6 3 3 2 2" xfId="18341" xr:uid="{00000000-0005-0000-0000-000094430000}"/>
    <cellStyle name="40% - uthevingsfarge 6 6 3 3 2 3" xfId="18342" xr:uid="{00000000-0005-0000-0000-000095430000}"/>
    <cellStyle name="40% - uthevingsfarge 6 6 3 3 3" xfId="18343" xr:uid="{00000000-0005-0000-0000-000096430000}"/>
    <cellStyle name="40% - uthevingsfarge 6 6 3 3 3 2" xfId="18344" xr:uid="{00000000-0005-0000-0000-000097430000}"/>
    <cellStyle name="40% - uthevingsfarge 6 6 3 3 3 3" xfId="18345" xr:uid="{00000000-0005-0000-0000-000098430000}"/>
    <cellStyle name="40% - uthevingsfarge 6 6 3 3 4" xfId="18346" xr:uid="{00000000-0005-0000-0000-000099430000}"/>
    <cellStyle name="40% - uthevingsfarge 6 6 3 3 5" xfId="18347" xr:uid="{00000000-0005-0000-0000-00009A430000}"/>
    <cellStyle name="40% - uthevingsfarge 6 6 3 4" xfId="18348" xr:uid="{00000000-0005-0000-0000-00009B430000}"/>
    <cellStyle name="40% - uthevingsfarge 6 6 3 4 2" xfId="18349" xr:uid="{00000000-0005-0000-0000-00009C430000}"/>
    <cellStyle name="40% - uthevingsfarge 6 6 3 4 3" xfId="18350" xr:uid="{00000000-0005-0000-0000-00009D430000}"/>
    <cellStyle name="40% - uthevingsfarge 6 6 3 5" xfId="18351" xr:uid="{00000000-0005-0000-0000-00009E430000}"/>
    <cellStyle name="40% - uthevingsfarge 6 6 3 5 2" xfId="18352" xr:uid="{00000000-0005-0000-0000-00009F430000}"/>
    <cellStyle name="40% - uthevingsfarge 6 6 3 5 3" xfId="18353" xr:uid="{00000000-0005-0000-0000-0000A0430000}"/>
    <cellStyle name="40% - uthevingsfarge 6 6 3 6" xfId="18354" xr:uid="{00000000-0005-0000-0000-0000A1430000}"/>
    <cellStyle name="40% - uthevingsfarge 6 6 3 6 2" xfId="18355" xr:uid="{00000000-0005-0000-0000-0000A2430000}"/>
    <cellStyle name="40% - uthevingsfarge 6 6 3 7" xfId="18356" xr:uid="{00000000-0005-0000-0000-0000A3430000}"/>
    <cellStyle name="40% - uthevingsfarge 6 6 3 7 2" xfId="18357" xr:uid="{00000000-0005-0000-0000-0000A4430000}"/>
    <cellStyle name="40% - uthevingsfarge 6 6 3 8" xfId="18358" xr:uid="{00000000-0005-0000-0000-0000A5430000}"/>
    <cellStyle name="40% - uthevingsfarge 6 6 3 9" xfId="18359" xr:uid="{00000000-0005-0000-0000-0000A6430000}"/>
    <cellStyle name="40% - uthevingsfarge 6 6 3_Tabell 4.5-4.7" xfId="18328" xr:uid="{00000000-0005-0000-0000-0000A7430000}"/>
    <cellStyle name="40% - uthevingsfarge 6 6 4" xfId="1029" xr:uid="{00000000-0005-0000-0000-0000A8430000}"/>
    <cellStyle name="40% - uthevingsfarge 6 6 4 2" xfId="18361" xr:uid="{00000000-0005-0000-0000-0000A9430000}"/>
    <cellStyle name="40% - uthevingsfarge 6 6 4 2 2" xfId="18362" xr:uid="{00000000-0005-0000-0000-0000AA430000}"/>
    <cellStyle name="40% - uthevingsfarge 6 6 4 2 3" xfId="18363" xr:uid="{00000000-0005-0000-0000-0000AB430000}"/>
    <cellStyle name="40% - uthevingsfarge 6 6 4 3" xfId="18364" xr:uid="{00000000-0005-0000-0000-0000AC430000}"/>
    <cellStyle name="40% - uthevingsfarge 6 6 4 3 2" xfId="18365" xr:uid="{00000000-0005-0000-0000-0000AD430000}"/>
    <cellStyle name="40% - uthevingsfarge 6 6 4 3 3" xfId="18366" xr:uid="{00000000-0005-0000-0000-0000AE430000}"/>
    <cellStyle name="40% - uthevingsfarge 6 6 4 4" xfId="18367" xr:uid="{00000000-0005-0000-0000-0000AF430000}"/>
    <cellStyle name="40% - uthevingsfarge 6 6 4 5" xfId="18368" xr:uid="{00000000-0005-0000-0000-0000B0430000}"/>
    <cellStyle name="40% - uthevingsfarge 6 6 4_Tabell 4.5-4.7" xfId="18360" xr:uid="{00000000-0005-0000-0000-0000B1430000}"/>
    <cellStyle name="40% - uthevingsfarge 6 6 5" xfId="18369" xr:uid="{00000000-0005-0000-0000-0000B2430000}"/>
    <cellStyle name="40% - uthevingsfarge 6 6 5 2" xfId="18370" xr:uid="{00000000-0005-0000-0000-0000B3430000}"/>
    <cellStyle name="40% - uthevingsfarge 6 6 5 2 2" xfId="18371" xr:uid="{00000000-0005-0000-0000-0000B4430000}"/>
    <cellStyle name="40% - uthevingsfarge 6 6 5 2 3" xfId="18372" xr:uid="{00000000-0005-0000-0000-0000B5430000}"/>
    <cellStyle name="40% - uthevingsfarge 6 6 5 3" xfId="18373" xr:uid="{00000000-0005-0000-0000-0000B6430000}"/>
    <cellStyle name="40% - uthevingsfarge 6 6 5 3 2" xfId="18374" xr:uid="{00000000-0005-0000-0000-0000B7430000}"/>
    <cellStyle name="40% - uthevingsfarge 6 6 5 3 3" xfId="18375" xr:uid="{00000000-0005-0000-0000-0000B8430000}"/>
    <cellStyle name="40% - uthevingsfarge 6 6 5 4" xfId="18376" xr:uid="{00000000-0005-0000-0000-0000B9430000}"/>
    <cellStyle name="40% - uthevingsfarge 6 6 5 5" xfId="18377" xr:uid="{00000000-0005-0000-0000-0000BA430000}"/>
    <cellStyle name="40% - uthevingsfarge 6 6 6" xfId="18378" xr:uid="{00000000-0005-0000-0000-0000BB430000}"/>
    <cellStyle name="40% - uthevingsfarge 6 6 6 2" xfId="18379" xr:uid="{00000000-0005-0000-0000-0000BC430000}"/>
    <cellStyle name="40% - uthevingsfarge 6 6 6 3" xfId="18380" xr:uid="{00000000-0005-0000-0000-0000BD430000}"/>
    <cellStyle name="40% - uthevingsfarge 6 6 7" xfId="18381" xr:uid="{00000000-0005-0000-0000-0000BE430000}"/>
    <cellStyle name="40% - uthevingsfarge 6 6 7 2" xfId="18382" xr:uid="{00000000-0005-0000-0000-0000BF430000}"/>
    <cellStyle name="40% - uthevingsfarge 6 6 7 3" xfId="18383" xr:uid="{00000000-0005-0000-0000-0000C0430000}"/>
    <cellStyle name="40% - uthevingsfarge 6 6 8" xfId="18384" xr:uid="{00000000-0005-0000-0000-0000C1430000}"/>
    <cellStyle name="40% - uthevingsfarge 6 6 8 2" xfId="18385" xr:uid="{00000000-0005-0000-0000-0000C2430000}"/>
    <cellStyle name="40% - uthevingsfarge 6 6 9" xfId="18386" xr:uid="{00000000-0005-0000-0000-0000C3430000}"/>
    <cellStyle name="40% - uthevingsfarge 6 6 9 2" xfId="18387" xr:uid="{00000000-0005-0000-0000-0000C4430000}"/>
    <cellStyle name="40% - uthevingsfarge 6 6_Tabell 4.5-4.7" xfId="18260" xr:uid="{00000000-0005-0000-0000-0000C5430000}"/>
    <cellStyle name="40% - uthevingsfarge 6 7" xfId="1030" xr:uid="{00000000-0005-0000-0000-0000C6430000}"/>
    <cellStyle name="40% - uthevingsfarge 6 7 10" xfId="18389" xr:uid="{00000000-0005-0000-0000-0000C7430000}"/>
    <cellStyle name="40% - uthevingsfarge 6 7 11" xfId="18390" xr:uid="{00000000-0005-0000-0000-0000C8430000}"/>
    <cellStyle name="40% - uthevingsfarge 6 7 2" xfId="1031" xr:uid="{00000000-0005-0000-0000-0000C9430000}"/>
    <cellStyle name="40% - uthevingsfarge 6 7 2 10" xfId="18392" xr:uid="{00000000-0005-0000-0000-0000CA430000}"/>
    <cellStyle name="40% - uthevingsfarge 6 7 2 2" xfId="1032" xr:uid="{00000000-0005-0000-0000-0000CB430000}"/>
    <cellStyle name="40% - uthevingsfarge 6 7 2 2 2" xfId="18394" xr:uid="{00000000-0005-0000-0000-0000CC430000}"/>
    <cellStyle name="40% - uthevingsfarge 6 7 2 2 2 2" xfId="18395" xr:uid="{00000000-0005-0000-0000-0000CD430000}"/>
    <cellStyle name="40% - uthevingsfarge 6 7 2 2 2 3" xfId="18396" xr:uid="{00000000-0005-0000-0000-0000CE430000}"/>
    <cellStyle name="40% - uthevingsfarge 6 7 2 2 3" xfId="18397" xr:uid="{00000000-0005-0000-0000-0000CF430000}"/>
    <cellStyle name="40% - uthevingsfarge 6 7 2 2 3 2" xfId="18398" xr:uid="{00000000-0005-0000-0000-0000D0430000}"/>
    <cellStyle name="40% - uthevingsfarge 6 7 2 2 3 3" xfId="18399" xr:uid="{00000000-0005-0000-0000-0000D1430000}"/>
    <cellStyle name="40% - uthevingsfarge 6 7 2 2 4" xfId="18400" xr:uid="{00000000-0005-0000-0000-0000D2430000}"/>
    <cellStyle name="40% - uthevingsfarge 6 7 2 2 5" xfId="18401" xr:uid="{00000000-0005-0000-0000-0000D3430000}"/>
    <cellStyle name="40% - uthevingsfarge 6 7 2 2_Tabell 4.5-4.7" xfId="18393" xr:uid="{00000000-0005-0000-0000-0000D4430000}"/>
    <cellStyle name="40% - uthevingsfarge 6 7 2 3" xfId="18402" xr:uid="{00000000-0005-0000-0000-0000D5430000}"/>
    <cellStyle name="40% - uthevingsfarge 6 7 2 3 2" xfId="18403" xr:uid="{00000000-0005-0000-0000-0000D6430000}"/>
    <cellStyle name="40% - uthevingsfarge 6 7 2 3 2 2" xfId="18404" xr:uid="{00000000-0005-0000-0000-0000D7430000}"/>
    <cellStyle name="40% - uthevingsfarge 6 7 2 3 2 3" xfId="18405" xr:uid="{00000000-0005-0000-0000-0000D8430000}"/>
    <cellStyle name="40% - uthevingsfarge 6 7 2 3 3" xfId="18406" xr:uid="{00000000-0005-0000-0000-0000D9430000}"/>
    <cellStyle name="40% - uthevingsfarge 6 7 2 3 3 2" xfId="18407" xr:uid="{00000000-0005-0000-0000-0000DA430000}"/>
    <cellStyle name="40% - uthevingsfarge 6 7 2 3 3 3" xfId="18408" xr:uid="{00000000-0005-0000-0000-0000DB430000}"/>
    <cellStyle name="40% - uthevingsfarge 6 7 2 3 4" xfId="18409" xr:uid="{00000000-0005-0000-0000-0000DC430000}"/>
    <cellStyle name="40% - uthevingsfarge 6 7 2 3 5" xfId="18410" xr:uid="{00000000-0005-0000-0000-0000DD430000}"/>
    <cellStyle name="40% - uthevingsfarge 6 7 2 4" xfId="18411" xr:uid="{00000000-0005-0000-0000-0000DE430000}"/>
    <cellStyle name="40% - uthevingsfarge 6 7 2 4 2" xfId="18412" xr:uid="{00000000-0005-0000-0000-0000DF430000}"/>
    <cellStyle name="40% - uthevingsfarge 6 7 2 4 3" xfId="18413" xr:uid="{00000000-0005-0000-0000-0000E0430000}"/>
    <cellStyle name="40% - uthevingsfarge 6 7 2 5" xfId="18414" xr:uid="{00000000-0005-0000-0000-0000E1430000}"/>
    <cellStyle name="40% - uthevingsfarge 6 7 2 5 2" xfId="18415" xr:uid="{00000000-0005-0000-0000-0000E2430000}"/>
    <cellStyle name="40% - uthevingsfarge 6 7 2 5 3" xfId="18416" xr:uid="{00000000-0005-0000-0000-0000E3430000}"/>
    <cellStyle name="40% - uthevingsfarge 6 7 2 6" xfId="18417" xr:uid="{00000000-0005-0000-0000-0000E4430000}"/>
    <cellStyle name="40% - uthevingsfarge 6 7 2 6 2" xfId="18418" xr:uid="{00000000-0005-0000-0000-0000E5430000}"/>
    <cellStyle name="40% - uthevingsfarge 6 7 2 7" xfId="18419" xr:uid="{00000000-0005-0000-0000-0000E6430000}"/>
    <cellStyle name="40% - uthevingsfarge 6 7 2 7 2" xfId="18420" xr:uid="{00000000-0005-0000-0000-0000E7430000}"/>
    <cellStyle name="40% - uthevingsfarge 6 7 2 8" xfId="18421" xr:uid="{00000000-0005-0000-0000-0000E8430000}"/>
    <cellStyle name="40% - uthevingsfarge 6 7 2 9" xfId="18422" xr:uid="{00000000-0005-0000-0000-0000E9430000}"/>
    <cellStyle name="40% - uthevingsfarge 6 7 2_Tabell 4.5-4.7" xfId="18391" xr:uid="{00000000-0005-0000-0000-0000EA430000}"/>
    <cellStyle name="40% - uthevingsfarge 6 7 3" xfId="1033" xr:uid="{00000000-0005-0000-0000-0000EB430000}"/>
    <cellStyle name="40% - uthevingsfarge 6 7 3 2" xfId="18424" xr:uid="{00000000-0005-0000-0000-0000EC430000}"/>
    <cellStyle name="40% - uthevingsfarge 6 7 3 2 2" xfId="18425" xr:uid="{00000000-0005-0000-0000-0000ED430000}"/>
    <cellStyle name="40% - uthevingsfarge 6 7 3 2 3" xfId="18426" xr:uid="{00000000-0005-0000-0000-0000EE430000}"/>
    <cellStyle name="40% - uthevingsfarge 6 7 3 3" xfId="18427" xr:uid="{00000000-0005-0000-0000-0000EF430000}"/>
    <cellStyle name="40% - uthevingsfarge 6 7 3 3 2" xfId="18428" xr:uid="{00000000-0005-0000-0000-0000F0430000}"/>
    <cellStyle name="40% - uthevingsfarge 6 7 3 3 3" xfId="18429" xr:uid="{00000000-0005-0000-0000-0000F1430000}"/>
    <cellStyle name="40% - uthevingsfarge 6 7 3 4" xfId="18430" xr:uid="{00000000-0005-0000-0000-0000F2430000}"/>
    <cellStyle name="40% - uthevingsfarge 6 7 3 5" xfId="18431" xr:uid="{00000000-0005-0000-0000-0000F3430000}"/>
    <cellStyle name="40% - uthevingsfarge 6 7 3_Tabell 4.5-4.7" xfId="18423" xr:uid="{00000000-0005-0000-0000-0000F4430000}"/>
    <cellStyle name="40% - uthevingsfarge 6 7 4" xfId="18432" xr:uid="{00000000-0005-0000-0000-0000F5430000}"/>
    <cellStyle name="40% - uthevingsfarge 6 7 4 2" xfId="18433" xr:uid="{00000000-0005-0000-0000-0000F6430000}"/>
    <cellStyle name="40% - uthevingsfarge 6 7 4 2 2" xfId="18434" xr:uid="{00000000-0005-0000-0000-0000F7430000}"/>
    <cellStyle name="40% - uthevingsfarge 6 7 4 2 3" xfId="18435" xr:uid="{00000000-0005-0000-0000-0000F8430000}"/>
    <cellStyle name="40% - uthevingsfarge 6 7 4 3" xfId="18436" xr:uid="{00000000-0005-0000-0000-0000F9430000}"/>
    <cellStyle name="40% - uthevingsfarge 6 7 4 3 2" xfId="18437" xr:uid="{00000000-0005-0000-0000-0000FA430000}"/>
    <cellStyle name="40% - uthevingsfarge 6 7 4 3 3" xfId="18438" xr:uid="{00000000-0005-0000-0000-0000FB430000}"/>
    <cellStyle name="40% - uthevingsfarge 6 7 4 4" xfId="18439" xr:uid="{00000000-0005-0000-0000-0000FC430000}"/>
    <cellStyle name="40% - uthevingsfarge 6 7 4 5" xfId="18440" xr:uid="{00000000-0005-0000-0000-0000FD430000}"/>
    <cellStyle name="40% - uthevingsfarge 6 7 5" xfId="18441" xr:uid="{00000000-0005-0000-0000-0000FE430000}"/>
    <cellStyle name="40% - uthevingsfarge 6 7 5 2" xfId="18442" xr:uid="{00000000-0005-0000-0000-0000FF430000}"/>
    <cellStyle name="40% - uthevingsfarge 6 7 5 3" xfId="18443" xr:uid="{00000000-0005-0000-0000-000000440000}"/>
    <cellStyle name="40% - uthevingsfarge 6 7 6" xfId="18444" xr:uid="{00000000-0005-0000-0000-000001440000}"/>
    <cellStyle name="40% - uthevingsfarge 6 7 6 2" xfId="18445" xr:uid="{00000000-0005-0000-0000-000002440000}"/>
    <cellStyle name="40% - uthevingsfarge 6 7 6 3" xfId="18446" xr:uid="{00000000-0005-0000-0000-000003440000}"/>
    <cellStyle name="40% - uthevingsfarge 6 7 7" xfId="18447" xr:uid="{00000000-0005-0000-0000-000004440000}"/>
    <cellStyle name="40% - uthevingsfarge 6 7 7 2" xfId="18448" xr:uid="{00000000-0005-0000-0000-000005440000}"/>
    <cellStyle name="40% - uthevingsfarge 6 7 8" xfId="18449" xr:uid="{00000000-0005-0000-0000-000006440000}"/>
    <cellStyle name="40% - uthevingsfarge 6 7 8 2" xfId="18450" xr:uid="{00000000-0005-0000-0000-000007440000}"/>
    <cellStyle name="40% - uthevingsfarge 6 7 9" xfId="18451" xr:uid="{00000000-0005-0000-0000-000008440000}"/>
    <cellStyle name="40% - uthevingsfarge 6 7_Tabell 4.5-4.7" xfId="18388" xr:uid="{00000000-0005-0000-0000-000009440000}"/>
    <cellStyle name="40% - uthevingsfarge 6 8" xfId="1034" xr:uid="{00000000-0005-0000-0000-00000A440000}"/>
    <cellStyle name="40% - uthevingsfarge 6 8 10" xfId="18453" xr:uid="{00000000-0005-0000-0000-00000B440000}"/>
    <cellStyle name="40% - uthevingsfarge 6 8 11" xfId="18454" xr:uid="{00000000-0005-0000-0000-00000C440000}"/>
    <cellStyle name="40% - uthevingsfarge 6 8 2" xfId="1035" xr:uid="{00000000-0005-0000-0000-00000D440000}"/>
    <cellStyle name="40% - uthevingsfarge 6 8 2 10" xfId="18456" xr:uid="{00000000-0005-0000-0000-00000E440000}"/>
    <cellStyle name="40% - uthevingsfarge 6 8 2 2" xfId="1036" xr:uid="{00000000-0005-0000-0000-00000F440000}"/>
    <cellStyle name="40% - uthevingsfarge 6 8 2 2 2" xfId="18458" xr:uid="{00000000-0005-0000-0000-000010440000}"/>
    <cellStyle name="40% - uthevingsfarge 6 8 2 2 2 2" xfId="18459" xr:uid="{00000000-0005-0000-0000-000011440000}"/>
    <cellStyle name="40% - uthevingsfarge 6 8 2 2 2 3" xfId="18460" xr:uid="{00000000-0005-0000-0000-000012440000}"/>
    <cellStyle name="40% - uthevingsfarge 6 8 2 2 3" xfId="18461" xr:uid="{00000000-0005-0000-0000-000013440000}"/>
    <cellStyle name="40% - uthevingsfarge 6 8 2 2 3 2" xfId="18462" xr:uid="{00000000-0005-0000-0000-000014440000}"/>
    <cellStyle name="40% - uthevingsfarge 6 8 2 2 3 3" xfId="18463" xr:uid="{00000000-0005-0000-0000-000015440000}"/>
    <cellStyle name="40% - uthevingsfarge 6 8 2 2 4" xfId="18464" xr:uid="{00000000-0005-0000-0000-000016440000}"/>
    <cellStyle name="40% - uthevingsfarge 6 8 2 2 5" xfId="18465" xr:uid="{00000000-0005-0000-0000-000017440000}"/>
    <cellStyle name="40% - uthevingsfarge 6 8 2 2_Tabell 4.5-4.7" xfId="18457" xr:uid="{00000000-0005-0000-0000-000018440000}"/>
    <cellStyle name="40% - uthevingsfarge 6 8 2 3" xfId="18466" xr:uid="{00000000-0005-0000-0000-000019440000}"/>
    <cellStyle name="40% - uthevingsfarge 6 8 2 3 2" xfId="18467" xr:uid="{00000000-0005-0000-0000-00001A440000}"/>
    <cellStyle name="40% - uthevingsfarge 6 8 2 3 2 2" xfId="18468" xr:uid="{00000000-0005-0000-0000-00001B440000}"/>
    <cellStyle name="40% - uthevingsfarge 6 8 2 3 2 3" xfId="18469" xr:uid="{00000000-0005-0000-0000-00001C440000}"/>
    <cellStyle name="40% - uthevingsfarge 6 8 2 3 3" xfId="18470" xr:uid="{00000000-0005-0000-0000-00001D440000}"/>
    <cellStyle name="40% - uthevingsfarge 6 8 2 3 3 2" xfId="18471" xr:uid="{00000000-0005-0000-0000-00001E440000}"/>
    <cellStyle name="40% - uthevingsfarge 6 8 2 3 3 3" xfId="18472" xr:uid="{00000000-0005-0000-0000-00001F440000}"/>
    <cellStyle name="40% - uthevingsfarge 6 8 2 3 4" xfId="18473" xr:uid="{00000000-0005-0000-0000-000020440000}"/>
    <cellStyle name="40% - uthevingsfarge 6 8 2 3 5" xfId="18474" xr:uid="{00000000-0005-0000-0000-000021440000}"/>
    <cellStyle name="40% - uthevingsfarge 6 8 2 4" xfId="18475" xr:uid="{00000000-0005-0000-0000-000022440000}"/>
    <cellStyle name="40% - uthevingsfarge 6 8 2 4 2" xfId="18476" xr:uid="{00000000-0005-0000-0000-000023440000}"/>
    <cellStyle name="40% - uthevingsfarge 6 8 2 4 3" xfId="18477" xr:uid="{00000000-0005-0000-0000-000024440000}"/>
    <cellStyle name="40% - uthevingsfarge 6 8 2 5" xfId="18478" xr:uid="{00000000-0005-0000-0000-000025440000}"/>
    <cellStyle name="40% - uthevingsfarge 6 8 2 5 2" xfId="18479" xr:uid="{00000000-0005-0000-0000-000026440000}"/>
    <cellStyle name="40% - uthevingsfarge 6 8 2 5 3" xfId="18480" xr:uid="{00000000-0005-0000-0000-000027440000}"/>
    <cellStyle name="40% - uthevingsfarge 6 8 2 6" xfId="18481" xr:uid="{00000000-0005-0000-0000-000028440000}"/>
    <cellStyle name="40% - uthevingsfarge 6 8 2 6 2" xfId="18482" xr:uid="{00000000-0005-0000-0000-000029440000}"/>
    <cellStyle name="40% - uthevingsfarge 6 8 2 7" xfId="18483" xr:uid="{00000000-0005-0000-0000-00002A440000}"/>
    <cellStyle name="40% - uthevingsfarge 6 8 2 7 2" xfId="18484" xr:uid="{00000000-0005-0000-0000-00002B440000}"/>
    <cellStyle name="40% - uthevingsfarge 6 8 2 8" xfId="18485" xr:uid="{00000000-0005-0000-0000-00002C440000}"/>
    <cellStyle name="40% - uthevingsfarge 6 8 2 9" xfId="18486" xr:uid="{00000000-0005-0000-0000-00002D440000}"/>
    <cellStyle name="40% - uthevingsfarge 6 8 2_Tabell 4.5-4.7" xfId="18455" xr:uid="{00000000-0005-0000-0000-00002E440000}"/>
    <cellStyle name="40% - uthevingsfarge 6 8 3" xfId="1037" xr:uid="{00000000-0005-0000-0000-00002F440000}"/>
    <cellStyle name="40% - uthevingsfarge 6 8 3 2" xfId="18488" xr:uid="{00000000-0005-0000-0000-000030440000}"/>
    <cellStyle name="40% - uthevingsfarge 6 8 3 2 2" xfId="18489" xr:uid="{00000000-0005-0000-0000-000031440000}"/>
    <cellStyle name="40% - uthevingsfarge 6 8 3 2 3" xfId="18490" xr:uid="{00000000-0005-0000-0000-000032440000}"/>
    <cellStyle name="40% - uthevingsfarge 6 8 3 3" xfId="18491" xr:uid="{00000000-0005-0000-0000-000033440000}"/>
    <cellStyle name="40% - uthevingsfarge 6 8 3 3 2" xfId="18492" xr:uid="{00000000-0005-0000-0000-000034440000}"/>
    <cellStyle name="40% - uthevingsfarge 6 8 3 3 3" xfId="18493" xr:uid="{00000000-0005-0000-0000-000035440000}"/>
    <cellStyle name="40% - uthevingsfarge 6 8 3 4" xfId="18494" xr:uid="{00000000-0005-0000-0000-000036440000}"/>
    <cellStyle name="40% - uthevingsfarge 6 8 3 5" xfId="18495" xr:uid="{00000000-0005-0000-0000-000037440000}"/>
    <cellStyle name="40% - uthevingsfarge 6 8 3_Tabell 4.5-4.7" xfId="18487" xr:uid="{00000000-0005-0000-0000-000038440000}"/>
    <cellStyle name="40% - uthevingsfarge 6 8 4" xfId="18496" xr:uid="{00000000-0005-0000-0000-000039440000}"/>
    <cellStyle name="40% - uthevingsfarge 6 8 4 2" xfId="18497" xr:uid="{00000000-0005-0000-0000-00003A440000}"/>
    <cellStyle name="40% - uthevingsfarge 6 8 4 2 2" xfId="18498" xr:uid="{00000000-0005-0000-0000-00003B440000}"/>
    <cellStyle name="40% - uthevingsfarge 6 8 4 2 3" xfId="18499" xr:uid="{00000000-0005-0000-0000-00003C440000}"/>
    <cellStyle name="40% - uthevingsfarge 6 8 4 3" xfId="18500" xr:uid="{00000000-0005-0000-0000-00003D440000}"/>
    <cellStyle name="40% - uthevingsfarge 6 8 4 3 2" xfId="18501" xr:uid="{00000000-0005-0000-0000-00003E440000}"/>
    <cellStyle name="40% - uthevingsfarge 6 8 4 3 3" xfId="18502" xr:uid="{00000000-0005-0000-0000-00003F440000}"/>
    <cellStyle name="40% - uthevingsfarge 6 8 4 4" xfId="18503" xr:uid="{00000000-0005-0000-0000-000040440000}"/>
    <cellStyle name="40% - uthevingsfarge 6 8 4 5" xfId="18504" xr:uid="{00000000-0005-0000-0000-000041440000}"/>
    <cellStyle name="40% - uthevingsfarge 6 8 5" xfId="18505" xr:uid="{00000000-0005-0000-0000-000042440000}"/>
    <cellStyle name="40% - uthevingsfarge 6 8 5 2" xfId="18506" xr:uid="{00000000-0005-0000-0000-000043440000}"/>
    <cellStyle name="40% - uthevingsfarge 6 8 5 3" xfId="18507" xr:uid="{00000000-0005-0000-0000-000044440000}"/>
    <cellStyle name="40% - uthevingsfarge 6 8 6" xfId="18508" xr:uid="{00000000-0005-0000-0000-000045440000}"/>
    <cellStyle name="40% - uthevingsfarge 6 8 6 2" xfId="18509" xr:uid="{00000000-0005-0000-0000-000046440000}"/>
    <cellStyle name="40% - uthevingsfarge 6 8 6 3" xfId="18510" xr:uid="{00000000-0005-0000-0000-000047440000}"/>
    <cellStyle name="40% - uthevingsfarge 6 8 7" xfId="18511" xr:uid="{00000000-0005-0000-0000-000048440000}"/>
    <cellStyle name="40% - uthevingsfarge 6 8 7 2" xfId="18512" xr:uid="{00000000-0005-0000-0000-000049440000}"/>
    <cellStyle name="40% - uthevingsfarge 6 8 8" xfId="18513" xr:uid="{00000000-0005-0000-0000-00004A440000}"/>
    <cellStyle name="40% - uthevingsfarge 6 8 8 2" xfId="18514" xr:uid="{00000000-0005-0000-0000-00004B440000}"/>
    <cellStyle name="40% - uthevingsfarge 6 8 9" xfId="18515" xr:uid="{00000000-0005-0000-0000-00004C440000}"/>
    <cellStyle name="40% - uthevingsfarge 6 8_Tabell 4.5-4.7" xfId="18452" xr:uid="{00000000-0005-0000-0000-00004D440000}"/>
    <cellStyle name="40% - uthevingsfarge 6 9" xfId="1038" xr:uid="{00000000-0005-0000-0000-00004E440000}"/>
    <cellStyle name="40% - uthevingsfarge 6 9 10" xfId="18517" xr:uid="{00000000-0005-0000-0000-00004F440000}"/>
    <cellStyle name="40% - uthevingsfarge 6 9 2" xfId="1039" xr:uid="{00000000-0005-0000-0000-000050440000}"/>
    <cellStyle name="40% - uthevingsfarge 6 9 2 2" xfId="18519" xr:uid="{00000000-0005-0000-0000-000051440000}"/>
    <cellStyle name="40% - uthevingsfarge 6 9 2 2 2" xfId="18520" xr:uid="{00000000-0005-0000-0000-000052440000}"/>
    <cellStyle name="40% - uthevingsfarge 6 9 2 2 3" xfId="18521" xr:uid="{00000000-0005-0000-0000-000053440000}"/>
    <cellStyle name="40% - uthevingsfarge 6 9 2 3" xfId="18522" xr:uid="{00000000-0005-0000-0000-000054440000}"/>
    <cellStyle name="40% - uthevingsfarge 6 9 2 3 2" xfId="18523" xr:uid="{00000000-0005-0000-0000-000055440000}"/>
    <cellStyle name="40% - uthevingsfarge 6 9 2 3 3" xfId="18524" xr:uid="{00000000-0005-0000-0000-000056440000}"/>
    <cellStyle name="40% - uthevingsfarge 6 9 2 4" xfId="18525" xr:uid="{00000000-0005-0000-0000-000057440000}"/>
    <cellStyle name="40% - uthevingsfarge 6 9 2 5" xfId="18526" xr:uid="{00000000-0005-0000-0000-000058440000}"/>
    <cellStyle name="40% - uthevingsfarge 6 9 2_Tabell 4.5-4.7" xfId="18518" xr:uid="{00000000-0005-0000-0000-000059440000}"/>
    <cellStyle name="40% - uthevingsfarge 6 9 3" xfId="18527" xr:uid="{00000000-0005-0000-0000-00005A440000}"/>
    <cellStyle name="40% - uthevingsfarge 6 9 3 2" xfId="18528" xr:uid="{00000000-0005-0000-0000-00005B440000}"/>
    <cellStyle name="40% - uthevingsfarge 6 9 3 2 2" xfId="18529" xr:uid="{00000000-0005-0000-0000-00005C440000}"/>
    <cellStyle name="40% - uthevingsfarge 6 9 3 2 3" xfId="18530" xr:uid="{00000000-0005-0000-0000-00005D440000}"/>
    <cellStyle name="40% - uthevingsfarge 6 9 3 3" xfId="18531" xr:uid="{00000000-0005-0000-0000-00005E440000}"/>
    <cellStyle name="40% - uthevingsfarge 6 9 3 3 2" xfId="18532" xr:uid="{00000000-0005-0000-0000-00005F440000}"/>
    <cellStyle name="40% - uthevingsfarge 6 9 3 3 3" xfId="18533" xr:uid="{00000000-0005-0000-0000-000060440000}"/>
    <cellStyle name="40% - uthevingsfarge 6 9 3 4" xfId="18534" xr:uid="{00000000-0005-0000-0000-000061440000}"/>
    <cellStyle name="40% - uthevingsfarge 6 9 3 5" xfId="18535" xr:uid="{00000000-0005-0000-0000-000062440000}"/>
    <cellStyle name="40% - uthevingsfarge 6 9 4" xfId="18536" xr:uid="{00000000-0005-0000-0000-000063440000}"/>
    <cellStyle name="40% - uthevingsfarge 6 9 4 2" xfId="18537" xr:uid="{00000000-0005-0000-0000-000064440000}"/>
    <cellStyle name="40% - uthevingsfarge 6 9 4 3" xfId="18538" xr:uid="{00000000-0005-0000-0000-000065440000}"/>
    <cellStyle name="40% - uthevingsfarge 6 9 5" xfId="18539" xr:uid="{00000000-0005-0000-0000-000066440000}"/>
    <cellStyle name="40% - uthevingsfarge 6 9 5 2" xfId="18540" xr:uid="{00000000-0005-0000-0000-000067440000}"/>
    <cellStyle name="40% - uthevingsfarge 6 9 5 3" xfId="18541" xr:uid="{00000000-0005-0000-0000-000068440000}"/>
    <cellStyle name="40% - uthevingsfarge 6 9 6" xfId="18542" xr:uid="{00000000-0005-0000-0000-000069440000}"/>
    <cellStyle name="40% - uthevingsfarge 6 9 6 2" xfId="18543" xr:uid="{00000000-0005-0000-0000-00006A440000}"/>
    <cellStyle name="40% - uthevingsfarge 6 9 7" xfId="18544" xr:uid="{00000000-0005-0000-0000-00006B440000}"/>
    <cellStyle name="40% - uthevingsfarge 6 9 7 2" xfId="18545" xr:uid="{00000000-0005-0000-0000-00006C440000}"/>
    <cellStyle name="40% - uthevingsfarge 6 9 8" xfId="18546" xr:uid="{00000000-0005-0000-0000-00006D440000}"/>
    <cellStyle name="40% - uthevingsfarge 6 9 9" xfId="18547" xr:uid="{00000000-0005-0000-0000-00006E440000}"/>
    <cellStyle name="40% - uthevingsfarge 6 9_Tabell 4.5-4.7" xfId="18516" xr:uid="{00000000-0005-0000-0000-00006F440000}"/>
    <cellStyle name="Benyttet hyperkobling 2" xfId="1040" xr:uid="{00000000-0005-0000-0000-000070440000}"/>
    <cellStyle name="Comma" xfId="18548" xr:uid="{00000000-0005-0000-0000-000071440000}"/>
    <cellStyle name="Comma [0]" xfId="18549" xr:uid="{00000000-0005-0000-0000-000072440000}"/>
    <cellStyle name="Currency" xfId="18550" xr:uid="{00000000-0005-0000-0000-000073440000}"/>
    <cellStyle name="Currency [0]" xfId="18551" xr:uid="{00000000-0005-0000-0000-000074440000}"/>
    <cellStyle name="Hyperkobling" xfId="2044" builtinId="8"/>
    <cellStyle name="Hyperkobling 2" xfId="1041" xr:uid="{00000000-0005-0000-0000-000076440000}"/>
    <cellStyle name="Hyperkobling 3" xfId="18552" xr:uid="{00000000-0005-0000-0000-000077440000}"/>
    <cellStyle name="Hyperkobling 4" xfId="18553" xr:uid="{00000000-0005-0000-0000-000078440000}"/>
    <cellStyle name="Komma" xfId="1" builtinId="3"/>
    <cellStyle name="Komma 10" xfId="2028" xr:uid="{00000000-0005-0000-0000-00007A440000}"/>
    <cellStyle name="Komma 10 2" xfId="18555" xr:uid="{00000000-0005-0000-0000-00007B440000}"/>
    <cellStyle name="Komma 10 2 2" xfId="18556" xr:uid="{00000000-0005-0000-0000-00007C440000}"/>
    <cellStyle name="Komma 10 2 3" xfId="18557" xr:uid="{00000000-0005-0000-0000-00007D440000}"/>
    <cellStyle name="Komma 10 3" xfId="18558" xr:uid="{00000000-0005-0000-0000-00007E440000}"/>
    <cellStyle name="Komma 10 3 2" xfId="18559" xr:uid="{00000000-0005-0000-0000-00007F440000}"/>
    <cellStyle name="Komma 10 3 3" xfId="18560" xr:uid="{00000000-0005-0000-0000-000080440000}"/>
    <cellStyle name="Komma 10 4" xfId="18561" xr:uid="{00000000-0005-0000-0000-000081440000}"/>
    <cellStyle name="Komma 10 5" xfId="18562" xr:uid="{00000000-0005-0000-0000-000082440000}"/>
    <cellStyle name="Komma 10_Tabell 4.5-4.7" xfId="18554" xr:uid="{00000000-0005-0000-0000-000083440000}"/>
    <cellStyle name="Komma 11" xfId="2040" xr:uid="{00000000-0005-0000-0000-000084440000}"/>
    <cellStyle name="Komma 11 2" xfId="18564" xr:uid="{00000000-0005-0000-0000-000085440000}"/>
    <cellStyle name="Komma 11_Tabell 4.5-4.7" xfId="18563" xr:uid="{00000000-0005-0000-0000-000086440000}"/>
    <cellStyle name="Komma 12" xfId="2046" xr:uid="{00000000-0005-0000-0000-000087440000}"/>
    <cellStyle name="Komma 12 2" xfId="18566" xr:uid="{00000000-0005-0000-0000-000088440000}"/>
    <cellStyle name="Komma 12_Tabell 4.5-4.7" xfId="18565" xr:uid="{00000000-0005-0000-0000-000089440000}"/>
    <cellStyle name="Komma 13" xfId="18567" xr:uid="{00000000-0005-0000-0000-00008A440000}"/>
    <cellStyle name="Komma 13 2" xfId="18568" xr:uid="{00000000-0005-0000-0000-00008B440000}"/>
    <cellStyle name="Komma 14" xfId="18569" xr:uid="{00000000-0005-0000-0000-00008C440000}"/>
    <cellStyle name="Komma 15" xfId="34373" xr:uid="{00000000-0005-0000-0000-00008D440000}"/>
    <cellStyle name="Komma 16" xfId="34384" xr:uid="{00000000-0005-0000-0000-00008E440000}"/>
    <cellStyle name="Komma 17" xfId="34470" xr:uid="{00000000-0005-0000-0000-00008F440000}"/>
    <cellStyle name="Komma 2" xfId="19" xr:uid="{00000000-0005-0000-0000-000090440000}"/>
    <cellStyle name="Komma 2 10" xfId="34306" xr:uid="{00000000-0005-0000-0000-000091440000}"/>
    <cellStyle name="Komma 2 2" xfId="1042" xr:uid="{00000000-0005-0000-0000-000092440000}"/>
    <cellStyle name="Komma 2 2 2" xfId="2011" xr:uid="{00000000-0005-0000-0000-000093440000}"/>
    <cellStyle name="Komma 2 2_Tabell 4.5-4.7" xfId="18571" xr:uid="{00000000-0005-0000-0000-000094440000}"/>
    <cellStyle name="Komma 2 3" xfId="1043" xr:uid="{00000000-0005-0000-0000-000095440000}"/>
    <cellStyle name="Komma 2 3 10" xfId="18573" xr:uid="{00000000-0005-0000-0000-000096440000}"/>
    <cellStyle name="Komma 2 3 2" xfId="1044" xr:uid="{00000000-0005-0000-0000-000097440000}"/>
    <cellStyle name="Komma 2 3 2 2" xfId="18575" xr:uid="{00000000-0005-0000-0000-000098440000}"/>
    <cellStyle name="Komma 2 3 2 2 2" xfId="18576" xr:uid="{00000000-0005-0000-0000-000099440000}"/>
    <cellStyle name="Komma 2 3 2 2 3" xfId="18577" xr:uid="{00000000-0005-0000-0000-00009A440000}"/>
    <cellStyle name="Komma 2 3 2 3" xfId="18578" xr:uid="{00000000-0005-0000-0000-00009B440000}"/>
    <cellStyle name="Komma 2 3 2 3 2" xfId="18579" xr:uid="{00000000-0005-0000-0000-00009C440000}"/>
    <cellStyle name="Komma 2 3 2 3 3" xfId="18580" xr:uid="{00000000-0005-0000-0000-00009D440000}"/>
    <cellStyle name="Komma 2 3 2 4" xfId="18581" xr:uid="{00000000-0005-0000-0000-00009E440000}"/>
    <cellStyle name="Komma 2 3 2 5" xfId="18582" xr:uid="{00000000-0005-0000-0000-00009F440000}"/>
    <cellStyle name="Komma 2 3 2_Tabell 4.5-4.7" xfId="18574" xr:uid="{00000000-0005-0000-0000-0000A0440000}"/>
    <cellStyle name="Komma 2 3 3" xfId="18583" xr:uid="{00000000-0005-0000-0000-0000A1440000}"/>
    <cellStyle name="Komma 2 3 3 2" xfId="18584" xr:uid="{00000000-0005-0000-0000-0000A2440000}"/>
    <cellStyle name="Komma 2 3 3 2 2" xfId="18585" xr:uid="{00000000-0005-0000-0000-0000A3440000}"/>
    <cellStyle name="Komma 2 3 3 2 3" xfId="18586" xr:uid="{00000000-0005-0000-0000-0000A4440000}"/>
    <cellStyle name="Komma 2 3 3 3" xfId="18587" xr:uid="{00000000-0005-0000-0000-0000A5440000}"/>
    <cellStyle name="Komma 2 3 3 3 2" xfId="18588" xr:uid="{00000000-0005-0000-0000-0000A6440000}"/>
    <cellStyle name="Komma 2 3 3 3 3" xfId="18589" xr:uid="{00000000-0005-0000-0000-0000A7440000}"/>
    <cellStyle name="Komma 2 3 3 4" xfId="18590" xr:uid="{00000000-0005-0000-0000-0000A8440000}"/>
    <cellStyle name="Komma 2 3 3 5" xfId="18591" xr:uid="{00000000-0005-0000-0000-0000A9440000}"/>
    <cellStyle name="Komma 2 3 4" xfId="18592" xr:uid="{00000000-0005-0000-0000-0000AA440000}"/>
    <cellStyle name="Komma 2 3 4 2" xfId="18593" xr:uid="{00000000-0005-0000-0000-0000AB440000}"/>
    <cellStyle name="Komma 2 3 4 3" xfId="18594" xr:uid="{00000000-0005-0000-0000-0000AC440000}"/>
    <cellStyle name="Komma 2 3 5" xfId="18595" xr:uid="{00000000-0005-0000-0000-0000AD440000}"/>
    <cellStyle name="Komma 2 3 5 2" xfId="18596" xr:uid="{00000000-0005-0000-0000-0000AE440000}"/>
    <cellStyle name="Komma 2 3 5 3" xfId="18597" xr:uid="{00000000-0005-0000-0000-0000AF440000}"/>
    <cellStyle name="Komma 2 3 6" xfId="18598" xr:uid="{00000000-0005-0000-0000-0000B0440000}"/>
    <cellStyle name="Komma 2 3 6 2" xfId="18599" xr:uid="{00000000-0005-0000-0000-0000B1440000}"/>
    <cellStyle name="Komma 2 3 7" xfId="18600" xr:uid="{00000000-0005-0000-0000-0000B2440000}"/>
    <cellStyle name="Komma 2 3 7 2" xfId="18601" xr:uid="{00000000-0005-0000-0000-0000B3440000}"/>
    <cellStyle name="Komma 2 3 8" xfId="18602" xr:uid="{00000000-0005-0000-0000-0000B4440000}"/>
    <cellStyle name="Komma 2 3 9" xfId="18603" xr:uid="{00000000-0005-0000-0000-0000B5440000}"/>
    <cellStyle name="Komma 2 3_Tabell 4.5-4.7" xfId="18572" xr:uid="{00000000-0005-0000-0000-0000B6440000}"/>
    <cellStyle name="Komma 2 4" xfId="2010" xr:uid="{00000000-0005-0000-0000-0000B7440000}"/>
    <cellStyle name="Komma 2 5" xfId="2032" xr:uid="{00000000-0005-0000-0000-0000B8440000}"/>
    <cellStyle name="Komma 2 6" xfId="2035" xr:uid="{00000000-0005-0000-0000-0000B9440000}"/>
    <cellStyle name="Komma 2 7" xfId="34297" xr:uid="{00000000-0005-0000-0000-0000BA440000}"/>
    <cellStyle name="Komma 2 8" xfId="34300" xr:uid="{00000000-0005-0000-0000-0000BB440000}"/>
    <cellStyle name="Komma 2 9" xfId="34303" xr:uid="{00000000-0005-0000-0000-0000BC440000}"/>
    <cellStyle name="Komma 2_Tabell 4.5-4.7" xfId="18570" xr:uid="{00000000-0005-0000-0000-0000BD440000}"/>
    <cellStyle name="Komma 3" xfId="1045" xr:uid="{00000000-0005-0000-0000-0000BE440000}"/>
    <cellStyle name="Komma 3 10" xfId="34425" xr:uid="{00000000-0005-0000-0000-0000BF440000}"/>
    <cellStyle name="Komma 3 2" xfId="1046" xr:uid="{00000000-0005-0000-0000-0000C0440000}"/>
    <cellStyle name="Komma 3 2 10" xfId="18606" xr:uid="{00000000-0005-0000-0000-0000C1440000}"/>
    <cellStyle name="Komma 3 2 10 2" xfId="18607" xr:uid="{00000000-0005-0000-0000-0000C2440000}"/>
    <cellStyle name="Komma 3 2 11" xfId="18608" xr:uid="{00000000-0005-0000-0000-0000C3440000}"/>
    <cellStyle name="Komma 3 2 12" xfId="18609" xr:uid="{00000000-0005-0000-0000-0000C4440000}"/>
    <cellStyle name="Komma 3 2 13" xfId="18610" xr:uid="{00000000-0005-0000-0000-0000C5440000}"/>
    <cellStyle name="Komma 3 2 2" xfId="1047" xr:uid="{00000000-0005-0000-0000-0000C6440000}"/>
    <cellStyle name="Komma 3 2 2 10" xfId="18612" xr:uid="{00000000-0005-0000-0000-0000C7440000}"/>
    <cellStyle name="Komma 3 2 2 11" xfId="18613" xr:uid="{00000000-0005-0000-0000-0000C8440000}"/>
    <cellStyle name="Komma 3 2 2 12" xfId="18614" xr:uid="{00000000-0005-0000-0000-0000C9440000}"/>
    <cellStyle name="Komma 3 2 2 2" xfId="1048" xr:uid="{00000000-0005-0000-0000-0000CA440000}"/>
    <cellStyle name="Komma 3 2 2 2 2" xfId="18616" xr:uid="{00000000-0005-0000-0000-0000CB440000}"/>
    <cellStyle name="Komma 3 2 2 2 2 2" xfId="18617" xr:uid="{00000000-0005-0000-0000-0000CC440000}"/>
    <cellStyle name="Komma 3 2 2 2 2 3" xfId="18618" xr:uid="{00000000-0005-0000-0000-0000CD440000}"/>
    <cellStyle name="Komma 3 2 2 2 3" xfId="18619" xr:uid="{00000000-0005-0000-0000-0000CE440000}"/>
    <cellStyle name="Komma 3 2 2 2 3 2" xfId="18620" xr:uid="{00000000-0005-0000-0000-0000CF440000}"/>
    <cellStyle name="Komma 3 2 2 2 3 3" xfId="18621" xr:uid="{00000000-0005-0000-0000-0000D0440000}"/>
    <cellStyle name="Komma 3 2 2 2 4" xfId="18622" xr:uid="{00000000-0005-0000-0000-0000D1440000}"/>
    <cellStyle name="Komma 3 2 2 2 5" xfId="18623" xr:uid="{00000000-0005-0000-0000-0000D2440000}"/>
    <cellStyle name="Komma 3 2 2 2_Tabell 4.5-4.7" xfId="18615" xr:uid="{00000000-0005-0000-0000-0000D3440000}"/>
    <cellStyle name="Komma 3 2 2 3" xfId="18624" xr:uid="{00000000-0005-0000-0000-0000D4440000}"/>
    <cellStyle name="Komma 3 2 2 3 2" xfId="18625" xr:uid="{00000000-0005-0000-0000-0000D5440000}"/>
    <cellStyle name="Komma 3 2 2 3 2 2" xfId="18626" xr:uid="{00000000-0005-0000-0000-0000D6440000}"/>
    <cellStyle name="Komma 3 2 2 3 2 3" xfId="18627" xr:uid="{00000000-0005-0000-0000-0000D7440000}"/>
    <cellStyle name="Komma 3 2 2 3 3" xfId="18628" xr:uid="{00000000-0005-0000-0000-0000D8440000}"/>
    <cellStyle name="Komma 3 2 2 3 3 2" xfId="18629" xr:uid="{00000000-0005-0000-0000-0000D9440000}"/>
    <cellStyle name="Komma 3 2 2 3 3 3" xfId="18630" xr:uid="{00000000-0005-0000-0000-0000DA440000}"/>
    <cellStyle name="Komma 3 2 2 3 4" xfId="18631" xr:uid="{00000000-0005-0000-0000-0000DB440000}"/>
    <cellStyle name="Komma 3 2 2 3 5" xfId="18632" xr:uid="{00000000-0005-0000-0000-0000DC440000}"/>
    <cellStyle name="Komma 3 2 2 4" xfId="18633" xr:uid="{00000000-0005-0000-0000-0000DD440000}"/>
    <cellStyle name="Komma 3 2 2 4 2" xfId="18634" xr:uid="{00000000-0005-0000-0000-0000DE440000}"/>
    <cellStyle name="Komma 3 2 2 4 2 2" xfId="18635" xr:uid="{00000000-0005-0000-0000-0000DF440000}"/>
    <cellStyle name="Komma 3 2 2 4 2 3" xfId="18636" xr:uid="{00000000-0005-0000-0000-0000E0440000}"/>
    <cellStyle name="Komma 3 2 2 4 3" xfId="18637" xr:uid="{00000000-0005-0000-0000-0000E1440000}"/>
    <cellStyle name="Komma 3 2 2 4 3 2" xfId="18638" xr:uid="{00000000-0005-0000-0000-0000E2440000}"/>
    <cellStyle name="Komma 3 2 2 4 3 3" xfId="18639" xr:uid="{00000000-0005-0000-0000-0000E3440000}"/>
    <cellStyle name="Komma 3 2 2 4 4" xfId="18640" xr:uid="{00000000-0005-0000-0000-0000E4440000}"/>
    <cellStyle name="Komma 3 2 2 4 5" xfId="18641" xr:uid="{00000000-0005-0000-0000-0000E5440000}"/>
    <cellStyle name="Komma 3 2 2 5" xfId="18642" xr:uid="{00000000-0005-0000-0000-0000E6440000}"/>
    <cellStyle name="Komma 3 2 2 5 2" xfId="18643" xr:uid="{00000000-0005-0000-0000-0000E7440000}"/>
    <cellStyle name="Komma 3 2 2 5 2 2" xfId="18644" xr:uid="{00000000-0005-0000-0000-0000E8440000}"/>
    <cellStyle name="Komma 3 2 2 5 2 3" xfId="18645" xr:uid="{00000000-0005-0000-0000-0000E9440000}"/>
    <cellStyle name="Komma 3 2 2 5 3" xfId="18646" xr:uid="{00000000-0005-0000-0000-0000EA440000}"/>
    <cellStyle name="Komma 3 2 2 5 3 2" xfId="18647" xr:uid="{00000000-0005-0000-0000-0000EB440000}"/>
    <cellStyle name="Komma 3 2 2 5 3 3" xfId="18648" xr:uid="{00000000-0005-0000-0000-0000EC440000}"/>
    <cellStyle name="Komma 3 2 2 5 4" xfId="18649" xr:uid="{00000000-0005-0000-0000-0000ED440000}"/>
    <cellStyle name="Komma 3 2 2 5 5" xfId="18650" xr:uid="{00000000-0005-0000-0000-0000EE440000}"/>
    <cellStyle name="Komma 3 2 2 6" xfId="18651" xr:uid="{00000000-0005-0000-0000-0000EF440000}"/>
    <cellStyle name="Komma 3 2 2 6 2" xfId="18652" xr:uid="{00000000-0005-0000-0000-0000F0440000}"/>
    <cellStyle name="Komma 3 2 2 6 3" xfId="18653" xr:uid="{00000000-0005-0000-0000-0000F1440000}"/>
    <cellStyle name="Komma 3 2 2 7" xfId="18654" xr:uid="{00000000-0005-0000-0000-0000F2440000}"/>
    <cellStyle name="Komma 3 2 2 7 2" xfId="18655" xr:uid="{00000000-0005-0000-0000-0000F3440000}"/>
    <cellStyle name="Komma 3 2 2 7 3" xfId="18656" xr:uid="{00000000-0005-0000-0000-0000F4440000}"/>
    <cellStyle name="Komma 3 2 2 8" xfId="18657" xr:uid="{00000000-0005-0000-0000-0000F5440000}"/>
    <cellStyle name="Komma 3 2 2 8 2" xfId="18658" xr:uid="{00000000-0005-0000-0000-0000F6440000}"/>
    <cellStyle name="Komma 3 2 2 9" xfId="18659" xr:uid="{00000000-0005-0000-0000-0000F7440000}"/>
    <cellStyle name="Komma 3 2 2 9 2" xfId="18660" xr:uid="{00000000-0005-0000-0000-0000F8440000}"/>
    <cellStyle name="Komma 3 2 2_Tabell 4.5-4.7" xfId="18611" xr:uid="{00000000-0005-0000-0000-0000F9440000}"/>
    <cellStyle name="Komma 3 2 3" xfId="1049" xr:uid="{00000000-0005-0000-0000-0000FA440000}"/>
    <cellStyle name="Komma 3 2 3 2" xfId="18662" xr:uid="{00000000-0005-0000-0000-0000FB440000}"/>
    <cellStyle name="Komma 3 2 3 2 2" xfId="18663" xr:uid="{00000000-0005-0000-0000-0000FC440000}"/>
    <cellStyle name="Komma 3 2 3 2 3" xfId="18664" xr:uid="{00000000-0005-0000-0000-0000FD440000}"/>
    <cellStyle name="Komma 3 2 3 3" xfId="18665" xr:uid="{00000000-0005-0000-0000-0000FE440000}"/>
    <cellStyle name="Komma 3 2 3 3 2" xfId="18666" xr:uid="{00000000-0005-0000-0000-0000FF440000}"/>
    <cellStyle name="Komma 3 2 3 3 3" xfId="18667" xr:uid="{00000000-0005-0000-0000-000000450000}"/>
    <cellStyle name="Komma 3 2 3 4" xfId="18668" xr:uid="{00000000-0005-0000-0000-000001450000}"/>
    <cellStyle name="Komma 3 2 3 5" xfId="18669" xr:uid="{00000000-0005-0000-0000-000002450000}"/>
    <cellStyle name="Komma 3 2 3_Tabell 4.5-4.7" xfId="18661" xr:uid="{00000000-0005-0000-0000-000003450000}"/>
    <cellStyle name="Komma 3 2 4" xfId="18670" xr:uid="{00000000-0005-0000-0000-000004450000}"/>
    <cellStyle name="Komma 3 2 4 2" xfId="18671" xr:uid="{00000000-0005-0000-0000-000005450000}"/>
    <cellStyle name="Komma 3 2 4 2 2" xfId="18672" xr:uid="{00000000-0005-0000-0000-000006450000}"/>
    <cellStyle name="Komma 3 2 4 2 3" xfId="18673" xr:uid="{00000000-0005-0000-0000-000007450000}"/>
    <cellStyle name="Komma 3 2 4 3" xfId="18674" xr:uid="{00000000-0005-0000-0000-000008450000}"/>
    <cellStyle name="Komma 3 2 4 3 2" xfId="18675" xr:uid="{00000000-0005-0000-0000-000009450000}"/>
    <cellStyle name="Komma 3 2 4 3 3" xfId="18676" xr:uid="{00000000-0005-0000-0000-00000A450000}"/>
    <cellStyle name="Komma 3 2 4 4" xfId="18677" xr:uid="{00000000-0005-0000-0000-00000B450000}"/>
    <cellStyle name="Komma 3 2 4 5" xfId="18678" xr:uid="{00000000-0005-0000-0000-00000C450000}"/>
    <cellStyle name="Komma 3 2 5" xfId="18679" xr:uid="{00000000-0005-0000-0000-00000D450000}"/>
    <cellStyle name="Komma 3 2 5 2" xfId="18680" xr:uid="{00000000-0005-0000-0000-00000E450000}"/>
    <cellStyle name="Komma 3 2 5 2 2" xfId="18681" xr:uid="{00000000-0005-0000-0000-00000F450000}"/>
    <cellStyle name="Komma 3 2 5 2 3" xfId="18682" xr:uid="{00000000-0005-0000-0000-000010450000}"/>
    <cellStyle name="Komma 3 2 5 3" xfId="18683" xr:uid="{00000000-0005-0000-0000-000011450000}"/>
    <cellStyle name="Komma 3 2 5 3 2" xfId="18684" xr:uid="{00000000-0005-0000-0000-000012450000}"/>
    <cellStyle name="Komma 3 2 5 3 3" xfId="18685" xr:uid="{00000000-0005-0000-0000-000013450000}"/>
    <cellStyle name="Komma 3 2 5 4" xfId="18686" xr:uid="{00000000-0005-0000-0000-000014450000}"/>
    <cellStyle name="Komma 3 2 5 5" xfId="18687" xr:uid="{00000000-0005-0000-0000-000015450000}"/>
    <cellStyle name="Komma 3 2 6" xfId="18688" xr:uid="{00000000-0005-0000-0000-000016450000}"/>
    <cellStyle name="Komma 3 2 6 2" xfId="18689" xr:uid="{00000000-0005-0000-0000-000017450000}"/>
    <cellStyle name="Komma 3 2 6 2 2" xfId="18690" xr:uid="{00000000-0005-0000-0000-000018450000}"/>
    <cellStyle name="Komma 3 2 6 2 3" xfId="18691" xr:uid="{00000000-0005-0000-0000-000019450000}"/>
    <cellStyle name="Komma 3 2 6 3" xfId="18692" xr:uid="{00000000-0005-0000-0000-00001A450000}"/>
    <cellStyle name="Komma 3 2 6 3 2" xfId="18693" xr:uid="{00000000-0005-0000-0000-00001B450000}"/>
    <cellStyle name="Komma 3 2 6 3 3" xfId="18694" xr:uid="{00000000-0005-0000-0000-00001C450000}"/>
    <cellStyle name="Komma 3 2 6 4" xfId="18695" xr:uid="{00000000-0005-0000-0000-00001D450000}"/>
    <cellStyle name="Komma 3 2 6 5" xfId="18696" xr:uid="{00000000-0005-0000-0000-00001E450000}"/>
    <cellStyle name="Komma 3 2 7" xfId="18697" xr:uid="{00000000-0005-0000-0000-00001F450000}"/>
    <cellStyle name="Komma 3 2 7 2" xfId="18698" xr:uid="{00000000-0005-0000-0000-000020450000}"/>
    <cellStyle name="Komma 3 2 7 3" xfId="18699" xr:uid="{00000000-0005-0000-0000-000021450000}"/>
    <cellStyle name="Komma 3 2 8" xfId="18700" xr:uid="{00000000-0005-0000-0000-000022450000}"/>
    <cellStyle name="Komma 3 2 8 2" xfId="18701" xr:uid="{00000000-0005-0000-0000-000023450000}"/>
    <cellStyle name="Komma 3 2 8 3" xfId="18702" xr:uid="{00000000-0005-0000-0000-000024450000}"/>
    <cellStyle name="Komma 3 2 9" xfId="18703" xr:uid="{00000000-0005-0000-0000-000025450000}"/>
    <cellStyle name="Komma 3 2 9 2" xfId="18704" xr:uid="{00000000-0005-0000-0000-000026450000}"/>
    <cellStyle name="Komma 3 2_Tabell 4.5-4.7" xfId="18605" xr:uid="{00000000-0005-0000-0000-000027450000}"/>
    <cellStyle name="Komma 3 3" xfId="1050" xr:uid="{00000000-0005-0000-0000-000028450000}"/>
    <cellStyle name="Komma 3 3 10" xfId="18706" xr:uid="{00000000-0005-0000-0000-000029450000}"/>
    <cellStyle name="Komma 3 3 10 2" xfId="18707" xr:uid="{00000000-0005-0000-0000-00002A450000}"/>
    <cellStyle name="Komma 3 3 11" xfId="18708" xr:uid="{00000000-0005-0000-0000-00002B450000}"/>
    <cellStyle name="Komma 3 3 12" xfId="18709" xr:uid="{00000000-0005-0000-0000-00002C450000}"/>
    <cellStyle name="Komma 3 3 13" xfId="18710" xr:uid="{00000000-0005-0000-0000-00002D450000}"/>
    <cellStyle name="Komma 3 3 2" xfId="1051" xr:uid="{00000000-0005-0000-0000-00002E450000}"/>
    <cellStyle name="Komma 3 3 2 10" xfId="18712" xr:uid="{00000000-0005-0000-0000-00002F450000}"/>
    <cellStyle name="Komma 3 3 2 2" xfId="1052" xr:uid="{00000000-0005-0000-0000-000030450000}"/>
    <cellStyle name="Komma 3 3 2 2 2" xfId="18714" xr:uid="{00000000-0005-0000-0000-000031450000}"/>
    <cellStyle name="Komma 3 3 2 2 2 2" xfId="18715" xr:uid="{00000000-0005-0000-0000-000032450000}"/>
    <cellStyle name="Komma 3 3 2 2 2 3" xfId="18716" xr:uid="{00000000-0005-0000-0000-000033450000}"/>
    <cellStyle name="Komma 3 3 2 2 3" xfId="18717" xr:uid="{00000000-0005-0000-0000-000034450000}"/>
    <cellStyle name="Komma 3 3 2 2 3 2" xfId="18718" xr:uid="{00000000-0005-0000-0000-000035450000}"/>
    <cellStyle name="Komma 3 3 2 2 3 3" xfId="18719" xr:uid="{00000000-0005-0000-0000-000036450000}"/>
    <cellStyle name="Komma 3 3 2 2 4" xfId="18720" xr:uid="{00000000-0005-0000-0000-000037450000}"/>
    <cellStyle name="Komma 3 3 2 2 5" xfId="18721" xr:uid="{00000000-0005-0000-0000-000038450000}"/>
    <cellStyle name="Komma 3 3 2 2_Tabell 4.5-4.7" xfId="18713" xr:uid="{00000000-0005-0000-0000-000039450000}"/>
    <cellStyle name="Komma 3 3 2 3" xfId="18722" xr:uid="{00000000-0005-0000-0000-00003A450000}"/>
    <cellStyle name="Komma 3 3 2 3 2" xfId="18723" xr:uid="{00000000-0005-0000-0000-00003B450000}"/>
    <cellStyle name="Komma 3 3 2 3 2 2" xfId="18724" xr:uid="{00000000-0005-0000-0000-00003C450000}"/>
    <cellStyle name="Komma 3 3 2 3 2 3" xfId="18725" xr:uid="{00000000-0005-0000-0000-00003D450000}"/>
    <cellStyle name="Komma 3 3 2 3 3" xfId="18726" xr:uid="{00000000-0005-0000-0000-00003E450000}"/>
    <cellStyle name="Komma 3 3 2 3 3 2" xfId="18727" xr:uid="{00000000-0005-0000-0000-00003F450000}"/>
    <cellStyle name="Komma 3 3 2 3 3 3" xfId="18728" xr:uid="{00000000-0005-0000-0000-000040450000}"/>
    <cellStyle name="Komma 3 3 2 3 4" xfId="18729" xr:uid="{00000000-0005-0000-0000-000041450000}"/>
    <cellStyle name="Komma 3 3 2 3 5" xfId="18730" xr:uid="{00000000-0005-0000-0000-000042450000}"/>
    <cellStyle name="Komma 3 3 2 4" xfId="18731" xr:uid="{00000000-0005-0000-0000-000043450000}"/>
    <cellStyle name="Komma 3 3 2 4 2" xfId="18732" xr:uid="{00000000-0005-0000-0000-000044450000}"/>
    <cellStyle name="Komma 3 3 2 4 3" xfId="18733" xr:uid="{00000000-0005-0000-0000-000045450000}"/>
    <cellStyle name="Komma 3 3 2 5" xfId="18734" xr:uid="{00000000-0005-0000-0000-000046450000}"/>
    <cellStyle name="Komma 3 3 2 5 2" xfId="18735" xr:uid="{00000000-0005-0000-0000-000047450000}"/>
    <cellStyle name="Komma 3 3 2 5 3" xfId="18736" xr:uid="{00000000-0005-0000-0000-000048450000}"/>
    <cellStyle name="Komma 3 3 2 6" xfId="18737" xr:uid="{00000000-0005-0000-0000-000049450000}"/>
    <cellStyle name="Komma 3 3 2 6 2" xfId="18738" xr:uid="{00000000-0005-0000-0000-00004A450000}"/>
    <cellStyle name="Komma 3 3 2 7" xfId="18739" xr:uid="{00000000-0005-0000-0000-00004B450000}"/>
    <cellStyle name="Komma 3 3 2 7 2" xfId="18740" xr:uid="{00000000-0005-0000-0000-00004C450000}"/>
    <cellStyle name="Komma 3 3 2 8" xfId="18741" xr:uid="{00000000-0005-0000-0000-00004D450000}"/>
    <cellStyle name="Komma 3 3 2 9" xfId="18742" xr:uid="{00000000-0005-0000-0000-00004E450000}"/>
    <cellStyle name="Komma 3 3 2_Tabell 4.5-4.7" xfId="18711" xr:uid="{00000000-0005-0000-0000-00004F450000}"/>
    <cellStyle name="Komma 3 3 3" xfId="1053" xr:uid="{00000000-0005-0000-0000-000050450000}"/>
    <cellStyle name="Komma 3 3 3 2" xfId="18744" xr:uid="{00000000-0005-0000-0000-000051450000}"/>
    <cellStyle name="Komma 3 3 3 2 2" xfId="18745" xr:uid="{00000000-0005-0000-0000-000052450000}"/>
    <cellStyle name="Komma 3 3 3 2 3" xfId="18746" xr:uid="{00000000-0005-0000-0000-000053450000}"/>
    <cellStyle name="Komma 3 3 3 3" xfId="18747" xr:uid="{00000000-0005-0000-0000-000054450000}"/>
    <cellStyle name="Komma 3 3 3 3 2" xfId="18748" xr:uid="{00000000-0005-0000-0000-000055450000}"/>
    <cellStyle name="Komma 3 3 3 3 3" xfId="18749" xr:uid="{00000000-0005-0000-0000-000056450000}"/>
    <cellStyle name="Komma 3 3 3 4" xfId="18750" xr:uid="{00000000-0005-0000-0000-000057450000}"/>
    <cellStyle name="Komma 3 3 3 5" xfId="18751" xr:uid="{00000000-0005-0000-0000-000058450000}"/>
    <cellStyle name="Komma 3 3 3_Tabell 4.5-4.7" xfId="18743" xr:uid="{00000000-0005-0000-0000-000059450000}"/>
    <cellStyle name="Komma 3 3 4" xfId="18752" xr:uid="{00000000-0005-0000-0000-00005A450000}"/>
    <cellStyle name="Komma 3 3 4 2" xfId="18753" xr:uid="{00000000-0005-0000-0000-00005B450000}"/>
    <cellStyle name="Komma 3 3 4 2 2" xfId="18754" xr:uid="{00000000-0005-0000-0000-00005C450000}"/>
    <cellStyle name="Komma 3 3 4 2 3" xfId="18755" xr:uid="{00000000-0005-0000-0000-00005D450000}"/>
    <cellStyle name="Komma 3 3 4 3" xfId="18756" xr:uid="{00000000-0005-0000-0000-00005E450000}"/>
    <cellStyle name="Komma 3 3 4 3 2" xfId="18757" xr:uid="{00000000-0005-0000-0000-00005F450000}"/>
    <cellStyle name="Komma 3 3 4 3 3" xfId="18758" xr:uid="{00000000-0005-0000-0000-000060450000}"/>
    <cellStyle name="Komma 3 3 4 4" xfId="18759" xr:uid="{00000000-0005-0000-0000-000061450000}"/>
    <cellStyle name="Komma 3 3 4 5" xfId="18760" xr:uid="{00000000-0005-0000-0000-000062450000}"/>
    <cellStyle name="Komma 3 3 5" xfId="18761" xr:uid="{00000000-0005-0000-0000-000063450000}"/>
    <cellStyle name="Komma 3 3 5 2" xfId="18762" xr:uid="{00000000-0005-0000-0000-000064450000}"/>
    <cellStyle name="Komma 3 3 5 2 2" xfId="18763" xr:uid="{00000000-0005-0000-0000-000065450000}"/>
    <cellStyle name="Komma 3 3 5 2 3" xfId="18764" xr:uid="{00000000-0005-0000-0000-000066450000}"/>
    <cellStyle name="Komma 3 3 5 3" xfId="18765" xr:uid="{00000000-0005-0000-0000-000067450000}"/>
    <cellStyle name="Komma 3 3 5 3 2" xfId="18766" xr:uid="{00000000-0005-0000-0000-000068450000}"/>
    <cellStyle name="Komma 3 3 5 3 3" xfId="18767" xr:uid="{00000000-0005-0000-0000-000069450000}"/>
    <cellStyle name="Komma 3 3 5 4" xfId="18768" xr:uid="{00000000-0005-0000-0000-00006A450000}"/>
    <cellStyle name="Komma 3 3 5 5" xfId="18769" xr:uid="{00000000-0005-0000-0000-00006B450000}"/>
    <cellStyle name="Komma 3 3 6" xfId="18770" xr:uid="{00000000-0005-0000-0000-00006C450000}"/>
    <cellStyle name="Komma 3 3 6 2" xfId="18771" xr:uid="{00000000-0005-0000-0000-00006D450000}"/>
    <cellStyle name="Komma 3 3 6 2 2" xfId="18772" xr:uid="{00000000-0005-0000-0000-00006E450000}"/>
    <cellStyle name="Komma 3 3 6 2 3" xfId="18773" xr:uid="{00000000-0005-0000-0000-00006F450000}"/>
    <cellStyle name="Komma 3 3 6 3" xfId="18774" xr:uid="{00000000-0005-0000-0000-000070450000}"/>
    <cellStyle name="Komma 3 3 6 3 2" xfId="18775" xr:uid="{00000000-0005-0000-0000-000071450000}"/>
    <cellStyle name="Komma 3 3 6 3 3" xfId="18776" xr:uid="{00000000-0005-0000-0000-000072450000}"/>
    <cellStyle name="Komma 3 3 6 4" xfId="18777" xr:uid="{00000000-0005-0000-0000-000073450000}"/>
    <cellStyle name="Komma 3 3 6 5" xfId="18778" xr:uid="{00000000-0005-0000-0000-000074450000}"/>
    <cellStyle name="Komma 3 3 7" xfId="18779" xr:uid="{00000000-0005-0000-0000-000075450000}"/>
    <cellStyle name="Komma 3 3 7 2" xfId="18780" xr:uid="{00000000-0005-0000-0000-000076450000}"/>
    <cellStyle name="Komma 3 3 7 3" xfId="18781" xr:uid="{00000000-0005-0000-0000-000077450000}"/>
    <cellStyle name="Komma 3 3 8" xfId="18782" xr:uid="{00000000-0005-0000-0000-000078450000}"/>
    <cellStyle name="Komma 3 3 8 2" xfId="18783" xr:uid="{00000000-0005-0000-0000-000079450000}"/>
    <cellStyle name="Komma 3 3 8 3" xfId="18784" xr:uid="{00000000-0005-0000-0000-00007A450000}"/>
    <cellStyle name="Komma 3 3 9" xfId="18785" xr:uid="{00000000-0005-0000-0000-00007B450000}"/>
    <cellStyle name="Komma 3 3 9 2" xfId="18786" xr:uid="{00000000-0005-0000-0000-00007C450000}"/>
    <cellStyle name="Komma 3 3_Tabell 4.5-4.7" xfId="18705" xr:uid="{00000000-0005-0000-0000-00007D450000}"/>
    <cellStyle name="Komma 3 4" xfId="2012" xr:uid="{00000000-0005-0000-0000-00007E450000}"/>
    <cellStyle name="Komma 3 4 2" xfId="18788" xr:uid="{00000000-0005-0000-0000-00007F450000}"/>
    <cellStyle name="Komma 3 4_Tabell 4.5-4.7" xfId="18787" xr:uid="{00000000-0005-0000-0000-000080450000}"/>
    <cellStyle name="Komma 3 5" xfId="2033" xr:uid="{00000000-0005-0000-0000-000081450000}"/>
    <cellStyle name="Komma 3 5 2" xfId="18790" xr:uid="{00000000-0005-0000-0000-000082450000}"/>
    <cellStyle name="Komma 3 5 2 2" xfId="18791" xr:uid="{00000000-0005-0000-0000-000083450000}"/>
    <cellStyle name="Komma 3 5 2 3" xfId="18792" xr:uid="{00000000-0005-0000-0000-000084450000}"/>
    <cellStyle name="Komma 3 5 3" xfId="18793" xr:uid="{00000000-0005-0000-0000-000085450000}"/>
    <cellStyle name="Komma 3 5 3 2" xfId="18794" xr:uid="{00000000-0005-0000-0000-000086450000}"/>
    <cellStyle name="Komma 3 5 3 3" xfId="18795" xr:uid="{00000000-0005-0000-0000-000087450000}"/>
    <cellStyle name="Komma 3 5 4" xfId="18796" xr:uid="{00000000-0005-0000-0000-000088450000}"/>
    <cellStyle name="Komma 3 5 5" xfId="18797" xr:uid="{00000000-0005-0000-0000-000089450000}"/>
    <cellStyle name="Komma 3 5 6" xfId="18798" xr:uid="{00000000-0005-0000-0000-00008A450000}"/>
    <cellStyle name="Komma 3 5_Tabell 4.5-4.7" xfId="18789" xr:uid="{00000000-0005-0000-0000-00008B450000}"/>
    <cellStyle name="Komma 3 6" xfId="2023" xr:uid="{00000000-0005-0000-0000-00008C450000}"/>
    <cellStyle name="Komma 3 6 2" xfId="18800" xr:uid="{00000000-0005-0000-0000-00008D450000}"/>
    <cellStyle name="Komma 3 6 3" xfId="18801" xr:uid="{00000000-0005-0000-0000-00008E450000}"/>
    <cellStyle name="Komma 3 6 4" xfId="18802" xr:uid="{00000000-0005-0000-0000-00008F450000}"/>
    <cellStyle name="Komma 3 6_Tabell 4.5-4.7" xfId="18799" xr:uid="{00000000-0005-0000-0000-000090450000}"/>
    <cellStyle name="Komma 3 7" xfId="18803" xr:uid="{00000000-0005-0000-0000-000091450000}"/>
    <cellStyle name="Komma 3 7 2" xfId="18804" xr:uid="{00000000-0005-0000-0000-000092450000}"/>
    <cellStyle name="Komma 3 7 3" xfId="18805" xr:uid="{00000000-0005-0000-0000-000093450000}"/>
    <cellStyle name="Komma 3 8" xfId="18806" xr:uid="{00000000-0005-0000-0000-000094450000}"/>
    <cellStyle name="Komma 3 9" xfId="18807" xr:uid="{00000000-0005-0000-0000-000095450000}"/>
    <cellStyle name="Komma 3_Tabell 4.5-4.7" xfId="18604" xr:uid="{00000000-0005-0000-0000-000096450000}"/>
    <cellStyle name="Komma 4" xfId="1054" xr:uid="{00000000-0005-0000-0000-000097450000}"/>
    <cellStyle name="Komma 4 10" xfId="1055" xr:uid="{00000000-0005-0000-0000-000098450000}"/>
    <cellStyle name="Komma 4 10 10" xfId="18810" xr:uid="{00000000-0005-0000-0000-000099450000}"/>
    <cellStyle name="Komma 4 10 2" xfId="1056" xr:uid="{00000000-0005-0000-0000-00009A450000}"/>
    <cellStyle name="Komma 4 10 2 2" xfId="18812" xr:uid="{00000000-0005-0000-0000-00009B450000}"/>
    <cellStyle name="Komma 4 10 2 2 2" xfId="18813" xr:uid="{00000000-0005-0000-0000-00009C450000}"/>
    <cellStyle name="Komma 4 10 2 2 3" xfId="18814" xr:uid="{00000000-0005-0000-0000-00009D450000}"/>
    <cellStyle name="Komma 4 10 2 3" xfId="18815" xr:uid="{00000000-0005-0000-0000-00009E450000}"/>
    <cellStyle name="Komma 4 10 2 3 2" xfId="18816" xr:uid="{00000000-0005-0000-0000-00009F450000}"/>
    <cellStyle name="Komma 4 10 2 3 3" xfId="18817" xr:uid="{00000000-0005-0000-0000-0000A0450000}"/>
    <cellStyle name="Komma 4 10 2 4" xfId="18818" xr:uid="{00000000-0005-0000-0000-0000A1450000}"/>
    <cellStyle name="Komma 4 10 2 5" xfId="18819" xr:uid="{00000000-0005-0000-0000-0000A2450000}"/>
    <cellStyle name="Komma 4 10 2_Tabell 4.5-4.7" xfId="18811" xr:uid="{00000000-0005-0000-0000-0000A3450000}"/>
    <cellStyle name="Komma 4 10 3" xfId="18820" xr:uid="{00000000-0005-0000-0000-0000A4450000}"/>
    <cellStyle name="Komma 4 10 3 2" xfId="18821" xr:uid="{00000000-0005-0000-0000-0000A5450000}"/>
    <cellStyle name="Komma 4 10 3 2 2" xfId="18822" xr:uid="{00000000-0005-0000-0000-0000A6450000}"/>
    <cellStyle name="Komma 4 10 3 2 3" xfId="18823" xr:uid="{00000000-0005-0000-0000-0000A7450000}"/>
    <cellStyle name="Komma 4 10 3 3" xfId="18824" xr:uid="{00000000-0005-0000-0000-0000A8450000}"/>
    <cellStyle name="Komma 4 10 3 3 2" xfId="18825" xr:uid="{00000000-0005-0000-0000-0000A9450000}"/>
    <cellStyle name="Komma 4 10 3 3 3" xfId="18826" xr:uid="{00000000-0005-0000-0000-0000AA450000}"/>
    <cellStyle name="Komma 4 10 3 4" xfId="18827" xr:uid="{00000000-0005-0000-0000-0000AB450000}"/>
    <cellStyle name="Komma 4 10 3 5" xfId="18828" xr:uid="{00000000-0005-0000-0000-0000AC450000}"/>
    <cellStyle name="Komma 4 10 4" xfId="18829" xr:uid="{00000000-0005-0000-0000-0000AD450000}"/>
    <cellStyle name="Komma 4 10 4 2" xfId="18830" xr:uid="{00000000-0005-0000-0000-0000AE450000}"/>
    <cellStyle name="Komma 4 10 4 3" xfId="18831" xr:uid="{00000000-0005-0000-0000-0000AF450000}"/>
    <cellStyle name="Komma 4 10 5" xfId="18832" xr:uid="{00000000-0005-0000-0000-0000B0450000}"/>
    <cellStyle name="Komma 4 10 5 2" xfId="18833" xr:uid="{00000000-0005-0000-0000-0000B1450000}"/>
    <cellStyle name="Komma 4 10 5 3" xfId="18834" xr:uid="{00000000-0005-0000-0000-0000B2450000}"/>
    <cellStyle name="Komma 4 10 6" xfId="18835" xr:uid="{00000000-0005-0000-0000-0000B3450000}"/>
    <cellStyle name="Komma 4 10 6 2" xfId="18836" xr:uid="{00000000-0005-0000-0000-0000B4450000}"/>
    <cellStyle name="Komma 4 10 7" xfId="18837" xr:uid="{00000000-0005-0000-0000-0000B5450000}"/>
    <cellStyle name="Komma 4 10 7 2" xfId="18838" xr:uid="{00000000-0005-0000-0000-0000B6450000}"/>
    <cellStyle name="Komma 4 10 8" xfId="18839" xr:uid="{00000000-0005-0000-0000-0000B7450000}"/>
    <cellStyle name="Komma 4 10 9" xfId="18840" xr:uid="{00000000-0005-0000-0000-0000B8450000}"/>
    <cellStyle name="Komma 4 10_Tabell 4.5-4.7" xfId="18809" xr:uid="{00000000-0005-0000-0000-0000B9450000}"/>
    <cellStyle name="Komma 4 11" xfId="1057" xr:uid="{00000000-0005-0000-0000-0000BA450000}"/>
    <cellStyle name="Komma 4 11 2" xfId="18842" xr:uid="{00000000-0005-0000-0000-0000BB450000}"/>
    <cellStyle name="Komma 4 11 2 2" xfId="18843" xr:uid="{00000000-0005-0000-0000-0000BC450000}"/>
    <cellStyle name="Komma 4 11 2 3" xfId="18844" xr:uid="{00000000-0005-0000-0000-0000BD450000}"/>
    <cellStyle name="Komma 4 11 3" xfId="18845" xr:uid="{00000000-0005-0000-0000-0000BE450000}"/>
    <cellStyle name="Komma 4 11 3 2" xfId="18846" xr:uid="{00000000-0005-0000-0000-0000BF450000}"/>
    <cellStyle name="Komma 4 11 3 3" xfId="18847" xr:uid="{00000000-0005-0000-0000-0000C0450000}"/>
    <cellStyle name="Komma 4 11 4" xfId="18848" xr:uid="{00000000-0005-0000-0000-0000C1450000}"/>
    <cellStyle name="Komma 4 11 5" xfId="18849" xr:uid="{00000000-0005-0000-0000-0000C2450000}"/>
    <cellStyle name="Komma 4 11_Tabell 4.5-4.7" xfId="18841" xr:uid="{00000000-0005-0000-0000-0000C3450000}"/>
    <cellStyle name="Komma 4 12" xfId="18850" xr:uid="{00000000-0005-0000-0000-0000C4450000}"/>
    <cellStyle name="Komma 4 12 2" xfId="18851" xr:uid="{00000000-0005-0000-0000-0000C5450000}"/>
    <cellStyle name="Komma 4 12 2 2" xfId="18852" xr:uid="{00000000-0005-0000-0000-0000C6450000}"/>
    <cellStyle name="Komma 4 12 2 3" xfId="18853" xr:uid="{00000000-0005-0000-0000-0000C7450000}"/>
    <cellStyle name="Komma 4 12 3" xfId="18854" xr:uid="{00000000-0005-0000-0000-0000C8450000}"/>
    <cellStyle name="Komma 4 12 3 2" xfId="18855" xr:uid="{00000000-0005-0000-0000-0000C9450000}"/>
    <cellStyle name="Komma 4 12 3 3" xfId="18856" xr:uid="{00000000-0005-0000-0000-0000CA450000}"/>
    <cellStyle name="Komma 4 12 4" xfId="18857" xr:uid="{00000000-0005-0000-0000-0000CB450000}"/>
    <cellStyle name="Komma 4 12 5" xfId="18858" xr:uid="{00000000-0005-0000-0000-0000CC450000}"/>
    <cellStyle name="Komma 4 13" xfId="18859" xr:uid="{00000000-0005-0000-0000-0000CD450000}"/>
    <cellStyle name="Komma 4 13 2" xfId="18860" xr:uid="{00000000-0005-0000-0000-0000CE450000}"/>
    <cellStyle name="Komma 4 13 2 2" xfId="18861" xr:uid="{00000000-0005-0000-0000-0000CF450000}"/>
    <cellStyle name="Komma 4 13 2 3" xfId="18862" xr:uid="{00000000-0005-0000-0000-0000D0450000}"/>
    <cellStyle name="Komma 4 13 3" xfId="18863" xr:uid="{00000000-0005-0000-0000-0000D1450000}"/>
    <cellStyle name="Komma 4 13 3 2" xfId="18864" xr:uid="{00000000-0005-0000-0000-0000D2450000}"/>
    <cellStyle name="Komma 4 13 3 3" xfId="18865" xr:uid="{00000000-0005-0000-0000-0000D3450000}"/>
    <cellStyle name="Komma 4 13 4" xfId="18866" xr:uid="{00000000-0005-0000-0000-0000D4450000}"/>
    <cellStyle name="Komma 4 13 5" xfId="18867" xr:uid="{00000000-0005-0000-0000-0000D5450000}"/>
    <cellStyle name="Komma 4 14" xfId="18868" xr:uid="{00000000-0005-0000-0000-0000D6450000}"/>
    <cellStyle name="Komma 4 14 2" xfId="18869" xr:uid="{00000000-0005-0000-0000-0000D7450000}"/>
    <cellStyle name="Komma 4 15" xfId="18870" xr:uid="{00000000-0005-0000-0000-0000D8450000}"/>
    <cellStyle name="Komma 4 15 2" xfId="18871" xr:uid="{00000000-0005-0000-0000-0000D9450000}"/>
    <cellStyle name="Komma 4 16" xfId="18872" xr:uid="{00000000-0005-0000-0000-0000DA450000}"/>
    <cellStyle name="Komma 4 17" xfId="18873" xr:uid="{00000000-0005-0000-0000-0000DB450000}"/>
    <cellStyle name="Komma 4 2" xfId="1058" xr:uid="{00000000-0005-0000-0000-0000DC450000}"/>
    <cellStyle name="Komma 4 2 10" xfId="18875" xr:uid="{00000000-0005-0000-0000-0000DD450000}"/>
    <cellStyle name="Komma 4 2 10 2" xfId="18876" xr:uid="{00000000-0005-0000-0000-0000DE450000}"/>
    <cellStyle name="Komma 4 2 11" xfId="18877" xr:uid="{00000000-0005-0000-0000-0000DF450000}"/>
    <cellStyle name="Komma 4 2 12" xfId="18878" xr:uid="{00000000-0005-0000-0000-0000E0450000}"/>
    <cellStyle name="Komma 4 2 13" xfId="18879" xr:uid="{00000000-0005-0000-0000-0000E1450000}"/>
    <cellStyle name="Komma 4 2 2" xfId="1059" xr:uid="{00000000-0005-0000-0000-0000E2450000}"/>
    <cellStyle name="Komma 4 2 2 10" xfId="18881" xr:uid="{00000000-0005-0000-0000-0000E3450000}"/>
    <cellStyle name="Komma 4 2 2 11" xfId="18882" xr:uid="{00000000-0005-0000-0000-0000E4450000}"/>
    <cellStyle name="Komma 4 2 2 12" xfId="18883" xr:uid="{00000000-0005-0000-0000-0000E5450000}"/>
    <cellStyle name="Komma 4 2 2 2" xfId="1060" xr:uid="{00000000-0005-0000-0000-0000E6450000}"/>
    <cellStyle name="Komma 4 2 2 2 10" xfId="18885" xr:uid="{00000000-0005-0000-0000-0000E7450000}"/>
    <cellStyle name="Komma 4 2 2 2 11" xfId="18886" xr:uid="{00000000-0005-0000-0000-0000E8450000}"/>
    <cellStyle name="Komma 4 2 2 2 2" xfId="1061" xr:uid="{00000000-0005-0000-0000-0000E9450000}"/>
    <cellStyle name="Komma 4 2 2 2 2 10" xfId="18888" xr:uid="{00000000-0005-0000-0000-0000EA450000}"/>
    <cellStyle name="Komma 4 2 2 2 2 2" xfId="1062" xr:uid="{00000000-0005-0000-0000-0000EB450000}"/>
    <cellStyle name="Komma 4 2 2 2 2 2 2" xfId="18890" xr:uid="{00000000-0005-0000-0000-0000EC450000}"/>
    <cellStyle name="Komma 4 2 2 2 2 2 2 2" xfId="18891" xr:uid="{00000000-0005-0000-0000-0000ED450000}"/>
    <cellStyle name="Komma 4 2 2 2 2 2 2 3" xfId="18892" xr:uid="{00000000-0005-0000-0000-0000EE450000}"/>
    <cellStyle name="Komma 4 2 2 2 2 2 3" xfId="18893" xr:uid="{00000000-0005-0000-0000-0000EF450000}"/>
    <cellStyle name="Komma 4 2 2 2 2 2 3 2" xfId="18894" xr:uid="{00000000-0005-0000-0000-0000F0450000}"/>
    <cellStyle name="Komma 4 2 2 2 2 2 3 3" xfId="18895" xr:uid="{00000000-0005-0000-0000-0000F1450000}"/>
    <cellStyle name="Komma 4 2 2 2 2 2 4" xfId="18896" xr:uid="{00000000-0005-0000-0000-0000F2450000}"/>
    <cellStyle name="Komma 4 2 2 2 2 2 5" xfId="18897" xr:uid="{00000000-0005-0000-0000-0000F3450000}"/>
    <cellStyle name="Komma 4 2 2 2 2 2_Tabell 4.5-4.7" xfId="18889" xr:uid="{00000000-0005-0000-0000-0000F4450000}"/>
    <cellStyle name="Komma 4 2 2 2 2 3" xfId="18898" xr:uid="{00000000-0005-0000-0000-0000F5450000}"/>
    <cellStyle name="Komma 4 2 2 2 2 3 2" xfId="18899" xr:uid="{00000000-0005-0000-0000-0000F6450000}"/>
    <cellStyle name="Komma 4 2 2 2 2 3 2 2" xfId="18900" xr:uid="{00000000-0005-0000-0000-0000F7450000}"/>
    <cellStyle name="Komma 4 2 2 2 2 3 2 3" xfId="18901" xr:uid="{00000000-0005-0000-0000-0000F8450000}"/>
    <cellStyle name="Komma 4 2 2 2 2 3 3" xfId="18902" xr:uid="{00000000-0005-0000-0000-0000F9450000}"/>
    <cellStyle name="Komma 4 2 2 2 2 3 3 2" xfId="18903" xr:uid="{00000000-0005-0000-0000-0000FA450000}"/>
    <cellStyle name="Komma 4 2 2 2 2 3 3 3" xfId="18904" xr:uid="{00000000-0005-0000-0000-0000FB450000}"/>
    <cellStyle name="Komma 4 2 2 2 2 3 4" xfId="18905" xr:uid="{00000000-0005-0000-0000-0000FC450000}"/>
    <cellStyle name="Komma 4 2 2 2 2 3 5" xfId="18906" xr:uid="{00000000-0005-0000-0000-0000FD450000}"/>
    <cellStyle name="Komma 4 2 2 2 2 4" xfId="18907" xr:uid="{00000000-0005-0000-0000-0000FE450000}"/>
    <cellStyle name="Komma 4 2 2 2 2 4 2" xfId="18908" xr:uid="{00000000-0005-0000-0000-0000FF450000}"/>
    <cellStyle name="Komma 4 2 2 2 2 4 3" xfId="18909" xr:uid="{00000000-0005-0000-0000-000000460000}"/>
    <cellStyle name="Komma 4 2 2 2 2 5" xfId="18910" xr:uid="{00000000-0005-0000-0000-000001460000}"/>
    <cellStyle name="Komma 4 2 2 2 2 5 2" xfId="18911" xr:uid="{00000000-0005-0000-0000-000002460000}"/>
    <cellStyle name="Komma 4 2 2 2 2 5 3" xfId="18912" xr:uid="{00000000-0005-0000-0000-000003460000}"/>
    <cellStyle name="Komma 4 2 2 2 2 6" xfId="18913" xr:uid="{00000000-0005-0000-0000-000004460000}"/>
    <cellStyle name="Komma 4 2 2 2 2 6 2" xfId="18914" xr:uid="{00000000-0005-0000-0000-000005460000}"/>
    <cellStyle name="Komma 4 2 2 2 2 7" xfId="18915" xr:uid="{00000000-0005-0000-0000-000006460000}"/>
    <cellStyle name="Komma 4 2 2 2 2 7 2" xfId="18916" xr:uid="{00000000-0005-0000-0000-000007460000}"/>
    <cellStyle name="Komma 4 2 2 2 2 8" xfId="18917" xr:uid="{00000000-0005-0000-0000-000008460000}"/>
    <cellStyle name="Komma 4 2 2 2 2 9" xfId="18918" xr:uid="{00000000-0005-0000-0000-000009460000}"/>
    <cellStyle name="Komma 4 2 2 2 2_Tabell 4.5-4.7" xfId="18887" xr:uid="{00000000-0005-0000-0000-00000A460000}"/>
    <cellStyle name="Komma 4 2 2 2 3" xfId="1063" xr:uid="{00000000-0005-0000-0000-00000B460000}"/>
    <cellStyle name="Komma 4 2 2 2 3 2" xfId="18920" xr:uid="{00000000-0005-0000-0000-00000C460000}"/>
    <cellStyle name="Komma 4 2 2 2 3 2 2" xfId="18921" xr:uid="{00000000-0005-0000-0000-00000D460000}"/>
    <cellStyle name="Komma 4 2 2 2 3 2 3" xfId="18922" xr:uid="{00000000-0005-0000-0000-00000E460000}"/>
    <cellStyle name="Komma 4 2 2 2 3 3" xfId="18923" xr:uid="{00000000-0005-0000-0000-00000F460000}"/>
    <cellStyle name="Komma 4 2 2 2 3 3 2" xfId="18924" xr:uid="{00000000-0005-0000-0000-000010460000}"/>
    <cellStyle name="Komma 4 2 2 2 3 3 3" xfId="18925" xr:uid="{00000000-0005-0000-0000-000011460000}"/>
    <cellStyle name="Komma 4 2 2 2 3 4" xfId="18926" xr:uid="{00000000-0005-0000-0000-000012460000}"/>
    <cellStyle name="Komma 4 2 2 2 3 5" xfId="18927" xr:uid="{00000000-0005-0000-0000-000013460000}"/>
    <cellStyle name="Komma 4 2 2 2 3_Tabell 4.5-4.7" xfId="18919" xr:uid="{00000000-0005-0000-0000-000014460000}"/>
    <cellStyle name="Komma 4 2 2 2 4" xfId="18928" xr:uid="{00000000-0005-0000-0000-000015460000}"/>
    <cellStyle name="Komma 4 2 2 2 4 2" xfId="18929" xr:uid="{00000000-0005-0000-0000-000016460000}"/>
    <cellStyle name="Komma 4 2 2 2 4 2 2" xfId="18930" xr:uid="{00000000-0005-0000-0000-000017460000}"/>
    <cellStyle name="Komma 4 2 2 2 4 2 3" xfId="18931" xr:uid="{00000000-0005-0000-0000-000018460000}"/>
    <cellStyle name="Komma 4 2 2 2 4 3" xfId="18932" xr:uid="{00000000-0005-0000-0000-000019460000}"/>
    <cellStyle name="Komma 4 2 2 2 4 3 2" xfId="18933" xr:uid="{00000000-0005-0000-0000-00001A460000}"/>
    <cellStyle name="Komma 4 2 2 2 4 3 3" xfId="18934" xr:uid="{00000000-0005-0000-0000-00001B460000}"/>
    <cellStyle name="Komma 4 2 2 2 4 4" xfId="18935" xr:uid="{00000000-0005-0000-0000-00001C460000}"/>
    <cellStyle name="Komma 4 2 2 2 4 5" xfId="18936" xr:uid="{00000000-0005-0000-0000-00001D460000}"/>
    <cellStyle name="Komma 4 2 2 2 5" xfId="18937" xr:uid="{00000000-0005-0000-0000-00001E460000}"/>
    <cellStyle name="Komma 4 2 2 2 5 2" xfId="18938" xr:uid="{00000000-0005-0000-0000-00001F460000}"/>
    <cellStyle name="Komma 4 2 2 2 5 3" xfId="18939" xr:uid="{00000000-0005-0000-0000-000020460000}"/>
    <cellStyle name="Komma 4 2 2 2 6" xfId="18940" xr:uid="{00000000-0005-0000-0000-000021460000}"/>
    <cellStyle name="Komma 4 2 2 2 6 2" xfId="18941" xr:uid="{00000000-0005-0000-0000-000022460000}"/>
    <cellStyle name="Komma 4 2 2 2 6 3" xfId="18942" xr:uid="{00000000-0005-0000-0000-000023460000}"/>
    <cellStyle name="Komma 4 2 2 2 7" xfId="18943" xr:uid="{00000000-0005-0000-0000-000024460000}"/>
    <cellStyle name="Komma 4 2 2 2 7 2" xfId="18944" xr:uid="{00000000-0005-0000-0000-000025460000}"/>
    <cellStyle name="Komma 4 2 2 2 8" xfId="18945" xr:uid="{00000000-0005-0000-0000-000026460000}"/>
    <cellStyle name="Komma 4 2 2 2 8 2" xfId="18946" xr:uid="{00000000-0005-0000-0000-000027460000}"/>
    <cellStyle name="Komma 4 2 2 2 9" xfId="18947" xr:uid="{00000000-0005-0000-0000-000028460000}"/>
    <cellStyle name="Komma 4 2 2 2_Tabell 4.5-4.7" xfId="18884" xr:uid="{00000000-0005-0000-0000-000029460000}"/>
    <cellStyle name="Komma 4 2 2 3" xfId="1064" xr:uid="{00000000-0005-0000-0000-00002A460000}"/>
    <cellStyle name="Komma 4 2 2 3 10" xfId="18949" xr:uid="{00000000-0005-0000-0000-00002B460000}"/>
    <cellStyle name="Komma 4 2 2 3 2" xfId="1065" xr:uid="{00000000-0005-0000-0000-00002C460000}"/>
    <cellStyle name="Komma 4 2 2 3 2 2" xfId="18951" xr:uid="{00000000-0005-0000-0000-00002D460000}"/>
    <cellStyle name="Komma 4 2 2 3 2 2 2" xfId="18952" xr:uid="{00000000-0005-0000-0000-00002E460000}"/>
    <cellStyle name="Komma 4 2 2 3 2 2 3" xfId="18953" xr:uid="{00000000-0005-0000-0000-00002F460000}"/>
    <cellStyle name="Komma 4 2 2 3 2 3" xfId="18954" xr:uid="{00000000-0005-0000-0000-000030460000}"/>
    <cellStyle name="Komma 4 2 2 3 2 3 2" xfId="18955" xr:uid="{00000000-0005-0000-0000-000031460000}"/>
    <cellStyle name="Komma 4 2 2 3 2 3 3" xfId="18956" xr:uid="{00000000-0005-0000-0000-000032460000}"/>
    <cellStyle name="Komma 4 2 2 3 2 4" xfId="18957" xr:uid="{00000000-0005-0000-0000-000033460000}"/>
    <cellStyle name="Komma 4 2 2 3 2 5" xfId="18958" xr:uid="{00000000-0005-0000-0000-000034460000}"/>
    <cellStyle name="Komma 4 2 2 3 2_Tabell 4.5-4.7" xfId="18950" xr:uid="{00000000-0005-0000-0000-000035460000}"/>
    <cellStyle name="Komma 4 2 2 3 3" xfId="18959" xr:uid="{00000000-0005-0000-0000-000036460000}"/>
    <cellStyle name="Komma 4 2 2 3 3 2" xfId="18960" xr:uid="{00000000-0005-0000-0000-000037460000}"/>
    <cellStyle name="Komma 4 2 2 3 3 2 2" xfId="18961" xr:uid="{00000000-0005-0000-0000-000038460000}"/>
    <cellStyle name="Komma 4 2 2 3 3 2 3" xfId="18962" xr:uid="{00000000-0005-0000-0000-000039460000}"/>
    <cellStyle name="Komma 4 2 2 3 3 3" xfId="18963" xr:uid="{00000000-0005-0000-0000-00003A460000}"/>
    <cellStyle name="Komma 4 2 2 3 3 3 2" xfId="18964" xr:uid="{00000000-0005-0000-0000-00003B460000}"/>
    <cellStyle name="Komma 4 2 2 3 3 3 3" xfId="18965" xr:uid="{00000000-0005-0000-0000-00003C460000}"/>
    <cellStyle name="Komma 4 2 2 3 3 4" xfId="18966" xr:uid="{00000000-0005-0000-0000-00003D460000}"/>
    <cellStyle name="Komma 4 2 2 3 3 5" xfId="18967" xr:uid="{00000000-0005-0000-0000-00003E460000}"/>
    <cellStyle name="Komma 4 2 2 3 4" xfId="18968" xr:uid="{00000000-0005-0000-0000-00003F460000}"/>
    <cellStyle name="Komma 4 2 2 3 4 2" xfId="18969" xr:uid="{00000000-0005-0000-0000-000040460000}"/>
    <cellStyle name="Komma 4 2 2 3 4 3" xfId="18970" xr:uid="{00000000-0005-0000-0000-000041460000}"/>
    <cellStyle name="Komma 4 2 2 3 5" xfId="18971" xr:uid="{00000000-0005-0000-0000-000042460000}"/>
    <cellStyle name="Komma 4 2 2 3 5 2" xfId="18972" xr:uid="{00000000-0005-0000-0000-000043460000}"/>
    <cellStyle name="Komma 4 2 2 3 5 3" xfId="18973" xr:uid="{00000000-0005-0000-0000-000044460000}"/>
    <cellStyle name="Komma 4 2 2 3 6" xfId="18974" xr:uid="{00000000-0005-0000-0000-000045460000}"/>
    <cellStyle name="Komma 4 2 2 3 6 2" xfId="18975" xr:uid="{00000000-0005-0000-0000-000046460000}"/>
    <cellStyle name="Komma 4 2 2 3 7" xfId="18976" xr:uid="{00000000-0005-0000-0000-000047460000}"/>
    <cellStyle name="Komma 4 2 2 3 7 2" xfId="18977" xr:uid="{00000000-0005-0000-0000-000048460000}"/>
    <cellStyle name="Komma 4 2 2 3 8" xfId="18978" xr:uid="{00000000-0005-0000-0000-000049460000}"/>
    <cellStyle name="Komma 4 2 2 3 9" xfId="18979" xr:uid="{00000000-0005-0000-0000-00004A460000}"/>
    <cellStyle name="Komma 4 2 2 3_Tabell 4.5-4.7" xfId="18948" xr:uid="{00000000-0005-0000-0000-00004B460000}"/>
    <cellStyle name="Komma 4 2 2 4" xfId="1066" xr:uid="{00000000-0005-0000-0000-00004C460000}"/>
    <cellStyle name="Komma 4 2 2 4 2" xfId="18981" xr:uid="{00000000-0005-0000-0000-00004D460000}"/>
    <cellStyle name="Komma 4 2 2 4 2 2" xfId="18982" xr:uid="{00000000-0005-0000-0000-00004E460000}"/>
    <cellStyle name="Komma 4 2 2 4 2 3" xfId="18983" xr:uid="{00000000-0005-0000-0000-00004F460000}"/>
    <cellStyle name="Komma 4 2 2 4 3" xfId="18984" xr:uid="{00000000-0005-0000-0000-000050460000}"/>
    <cellStyle name="Komma 4 2 2 4 3 2" xfId="18985" xr:uid="{00000000-0005-0000-0000-000051460000}"/>
    <cellStyle name="Komma 4 2 2 4 3 3" xfId="18986" xr:uid="{00000000-0005-0000-0000-000052460000}"/>
    <cellStyle name="Komma 4 2 2 4 4" xfId="18987" xr:uid="{00000000-0005-0000-0000-000053460000}"/>
    <cellStyle name="Komma 4 2 2 4 5" xfId="18988" xr:uid="{00000000-0005-0000-0000-000054460000}"/>
    <cellStyle name="Komma 4 2 2 4_Tabell 4.5-4.7" xfId="18980" xr:uid="{00000000-0005-0000-0000-000055460000}"/>
    <cellStyle name="Komma 4 2 2 5" xfId="18989" xr:uid="{00000000-0005-0000-0000-000056460000}"/>
    <cellStyle name="Komma 4 2 2 5 2" xfId="18990" xr:uid="{00000000-0005-0000-0000-000057460000}"/>
    <cellStyle name="Komma 4 2 2 5 2 2" xfId="18991" xr:uid="{00000000-0005-0000-0000-000058460000}"/>
    <cellStyle name="Komma 4 2 2 5 2 3" xfId="18992" xr:uid="{00000000-0005-0000-0000-000059460000}"/>
    <cellStyle name="Komma 4 2 2 5 3" xfId="18993" xr:uid="{00000000-0005-0000-0000-00005A460000}"/>
    <cellStyle name="Komma 4 2 2 5 3 2" xfId="18994" xr:uid="{00000000-0005-0000-0000-00005B460000}"/>
    <cellStyle name="Komma 4 2 2 5 3 3" xfId="18995" xr:uid="{00000000-0005-0000-0000-00005C460000}"/>
    <cellStyle name="Komma 4 2 2 5 4" xfId="18996" xr:uid="{00000000-0005-0000-0000-00005D460000}"/>
    <cellStyle name="Komma 4 2 2 5 5" xfId="18997" xr:uid="{00000000-0005-0000-0000-00005E460000}"/>
    <cellStyle name="Komma 4 2 2 6" xfId="18998" xr:uid="{00000000-0005-0000-0000-00005F460000}"/>
    <cellStyle name="Komma 4 2 2 6 2" xfId="18999" xr:uid="{00000000-0005-0000-0000-000060460000}"/>
    <cellStyle name="Komma 4 2 2 6 3" xfId="19000" xr:uid="{00000000-0005-0000-0000-000061460000}"/>
    <cellStyle name="Komma 4 2 2 7" xfId="19001" xr:uid="{00000000-0005-0000-0000-000062460000}"/>
    <cellStyle name="Komma 4 2 2 7 2" xfId="19002" xr:uid="{00000000-0005-0000-0000-000063460000}"/>
    <cellStyle name="Komma 4 2 2 7 3" xfId="19003" xr:uid="{00000000-0005-0000-0000-000064460000}"/>
    <cellStyle name="Komma 4 2 2 8" xfId="19004" xr:uid="{00000000-0005-0000-0000-000065460000}"/>
    <cellStyle name="Komma 4 2 2 8 2" xfId="19005" xr:uid="{00000000-0005-0000-0000-000066460000}"/>
    <cellStyle name="Komma 4 2 2 9" xfId="19006" xr:uid="{00000000-0005-0000-0000-000067460000}"/>
    <cellStyle name="Komma 4 2 2 9 2" xfId="19007" xr:uid="{00000000-0005-0000-0000-000068460000}"/>
    <cellStyle name="Komma 4 2 2_Tabell 4.5-4.7" xfId="18880" xr:uid="{00000000-0005-0000-0000-000069460000}"/>
    <cellStyle name="Komma 4 2 3" xfId="1067" xr:uid="{00000000-0005-0000-0000-00006A460000}"/>
    <cellStyle name="Komma 4 2 3 10" xfId="19009" xr:uid="{00000000-0005-0000-0000-00006B460000}"/>
    <cellStyle name="Komma 4 2 3 11" xfId="19010" xr:uid="{00000000-0005-0000-0000-00006C460000}"/>
    <cellStyle name="Komma 4 2 3 2" xfId="1068" xr:uid="{00000000-0005-0000-0000-00006D460000}"/>
    <cellStyle name="Komma 4 2 3 2 10" xfId="19012" xr:uid="{00000000-0005-0000-0000-00006E460000}"/>
    <cellStyle name="Komma 4 2 3 2 2" xfId="1069" xr:uid="{00000000-0005-0000-0000-00006F460000}"/>
    <cellStyle name="Komma 4 2 3 2 2 2" xfId="19014" xr:uid="{00000000-0005-0000-0000-000070460000}"/>
    <cellStyle name="Komma 4 2 3 2 2 2 2" xfId="19015" xr:uid="{00000000-0005-0000-0000-000071460000}"/>
    <cellStyle name="Komma 4 2 3 2 2 2 3" xfId="19016" xr:uid="{00000000-0005-0000-0000-000072460000}"/>
    <cellStyle name="Komma 4 2 3 2 2 3" xfId="19017" xr:uid="{00000000-0005-0000-0000-000073460000}"/>
    <cellStyle name="Komma 4 2 3 2 2 3 2" xfId="19018" xr:uid="{00000000-0005-0000-0000-000074460000}"/>
    <cellStyle name="Komma 4 2 3 2 2 3 3" xfId="19019" xr:uid="{00000000-0005-0000-0000-000075460000}"/>
    <cellStyle name="Komma 4 2 3 2 2 4" xfId="19020" xr:uid="{00000000-0005-0000-0000-000076460000}"/>
    <cellStyle name="Komma 4 2 3 2 2 5" xfId="19021" xr:uid="{00000000-0005-0000-0000-000077460000}"/>
    <cellStyle name="Komma 4 2 3 2 2_Tabell 4.5-4.7" xfId="19013" xr:uid="{00000000-0005-0000-0000-000078460000}"/>
    <cellStyle name="Komma 4 2 3 2 3" xfId="19022" xr:uid="{00000000-0005-0000-0000-000079460000}"/>
    <cellStyle name="Komma 4 2 3 2 3 2" xfId="19023" xr:uid="{00000000-0005-0000-0000-00007A460000}"/>
    <cellStyle name="Komma 4 2 3 2 3 2 2" xfId="19024" xr:uid="{00000000-0005-0000-0000-00007B460000}"/>
    <cellStyle name="Komma 4 2 3 2 3 2 3" xfId="19025" xr:uid="{00000000-0005-0000-0000-00007C460000}"/>
    <cellStyle name="Komma 4 2 3 2 3 3" xfId="19026" xr:uid="{00000000-0005-0000-0000-00007D460000}"/>
    <cellStyle name="Komma 4 2 3 2 3 3 2" xfId="19027" xr:uid="{00000000-0005-0000-0000-00007E460000}"/>
    <cellStyle name="Komma 4 2 3 2 3 3 3" xfId="19028" xr:uid="{00000000-0005-0000-0000-00007F460000}"/>
    <cellStyle name="Komma 4 2 3 2 3 4" xfId="19029" xr:uid="{00000000-0005-0000-0000-000080460000}"/>
    <cellStyle name="Komma 4 2 3 2 3 5" xfId="19030" xr:uid="{00000000-0005-0000-0000-000081460000}"/>
    <cellStyle name="Komma 4 2 3 2 4" xfId="19031" xr:uid="{00000000-0005-0000-0000-000082460000}"/>
    <cellStyle name="Komma 4 2 3 2 4 2" xfId="19032" xr:uid="{00000000-0005-0000-0000-000083460000}"/>
    <cellStyle name="Komma 4 2 3 2 4 3" xfId="19033" xr:uid="{00000000-0005-0000-0000-000084460000}"/>
    <cellStyle name="Komma 4 2 3 2 5" xfId="19034" xr:uid="{00000000-0005-0000-0000-000085460000}"/>
    <cellStyle name="Komma 4 2 3 2 5 2" xfId="19035" xr:uid="{00000000-0005-0000-0000-000086460000}"/>
    <cellStyle name="Komma 4 2 3 2 5 3" xfId="19036" xr:uid="{00000000-0005-0000-0000-000087460000}"/>
    <cellStyle name="Komma 4 2 3 2 6" xfId="19037" xr:uid="{00000000-0005-0000-0000-000088460000}"/>
    <cellStyle name="Komma 4 2 3 2 6 2" xfId="19038" xr:uid="{00000000-0005-0000-0000-000089460000}"/>
    <cellStyle name="Komma 4 2 3 2 7" xfId="19039" xr:uid="{00000000-0005-0000-0000-00008A460000}"/>
    <cellStyle name="Komma 4 2 3 2 7 2" xfId="19040" xr:uid="{00000000-0005-0000-0000-00008B460000}"/>
    <cellStyle name="Komma 4 2 3 2 8" xfId="19041" xr:uid="{00000000-0005-0000-0000-00008C460000}"/>
    <cellStyle name="Komma 4 2 3 2 9" xfId="19042" xr:uid="{00000000-0005-0000-0000-00008D460000}"/>
    <cellStyle name="Komma 4 2 3 2_Tabell 4.5-4.7" xfId="19011" xr:uid="{00000000-0005-0000-0000-00008E460000}"/>
    <cellStyle name="Komma 4 2 3 3" xfId="1070" xr:uid="{00000000-0005-0000-0000-00008F460000}"/>
    <cellStyle name="Komma 4 2 3 3 2" xfId="19044" xr:uid="{00000000-0005-0000-0000-000090460000}"/>
    <cellStyle name="Komma 4 2 3 3 2 2" xfId="19045" xr:uid="{00000000-0005-0000-0000-000091460000}"/>
    <cellStyle name="Komma 4 2 3 3 2 3" xfId="19046" xr:uid="{00000000-0005-0000-0000-000092460000}"/>
    <cellStyle name="Komma 4 2 3 3 3" xfId="19047" xr:uid="{00000000-0005-0000-0000-000093460000}"/>
    <cellStyle name="Komma 4 2 3 3 3 2" xfId="19048" xr:uid="{00000000-0005-0000-0000-000094460000}"/>
    <cellStyle name="Komma 4 2 3 3 3 3" xfId="19049" xr:uid="{00000000-0005-0000-0000-000095460000}"/>
    <cellStyle name="Komma 4 2 3 3 4" xfId="19050" xr:uid="{00000000-0005-0000-0000-000096460000}"/>
    <cellStyle name="Komma 4 2 3 3 5" xfId="19051" xr:uid="{00000000-0005-0000-0000-000097460000}"/>
    <cellStyle name="Komma 4 2 3 3_Tabell 4.5-4.7" xfId="19043" xr:uid="{00000000-0005-0000-0000-000098460000}"/>
    <cellStyle name="Komma 4 2 3 4" xfId="19052" xr:uid="{00000000-0005-0000-0000-000099460000}"/>
    <cellStyle name="Komma 4 2 3 4 2" xfId="19053" xr:uid="{00000000-0005-0000-0000-00009A460000}"/>
    <cellStyle name="Komma 4 2 3 4 2 2" xfId="19054" xr:uid="{00000000-0005-0000-0000-00009B460000}"/>
    <cellStyle name="Komma 4 2 3 4 2 3" xfId="19055" xr:uid="{00000000-0005-0000-0000-00009C460000}"/>
    <cellStyle name="Komma 4 2 3 4 3" xfId="19056" xr:uid="{00000000-0005-0000-0000-00009D460000}"/>
    <cellStyle name="Komma 4 2 3 4 3 2" xfId="19057" xr:uid="{00000000-0005-0000-0000-00009E460000}"/>
    <cellStyle name="Komma 4 2 3 4 3 3" xfId="19058" xr:uid="{00000000-0005-0000-0000-00009F460000}"/>
    <cellStyle name="Komma 4 2 3 4 4" xfId="19059" xr:uid="{00000000-0005-0000-0000-0000A0460000}"/>
    <cellStyle name="Komma 4 2 3 4 5" xfId="19060" xr:uid="{00000000-0005-0000-0000-0000A1460000}"/>
    <cellStyle name="Komma 4 2 3 5" xfId="19061" xr:uid="{00000000-0005-0000-0000-0000A2460000}"/>
    <cellStyle name="Komma 4 2 3 5 2" xfId="19062" xr:uid="{00000000-0005-0000-0000-0000A3460000}"/>
    <cellStyle name="Komma 4 2 3 5 3" xfId="19063" xr:uid="{00000000-0005-0000-0000-0000A4460000}"/>
    <cellStyle name="Komma 4 2 3 6" xfId="19064" xr:uid="{00000000-0005-0000-0000-0000A5460000}"/>
    <cellStyle name="Komma 4 2 3 6 2" xfId="19065" xr:uid="{00000000-0005-0000-0000-0000A6460000}"/>
    <cellStyle name="Komma 4 2 3 6 3" xfId="19066" xr:uid="{00000000-0005-0000-0000-0000A7460000}"/>
    <cellStyle name="Komma 4 2 3 7" xfId="19067" xr:uid="{00000000-0005-0000-0000-0000A8460000}"/>
    <cellStyle name="Komma 4 2 3 7 2" xfId="19068" xr:uid="{00000000-0005-0000-0000-0000A9460000}"/>
    <cellStyle name="Komma 4 2 3 8" xfId="19069" xr:uid="{00000000-0005-0000-0000-0000AA460000}"/>
    <cellStyle name="Komma 4 2 3 8 2" xfId="19070" xr:uid="{00000000-0005-0000-0000-0000AB460000}"/>
    <cellStyle name="Komma 4 2 3 9" xfId="19071" xr:uid="{00000000-0005-0000-0000-0000AC460000}"/>
    <cellStyle name="Komma 4 2 3_Tabell 4.5-4.7" xfId="19008" xr:uid="{00000000-0005-0000-0000-0000AD460000}"/>
    <cellStyle name="Komma 4 2 4" xfId="1071" xr:uid="{00000000-0005-0000-0000-0000AE460000}"/>
    <cellStyle name="Komma 4 2 4 10" xfId="19073" xr:uid="{00000000-0005-0000-0000-0000AF460000}"/>
    <cellStyle name="Komma 4 2 4 2" xfId="1072" xr:uid="{00000000-0005-0000-0000-0000B0460000}"/>
    <cellStyle name="Komma 4 2 4 2 2" xfId="19075" xr:uid="{00000000-0005-0000-0000-0000B1460000}"/>
    <cellStyle name="Komma 4 2 4 2 2 2" xfId="19076" xr:uid="{00000000-0005-0000-0000-0000B2460000}"/>
    <cellStyle name="Komma 4 2 4 2 2 3" xfId="19077" xr:uid="{00000000-0005-0000-0000-0000B3460000}"/>
    <cellStyle name="Komma 4 2 4 2 3" xfId="19078" xr:uid="{00000000-0005-0000-0000-0000B4460000}"/>
    <cellStyle name="Komma 4 2 4 2 3 2" xfId="19079" xr:uid="{00000000-0005-0000-0000-0000B5460000}"/>
    <cellStyle name="Komma 4 2 4 2 3 3" xfId="19080" xr:uid="{00000000-0005-0000-0000-0000B6460000}"/>
    <cellStyle name="Komma 4 2 4 2 4" xfId="19081" xr:uid="{00000000-0005-0000-0000-0000B7460000}"/>
    <cellStyle name="Komma 4 2 4 2 5" xfId="19082" xr:uid="{00000000-0005-0000-0000-0000B8460000}"/>
    <cellStyle name="Komma 4 2 4 2_Tabell 4.5-4.7" xfId="19074" xr:uid="{00000000-0005-0000-0000-0000B9460000}"/>
    <cellStyle name="Komma 4 2 4 3" xfId="19083" xr:uid="{00000000-0005-0000-0000-0000BA460000}"/>
    <cellStyle name="Komma 4 2 4 3 2" xfId="19084" xr:uid="{00000000-0005-0000-0000-0000BB460000}"/>
    <cellStyle name="Komma 4 2 4 3 2 2" xfId="19085" xr:uid="{00000000-0005-0000-0000-0000BC460000}"/>
    <cellStyle name="Komma 4 2 4 3 2 3" xfId="19086" xr:uid="{00000000-0005-0000-0000-0000BD460000}"/>
    <cellStyle name="Komma 4 2 4 3 3" xfId="19087" xr:uid="{00000000-0005-0000-0000-0000BE460000}"/>
    <cellStyle name="Komma 4 2 4 3 3 2" xfId="19088" xr:uid="{00000000-0005-0000-0000-0000BF460000}"/>
    <cellStyle name="Komma 4 2 4 3 3 3" xfId="19089" xr:uid="{00000000-0005-0000-0000-0000C0460000}"/>
    <cellStyle name="Komma 4 2 4 3 4" xfId="19090" xr:uid="{00000000-0005-0000-0000-0000C1460000}"/>
    <cellStyle name="Komma 4 2 4 3 5" xfId="19091" xr:uid="{00000000-0005-0000-0000-0000C2460000}"/>
    <cellStyle name="Komma 4 2 4 4" xfId="19092" xr:uid="{00000000-0005-0000-0000-0000C3460000}"/>
    <cellStyle name="Komma 4 2 4 4 2" xfId="19093" xr:uid="{00000000-0005-0000-0000-0000C4460000}"/>
    <cellStyle name="Komma 4 2 4 4 3" xfId="19094" xr:uid="{00000000-0005-0000-0000-0000C5460000}"/>
    <cellStyle name="Komma 4 2 4 5" xfId="19095" xr:uid="{00000000-0005-0000-0000-0000C6460000}"/>
    <cellStyle name="Komma 4 2 4 5 2" xfId="19096" xr:uid="{00000000-0005-0000-0000-0000C7460000}"/>
    <cellStyle name="Komma 4 2 4 5 3" xfId="19097" xr:uid="{00000000-0005-0000-0000-0000C8460000}"/>
    <cellStyle name="Komma 4 2 4 6" xfId="19098" xr:uid="{00000000-0005-0000-0000-0000C9460000}"/>
    <cellStyle name="Komma 4 2 4 6 2" xfId="19099" xr:uid="{00000000-0005-0000-0000-0000CA460000}"/>
    <cellStyle name="Komma 4 2 4 7" xfId="19100" xr:uid="{00000000-0005-0000-0000-0000CB460000}"/>
    <cellStyle name="Komma 4 2 4 7 2" xfId="19101" xr:uid="{00000000-0005-0000-0000-0000CC460000}"/>
    <cellStyle name="Komma 4 2 4 8" xfId="19102" xr:uid="{00000000-0005-0000-0000-0000CD460000}"/>
    <cellStyle name="Komma 4 2 4 9" xfId="19103" xr:uid="{00000000-0005-0000-0000-0000CE460000}"/>
    <cellStyle name="Komma 4 2 4_Tabell 4.5-4.7" xfId="19072" xr:uid="{00000000-0005-0000-0000-0000CF460000}"/>
    <cellStyle name="Komma 4 2 5" xfId="1073" xr:uid="{00000000-0005-0000-0000-0000D0460000}"/>
    <cellStyle name="Komma 4 2 5 2" xfId="19105" xr:uid="{00000000-0005-0000-0000-0000D1460000}"/>
    <cellStyle name="Komma 4 2 5 2 2" xfId="19106" xr:uid="{00000000-0005-0000-0000-0000D2460000}"/>
    <cellStyle name="Komma 4 2 5 2 3" xfId="19107" xr:uid="{00000000-0005-0000-0000-0000D3460000}"/>
    <cellStyle name="Komma 4 2 5 3" xfId="19108" xr:uid="{00000000-0005-0000-0000-0000D4460000}"/>
    <cellStyle name="Komma 4 2 5 3 2" xfId="19109" xr:uid="{00000000-0005-0000-0000-0000D5460000}"/>
    <cellStyle name="Komma 4 2 5 3 3" xfId="19110" xr:uid="{00000000-0005-0000-0000-0000D6460000}"/>
    <cellStyle name="Komma 4 2 5 4" xfId="19111" xr:uid="{00000000-0005-0000-0000-0000D7460000}"/>
    <cellStyle name="Komma 4 2 5 5" xfId="19112" xr:uid="{00000000-0005-0000-0000-0000D8460000}"/>
    <cellStyle name="Komma 4 2 5_Tabell 4.5-4.7" xfId="19104" xr:uid="{00000000-0005-0000-0000-0000D9460000}"/>
    <cellStyle name="Komma 4 2 6" xfId="19113" xr:uid="{00000000-0005-0000-0000-0000DA460000}"/>
    <cellStyle name="Komma 4 2 6 2" xfId="19114" xr:uid="{00000000-0005-0000-0000-0000DB460000}"/>
    <cellStyle name="Komma 4 2 6 2 2" xfId="19115" xr:uid="{00000000-0005-0000-0000-0000DC460000}"/>
    <cellStyle name="Komma 4 2 6 2 3" xfId="19116" xr:uid="{00000000-0005-0000-0000-0000DD460000}"/>
    <cellStyle name="Komma 4 2 6 3" xfId="19117" xr:uid="{00000000-0005-0000-0000-0000DE460000}"/>
    <cellStyle name="Komma 4 2 6 3 2" xfId="19118" xr:uid="{00000000-0005-0000-0000-0000DF460000}"/>
    <cellStyle name="Komma 4 2 6 3 3" xfId="19119" xr:uid="{00000000-0005-0000-0000-0000E0460000}"/>
    <cellStyle name="Komma 4 2 6 4" xfId="19120" xr:uid="{00000000-0005-0000-0000-0000E1460000}"/>
    <cellStyle name="Komma 4 2 6 5" xfId="19121" xr:uid="{00000000-0005-0000-0000-0000E2460000}"/>
    <cellStyle name="Komma 4 2 7" xfId="19122" xr:uid="{00000000-0005-0000-0000-0000E3460000}"/>
    <cellStyle name="Komma 4 2 7 2" xfId="19123" xr:uid="{00000000-0005-0000-0000-0000E4460000}"/>
    <cellStyle name="Komma 4 2 7 3" xfId="19124" xr:uid="{00000000-0005-0000-0000-0000E5460000}"/>
    <cellStyle name="Komma 4 2 8" xfId="19125" xr:uid="{00000000-0005-0000-0000-0000E6460000}"/>
    <cellStyle name="Komma 4 2 8 2" xfId="19126" xr:uid="{00000000-0005-0000-0000-0000E7460000}"/>
    <cellStyle name="Komma 4 2 8 3" xfId="19127" xr:uid="{00000000-0005-0000-0000-0000E8460000}"/>
    <cellStyle name="Komma 4 2 9" xfId="19128" xr:uid="{00000000-0005-0000-0000-0000E9460000}"/>
    <cellStyle name="Komma 4 2 9 2" xfId="19129" xr:uid="{00000000-0005-0000-0000-0000EA460000}"/>
    <cellStyle name="Komma 4 2_Tabell 4.5-4.7" xfId="18874" xr:uid="{00000000-0005-0000-0000-0000EB460000}"/>
    <cellStyle name="Komma 4 3" xfId="1074" xr:uid="{00000000-0005-0000-0000-0000EC460000}"/>
    <cellStyle name="Komma 4 3 10" xfId="19131" xr:uid="{00000000-0005-0000-0000-0000ED460000}"/>
    <cellStyle name="Komma 4 3 10 2" xfId="19132" xr:uid="{00000000-0005-0000-0000-0000EE460000}"/>
    <cellStyle name="Komma 4 3 11" xfId="19133" xr:uid="{00000000-0005-0000-0000-0000EF460000}"/>
    <cellStyle name="Komma 4 3 12" xfId="19134" xr:uid="{00000000-0005-0000-0000-0000F0460000}"/>
    <cellStyle name="Komma 4 3 13" xfId="19135" xr:uid="{00000000-0005-0000-0000-0000F1460000}"/>
    <cellStyle name="Komma 4 3 2" xfId="1075" xr:uid="{00000000-0005-0000-0000-0000F2460000}"/>
    <cellStyle name="Komma 4 3 2 10" xfId="19137" xr:uid="{00000000-0005-0000-0000-0000F3460000}"/>
    <cellStyle name="Komma 4 3 2 11" xfId="19138" xr:uid="{00000000-0005-0000-0000-0000F4460000}"/>
    <cellStyle name="Komma 4 3 2 12" xfId="19139" xr:uid="{00000000-0005-0000-0000-0000F5460000}"/>
    <cellStyle name="Komma 4 3 2 2" xfId="1076" xr:uid="{00000000-0005-0000-0000-0000F6460000}"/>
    <cellStyle name="Komma 4 3 2 2 10" xfId="19141" xr:uid="{00000000-0005-0000-0000-0000F7460000}"/>
    <cellStyle name="Komma 4 3 2 2 11" xfId="19142" xr:uid="{00000000-0005-0000-0000-0000F8460000}"/>
    <cellStyle name="Komma 4 3 2 2 2" xfId="1077" xr:uid="{00000000-0005-0000-0000-0000F9460000}"/>
    <cellStyle name="Komma 4 3 2 2 2 10" xfId="19144" xr:uid="{00000000-0005-0000-0000-0000FA460000}"/>
    <cellStyle name="Komma 4 3 2 2 2 2" xfId="1078" xr:uid="{00000000-0005-0000-0000-0000FB460000}"/>
    <cellStyle name="Komma 4 3 2 2 2 2 2" xfId="19146" xr:uid="{00000000-0005-0000-0000-0000FC460000}"/>
    <cellStyle name="Komma 4 3 2 2 2 2 2 2" xfId="19147" xr:uid="{00000000-0005-0000-0000-0000FD460000}"/>
    <cellStyle name="Komma 4 3 2 2 2 2 2 3" xfId="19148" xr:uid="{00000000-0005-0000-0000-0000FE460000}"/>
    <cellStyle name="Komma 4 3 2 2 2 2 3" xfId="19149" xr:uid="{00000000-0005-0000-0000-0000FF460000}"/>
    <cellStyle name="Komma 4 3 2 2 2 2 3 2" xfId="19150" xr:uid="{00000000-0005-0000-0000-000000470000}"/>
    <cellStyle name="Komma 4 3 2 2 2 2 3 3" xfId="19151" xr:uid="{00000000-0005-0000-0000-000001470000}"/>
    <cellStyle name="Komma 4 3 2 2 2 2 4" xfId="19152" xr:uid="{00000000-0005-0000-0000-000002470000}"/>
    <cellStyle name="Komma 4 3 2 2 2 2 5" xfId="19153" xr:uid="{00000000-0005-0000-0000-000003470000}"/>
    <cellStyle name="Komma 4 3 2 2 2 2_Tabell 4.5-4.7" xfId="19145" xr:uid="{00000000-0005-0000-0000-000004470000}"/>
    <cellStyle name="Komma 4 3 2 2 2 3" xfId="19154" xr:uid="{00000000-0005-0000-0000-000005470000}"/>
    <cellStyle name="Komma 4 3 2 2 2 3 2" xfId="19155" xr:uid="{00000000-0005-0000-0000-000006470000}"/>
    <cellStyle name="Komma 4 3 2 2 2 3 2 2" xfId="19156" xr:uid="{00000000-0005-0000-0000-000007470000}"/>
    <cellStyle name="Komma 4 3 2 2 2 3 2 3" xfId="19157" xr:uid="{00000000-0005-0000-0000-000008470000}"/>
    <cellStyle name="Komma 4 3 2 2 2 3 3" xfId="19158" xr:uid="{00000000-0005-0000-0000-000009470000}"/>
    <cellStyle name="Komma 4 3 2 2 2 3 3 2" xfId="19159" xr:uid="{00000000-0005-0000-0000-00000A470000}"/>
    <cellStyle name="Komma 4 3 2 2 2 3 3 3" xfId="19160" xr:uid="{00000000-0005-0000-0000-00000B470000}"/>
    <cellStyle name="Komma 4 3 2 2 2 3 4" xfId="19161" xr:uid="{00000000-0005-0000-0000-00000C470000}"/>
    <cellStyle name="Komma 4 3 2 2 2 3 5" xfId="19162" xr:uid="{00000000-0005-0000-0000-00000D470000}"/>
    <cellStyle name="Komma 4 3 2 2 2 4" xfId="19163" xr:uid="{00000000-0005-0000-0000-00000E470000}"/>
    <cellStyle name="Komma 4 3 2 2 2 4 2" xfId="19164" xr:uid="{00000000-0005-0000-0000-00000F470000}"/>
    <cellStyle name="Komma 4 3 2 2 2 4 3" xfId="19165" xr:uid="{00000000-0005-0000-0000-000010470000}"/>
    <cellStyle name="Komma 4 3 2 2 2 5" xfId="19166" xr:uid="{00000000-0005-0000-0000-000011470000}"/>
    <cellStyle name="Komma 4 3 2 2 2 5 2" xfId="19167" xr:uid="{00000000-0005-0000-0000-000012470000}"/>
    <cellStyle name="Komma 4 3 2 2 2 5 3" xfId="19168" xr:uid="{00000000-0005-0000-0000-000013470000}"/>
    <cellStyle name="Komma 4 3 2 2 2 6" xfId="19169" xr:uid="{00000000-0005-0000-0000-000014470000}"/>
    <cellStyle name="Komma 4 3 2 2 2 6 2" xfId="19170" xr:uid="{00000000-0005-0000-0000-000015470000}"/>
    <cellStyle name="Komma 4 3 2 2 2 7" xfId="19171" xr:uid="{00000000-0005-0000-0000-000016470000}"/>
    <cellStyle name="Komma 4 3 2 2 2 7 2" xfId="19172" xr:uid="{00000000-0005-0000-0000-000017470000}"/>
    <cellStyle name="Komma 4 3 2 2 2 8" xfId="19173" xr:uid="{00000000-0005-0000-0000-000018470000}"/>
    <cellStyle name="Komma 4 3 2 2 2 9" xfId="19174" xr:uid="{00000000-0005-0000-0000-000019470000}"/>
    <cellStyle name="Komma 4 3 2 2 2_Tabell 4.5-4.7" xfId="19143" xr:uid="{00000000-0005-0000-0000-00001A470000}"/>
    <cellStyle name="Komma 4 3 2 2 3" xfId="1079" xr:uid="{00000000-0005-0000-0000-00001B470000}"/>
    <cellStyle name="Komma 4 3 2 2 3 2" xfId="19176" xr:uid="{00000000-0005-0000-0000-00001C470000}"/>
    <cellStyle name="Komma 4 3 2 2 3 2 2" xfId="19177" xr:uid="{00000000-0005-0000-0000-00001D470000}"/>
    <cellStyle name="Komma 4 3 2 2 3 2 3" xfId="19178" xr:uid="{00000000-0005-0000-0000-00001E470000}"/>
    <cellStyle name="Komma 4 3 2 2 3 3" xfId="19179" xr:uid="{00000000-0005-0000-0000-00001F470000}"/>
    <cellStyle name="Komma 4 3 2 2 3 3 2" xfId="19180" xr:uid="{00000000-0005-0000-0000-000020470000}"/>
    <cellStyle name="Komma 4 3 2 2 3 3 3" xfId="19181" xr:uid="{00000000-0005-0000-0000-000021470000}"/>
    <cellStyle name="Komma 4 3 2 2 3 4" xfId="19182" xr:uid="{00000000-0005-0000-0000-000022470000}"/>
    <cellStyle name="Komma 4 3 2 2 3 5" xfId="19183" xr:uid="{00000000-0005-0000-0000-000023470000}"/>
    <cellStyle name="Komma 4 3 2 2 3_Tabell 4.5-4.7" xfId="19175" xr:uid="{00000000-0005-0000-0000-000024470000}"/>
    <cellStyle name="Komma 4 3 2 2 4" xfId="19184" xr:uid="{00000000-0005-0000-0000-000025470000}"/>
    <cellStyle name="Komma 4 3 2 2 4 2" xfId="19185" xr:uid="{00000000-0005-0000-0000-000026470000}"/>
    <cellStyle name="Komma 4 3 2 2 4 2 2" xfId="19186" xr:uid="{00000000-0005-0000-0000-000027470000}"/>
    <cellStyle name="Komma 4 3 2 2 4 2 3" xfId="19187" xr:uid="{00000000-0005-0000-0000-000028470000}"/>
    <cellStyle name="Komma 4 3 2 2 4 3" xfId="19188" xr:uid="{00000000-0005-0000-0000-000029470000}"/>
    <cellStyle name="Komma 4 3 2 2 4 3 2" xfId="19189" xr:uid="{00000000-0005-0000-0000-00002A470000}"/>
    <cellStyle name="Komma 4 3 2 2 4 3 3" xfId="19190" xr:uid="{00000000-0005-0000-0000-00002B470000}"/>
    <cellStyle name="Komma 4 3 2 2 4 4" xfId="19191" xr:uid="{00000000-0005-0000-0000-00002C470000}"/>
    <cellStyle name="Komma 4 3 2 2 4 5" xfId="19192" xr:uid="{00000000-0005-0000-0000-00002D470000}"/>
    <cellStyle name="Komma 4 3 2 2 5" xfId="19193" xr:uid="{00000000-0005-0000-0000-00002E470000}"/>
    <cellStyle name="Komma 4 3 2 2 5 2" xfId="19194" xr:uid="{00000000-0005-0000-0000-00002F470000}"/>
    <cellStyle name="Komma 4 3 2 2 5 3" xfId="19195" xr:uid="{00000000-0005-0000-0000-000030470000}"/>
    <cellStyle name="Komma 4 3 2 2 6" xfId="19196" xr:uid="{00000000-0005-0000-0000-000031470000}"/>
    <cellStyle name="Komma 4 3 2 2 6 2" xfId="19197" xr:uid="{00000000-0005-0000-0000-000032470000}"/>
    <cellStyle name="Komma 4 3 2 2 6 3" xfId="19198" xr:uid="{00000000-0005-0000-0000-000033470000}"/>
    <cellStyle name="Komma 4 3 2 2 7" xfId="19199" xr:uid="{00000000-0005-0000-0000-000034470000}"/>
    <cellStyle name="Komma 4 3 2 2 7 2" xfId="19200" xr:uid="{00000000-0005-0000-0000-000035470000}"/>
    <cellStyle name="Komma 4 3 2 2 8" xfId="19201" xr:uid="{00000000-0005-0000-0000-000036470000}"/>
    <cellStyle name="Komma 4 3 2 2 8 2" xfId="19202" xr:uid="{00000000-0005-0000-0000-000037470000}"/>
    <cellStyle name="Komma 4 3 2 2 9" xfId="19203" xr:uid="{00000000-0005-0000-0000-000038470000}"/>
    <cellStyle name="Komma 4 3 2 2_Tabell 4.5-4.7" xfId="19140" xr:uid="{00000000-0005-0000-0000-000039470000}"/>
    <cellStyle name="Komma 4 3 2 3" xfId="1080" xr:uid="{00000000-0005-0000-0000-00003A470000}"/>
    <cellStyle name="Komma 4 3 2 3 10" xfId="19205" xr:uid="{00000000-0005-0000-0000-00003B470000}"/>
    <cellStyle name="Komma 4 3 2 3 2" xfId="1081" xr:uid="{00000000-0005-0000-0000-00003C470000}"/>
    <cellStyle name="Komma 4 3 2 3 2 2" xfId="19207" xr:uid="{00000000-0005-0000-0000-00003D470000}"/>
    <cellStyle name="Komma 4 3 2 3 2 2 2" xfId="19208" xr:uid="{00000000-0005-0000-0000-00003E470000}"/>
    <cellStyle name="Komma 4 3 2 3 2 2 3" xfId="19209" xr:uid="{00000000-0005-0000-0000-00003F470000}"/>
    <cellStyle name="Komma 4 3 2 3 2 3" xfId="19210" xr:uid="{00000000-0005-0000-0000-000040470000}"/>
    <cellStyle name="Komma 4 3 2 3 2 3 2" xfId="19211" xr:uid="{00000000-0005-0000-0000-000041470000}"/>
    <cellStyle name="Komma 4 3 2 3 2 3 3" xfId="19212" xr:uid="{00000000-0005-0000-0000-000042470000}"/>
    <cellStyle name="Komma 4 3 2 3 2 4" xfId="19213" xr:uid="{00000000-0005-0000-0000-000043470000}"/>
    <cellStyle name="Komma 4 3 2 3 2 5" xfId="19214" xr:uid="{00000000-0005-0000-0000-000044470000}"/>
    <cellStyle name="Komma 4 3 2 3 2_Tabell 4.5-4.7" xfId="19206" xr:uid="{00000000-0005-0000-0000-000045470000}"/>
    <cellStyle name="Komma 4 3 2 3 3" xfId="19215" xr:uid="{00000000-0005-0000-0000-000046470000}"/>
    <cellStyle name="Komma 4 3 2 3 3 2" xfId="19216" xr:uid="{00000000-0005-0000-0000-000047470000}"/>
    <cellStyle name="Komma 4 3 2 3 3 2 2" xfId="19217" xr:uid="{00000000-0005-0000-0000-000048470000}"/>
    <cellStyle name="Komma 4 3 2 3 3 2 3" xfId="19218" xr:uid="{00000000-0005-0000-0000-000049470000}"/>
    <cellStyle name="Komma 4 3 2 3 3 3" xfId="19219" xr:uid="{00000000-0005-0000-0000-00004A470000}"/>
    <cellStyle name="Komma 4 3 2 3 3 3 2" xfId="19220" xr:uid="{00000000-0005-0000-0000-00004B470000}"/>
    <cellStyle name="Komma 4 3 2 3 3 3 3" xfId="19221" xr:uid="{00000000-0005-0000-0000-00004C470000}"/>
    <cellStyle name="Komma 4 3 2 3 3 4" xfId="19222" xr:uid="{00000000-0005-0000-0000-00004D470000}"/>
    <cellStyle name="Komma 4 3 2 3 3 5" xfId="19223" xr:uid="{00000000-0005-0000-0000-00004E470000}"/>
    <cellStyle name="Komma 4 3 2 3 4" xfId="19224" xr:uid="{00000000-0005-0000-0000-00004F470000}"/>
    <cellStyle name="Komma 4 3 2 3 4 2" xfId="19225" xr:uid="{00000000-0005-0000-0000-000050470000}"/>
    <cellStyle name="Komma 4 3 2 3 4 3" xfId="19226" xr:uid="{00000000-0005-0000-0000-000051470000}"/>
    <cellStyle name="Komma 4 3 2 3 5" xfId="19227" xr:uid="{00000000-0005-0000-0000-000052470000}"/>
    <cellStyle name="Komma 4 3 2 3 5 2" xfId="19228" xr:uid="{00000000-0005-0000-0000-000053470000}"/>
    <cellStyle name="Komma 4 3 2 3 5 3" xfId="19229" xr:uid="{00000000-0005-0000-0000-000054470000}"/>
    <cellStyle name="Komma 4 3 2 3 6" xfId="19230" xr:uid="{00000000-0005-0000-0000-000055470000}"/>
    <cellStyle name="Komma 4 3 2 3 6 2" xfId="19231" xr:uid="{00000000-0005-0000-0000-000056470000}"/>
    <cellStyle name="Komma 4 3 2 3 7" xfId="19232" xr:uid="{00000000-0005-0000-0000-000057470000}"/>
    <cellStyle name="Komma 4 3 2 3 7 2" xfId="19233" xr:uid="{00000000-0005-0000-0000-000058470000}"/>
    <cellStyle name="Komma 4 3 2 3 8" xfId="19234" xr:uid="{00000000-0005-0000-0000-000059470000}"/>
    <cellStyle name="Komma 4 3 2 3 9" xfId="19235" xr:uid="{00000000-0005-0000-0000-00005A470000}"/>
    <cellStyle name="Komma 4 3 2 3_Tabell 4.5-4.7" xfId="19204" xr:uid="{00000000-0005-0000-0000-00005B470000}"/>
    <cellStyle name="Komma 4 3 2 4" xfId="1082" xr:uid="{00000000-0005-0000-0000-00005C470000}"/>
    <cellStyle name="Komma 4 3 2 4 2" xfId="19237" xr:uid="{00000000-0005-0000-0000-00005D470000}"/>
    <cellStyle name="Komma 4 3 2 4 2 2" xfId="19238" xr:uid="{00000000-0005-0000-0000-00005E470000}"/>
    <cellStyle name="Komma 4 3 2 4 2 3" xfId="19239" xr:uid="{00000000-0005-0000-0000-00005F470000}"/>
    <cellStyle name="Komma 4 3 2 4 3" xfId="19240" xr:uid="{00000000-0005-0000-0000-000060470000}"/>
    <cellStyle name="Komma 4 3 2 4 3 2" xfId="19241" xr:uid="{00000000-0005-0000-0000-000061470000}"/>
    <cellStyle name="Komma 4 3 2 4 3 3" xfId="19242" xr:uid="{00000000-0005-0000-0000-000062470000}"/>
    <cellStyle name="Komma 4 3 2 4 4" xfId="19243" xr:uid="{00000000-0005-0000-0000-000063470000}"/>
    <cellStyle name="Komma 4 3 2 4 5" xfId="19244" xr:uid="{00000000-0005-0000-0000-000064470000}"/>
    <cellStyle name="Komma 4 3 2 4_Tabell 4.5-4.7" xfId="19236" xr:uid="{00000000-0005-0000-0000-000065470000}"/>
    <cellStyle name="Komma 4 3 2 5" xfId="19245" xr:uid="{00000000-0005-0000-0000-000066470000}"/>
    <cellStyle name="Komma 4 3 2 5 2" xfId="19246" xr:uid="{00000000-0005-0000-0000-000067470000}"/>
    <cellStyle name="Komma 4 3 2 5 2 2" xfId="19247" xr:uid="{00000000-0005-0000-0000-000068470000}"/>
    <cellStyle name="Komma 4 3 2 5 2 3" xfId="19248" xr:uid="{00000000-0005-0000-0000-000069470000}"/>
    <cellStyle name="Komma 4 3 2 5 3" xfId="19249" xr:uid="{00000000-0005-0000-0000-00006A470000}"/>
    <cellStyle name="Komma 4 3 2 5 3 2" xfId="19250" xr:uid="{00000000-0005-0000-0000-00006B470000}"/>
    <cellStyle name="Komma 4 3 2 5 3 3" xfId="19251" xr:uid="{00000000-0005-0000-0000-00006C470000}"/>
    <cellStyle name="Komma 4 3 2 5 4" xfId="19252" xr:uid="{00000000-0005-0000-0000-00006D470000}"/>
    <cellStyle name="Komma 4 3 2 5 5" xfId="19253" xr:uid="{00000000-0005-0000-0000-00006E470000}"/>
    <cellStyle name="Komma 4 3 2 6" xfId="19254" xr:uid="{00000000-0005-0000-0000-00006F470000}"/>
    <cellStyle name="Komma 4 3 2 6 2" xfId="19255" xr:uid="{00000000-0005-0000-0000-000070470000}"/>
    <cellStyle name="Komma 4 3 2 6 3" xfId="19256" xr:uid="{00000000-0005-0000-0000-000071470000}"/>
    <cellStyle name="Komma 4 3 2 7" xfId="19257" xr:uid="{00000000-0005-0000-0000-000072470000}"/>
    <cellStyle name="Komma 4 3 2 7 2" xfId="19258" xr:uid="{00000000-0005-0000-0000-000073470000}"/>
    <cellStyle name="Komma 4 3 2 7 3" xfId="19259" xr:uid="{00000000-0005-0000-0000-000074470000}"/>
    <cellStyle name="Komma 4 3 2 8" xfId="19260" xr:uid="{00000000-0005-0000-0000-000075470000}"/>
    <cellStyle name="Komma 4 3 2 8 2" xfId="19261" xr:uid="{00000000-0005-0000-0000-000076470000}"/>
    <cellStyle name="Komma 4 3 2 9" xfId="19262" xr:uid="{00000000-0005-0000-0000-000077470000}"/>
    <cellStyle name="Komma 4 3 2 9 2" xfId="19263" xr:uid="{00000000-0005-0000-0000-000078470000}"/>
    <cellStyle name="Komma 4 3 2_Tabell 4.5-4.7" xfId="19136" xr:uid="{00000000-0005-0000-0000-000079470000}"/>
    <cellStyle name="Komma 4 3 3" xfId="1083" xr:uid="{00000000-0005-0000-0000-00007A470000}"/>
    <cellStyle name="Komma 4 3 3 10" xfId="19265" xr:uid="{00000000-0005-0000-0000-00007B470000}"/>
    <cellStyle name="Komma 4 3 3 11" xfId="19266" xr:uid="{00000000-0005-0000-0000-00007C470000}"/>
    <cellStyle name="Komma 4 3 3 2" xfId="1084" xr:uid="{00000000-0005-0000-0000-00007D470000}"/>
    <cellStyle name="Komma 4 3 3 2 10" xfId="19268" xr:uid="{00000000-0005-0000-0000-00007E470000}"/>
    <cellStyle name="Komma 4 3 3 2 2" xfId="1085" xr:uid="{00000000-0005-0000-0000-00007F470000}"/>
    <cellStyle name="Komma 4 3 3 2 2 2" xfId="19270" xr:uid="{00000000-0005-0000-0000-000080470000}"/>
    <cellStyle name="Komma 4 3 3 2 2 2 2" xfId="19271" xr:uid="{00000000-0005-0000-0000-000081470000}"/>
    <cellStyle name="Komma 4 3 3 2 2 2 3" xfId="19272" xr:uid="{00000000-0005-0000-0000-000082470000}"/>
    <cellStyle name="Komma 4 3 3 2 2 3" xfId="19273" xr:uid="{00000000-0005-0000-0000-000083470000}"/>
    <cellStyle name="Komma 4 3 3 2 2 3 2" xfId="19274" xr:uid="{00000000-0005-0000-0000-000084470000}"/>
    <cellStyle name="Komma 4 3 3 2 2 3 3" xfId="19275" xr:uid="{00000000-0005-0000-0000-000085470000}"/>
    <cellStyle name="Komma 4 3 3 2 2 4" xfId="19276" xr:uid="{00000000-0005-0000-0000-000086470000}"/>
    <cellStyle name="Komma 4 3 3 2 2 5" xfId="19277" xr:uid="{00000000-0005-0000-0000-000087470000}"/>
    <cellStyle name="Komma 4 3 3 2 2_Tabell 4.5-4.7" xfId="19269" xr:uid="{00000000-0005-0000-0000-000088470000}"/>
    <cellStyle name="Komma 4 3 3 2 3" xfId="19278" xr:uid="{00000000-0005-0000-0000-000089470000}"/>
    <cellStyle name="Komma 4 3 3 2 3 2" xfId="19279" xr:uid="{00000000-0005-0000-0000-00008A470000}"/>
    <cellStyle name="Komma 4 3 3 2 3 2 2" xfId="19280" xr:uid="{00000000-0005-0000-0000-00008B470000}"/>
    <cellStyle name="Komma 4 3 3 2 3 2 3" xfId="19281" xr:uid="{00000000-0005-0000-0000-00008C470000}"/>
    <cellStyle name="Komma 4 3 3 2 3 3" xfId="19282" xr:uid="{00000000-0005-0000-0000-00008D470000}"/>
    <cellStyle name="Komma 4 3 3 2 3 3 2" xfId="19283" xr:uid="{00000000-0005-0000-0000-00008E470000}"/>
    <cellStyle name="Komma 4 3 3 2 3 3 3" xfId="19284" xr:uid="{00000000-0005-0000-0000-00008F470000}"/>
    <cellStyle name="Komma 4 3 3 2 3 4" xfId="19285" xr:uid="{00000000-0005-0000-0000-000090470000}"/>
    <cellStyle name="Komma 4 3 3 2 3 5" xfId="19286" xr:uid="{00000000-0005-0000-0000-000091470000}"/>
    <cellStyle name="Komma 4 3 3 2 4" xfId="19287" xr:uid="{00000000-0005-0000-0000-000092470000}"/>
    <cellStyle name="Komma 4 3 3 2 4 2" xfId="19288" xr:uid="{00000000-0005-0000-0000-000093470000}"/>
    <cellStyle name="Komma 4 3 3 2 4 3" xfId="19289" xr:uid="{00000000-0005-0000-0000-000094470000}"/>
    <cellStyle name="Komma 4 3 3 2 5" xfId="19290" xr:uid="{00000000-0005-0000-0000-000095470000}"/>
    <cellStyle name="Komma 4 3 3 2 5 2" xfId="19291" xr:uid="{00000000-0005-0000-0000-000096470000}"/>
    <cellStyle name="Komma 4 3 3 2 5 3" xfId="19292" xr:uid="{00000000-0005-0000-0000-000097470000}"/>
    <cellStyle name="Komma 4 3 3 2 6" xfId="19293" xr:uid="{00000000-0005-0000-0000-000098470000}"/>
    <cellStyle name="Komma 4 3 3 2 6 2" xfId="19294" xr:uid="{00000000-0005-0000-0000-000099470000}"/>
    <cellStyle name="Komma 4 3 3 2 7" xfId="19295" xr:uid="{00000000-0005-0000-0000-00009A470000}"/>
    <cellStyle name="Komma 4 3 3 2 7 2" xfId="19296" xr:uid="{00000000-0005-0000-0000-00009B470000}"/>
    <cellStyle name="Komma 4 3 3 2 8" xfId="19297" xr:uid="{00000000-0005-0000-0000-00009C470000}"/>
    <cellStyle name="Komma 4 3 3 2 9" xfId="19298" xr:uid="{00000000-0005-0000-0000-00009D470000}"/>
    <cellStyle name="Komma 4 3 3 2_Tabell 4.5-4.7" xfId="19267" xr:uid="{00000000-0005-0000-0000-00009E470000}"/>
    <cellStyle name="Komma 4 3 3 3" xfId="1086" xr:uid="{00000000-0005-0000-0000-00009F470000}"/>
    <cellStyle name="Komma 4 3 3 3 2" xfId="19300" xr:uid="{00000000-0005-0000-0000-0000A0470000}"/>
    <cellStyle name="Komma 4 3 3 3 2 2" xfId="19301" xr:uid="{00000000-0005-0000-0000-0000A1470000}"/>
    <cellStyle name="Komma 4 3 3 3 2 3" xfId="19302" xr:uid="{00000000-0005-0000-0000-0000A2470000}"/>
    <cellStyle name="Komma 4 3 3 3 3" xfId="19303" xr:uid="{00000000-0005-0000-0000-0000A3470000}"/>
    <cellStyle name="Komma 4 3 3 3 3 2" xfId="19304" xr:uid="{00000000-0005-0000-0000-0000A4470000}"/>
    <cellStyle name="Komma 4 3 3 3 3 3" xfId="19305" xr:uid="{00000000-0005-0000-0000-0000A5470000}"/>
    <cellStyle name="Komma 4 3 3 3 4" xfId="19306" xr:uid="{00000000-0005-0000-0000-0000A6470000}"/>
    <cellStyle name="Komma 4 3 3 3 5" xfId="19307" xr:uid="{00000000-0005-0000-0000-0000A7470000}"/>
    <cellStyle name="Komma 4 3 3 3_Tabell 4.5-4.7" xfId="19299" xr:uid="{00000000-0005-0000-0000-0000A8470000}"/>
    <cellStyle name="Komma 4 3 3 4" xfId="19308" xr:uid="{00000000-0005-0000-0000-0000A9470000}"/>
    <cellStyle name="Komma 4 3 3 4 2" xfId="19309" xr:uid="{00000000-0005-0000-0000-0000AA470000}"/>
    <cellStyle name="Komma 4 3 3 4 2 2" xfId="19310" xr:uid="{00000000-0005-0000-0000-0000AB470000}"/>
    <cellStyle name="Komma 4 3 3 4 2 3" xfId="19311" xr:uid="{00000000-0005-0000-0000-0000AC470000}"/>
    <cellStyle name="Komma 4 3 3 4 3" xfId="19312" xr:uid="{00000000-0005-0000-0000-0000AD470000}"/>
    <cellStyle name="Komma 4 3 3 4 3 2" xfId="19313" xr:uid="{00000000-0005-0000-0000-0000AE470000}"/>
    <cellStyle name="Komma 4 3 3 4 3 3" xfId="19314" xr:uid="{00000000-0005-0000-0000-0000AF470000}"/>
    <cellStyle name="Komma 4 3 3 4 4" xfId="19315" xr:uid="{00000000-0005-0000-0000-0000B0470000}"/>
    <cellStyle name="Komma 4 3 3 4 5" xfId="19316" xr:uid="{00000000-0005-0000-0000-0000B1470000}"/>
    <cellStyle name="Komma 4 3 3 5" xfId="19317" xr:uid="{00000000-0005-0000-0000-0000B2470000}"/>
    <cellStyle name="Komma 4 3 3 5 2" xfId="19318" xr:uid="{00000000-0005-0000-0000-0000B3470000}"/>
    <cellStyle name="Komma 4 3 3 5 3" xfId="19319" xr:uid="{00000000-0005-0000-0000-0000B4470000}"/>
    <cellStyle name="Komma 4 3 3 6" xfId="19320" xr:uid="{00000000-0005-0000-0000-0000B5470000}"/>
    <cellStyle name="Komma 4 3 3 6 2" xfId="19321" xr:uid="{00000000-0005-0000-0000-0000B6470000}"/>
    <cellStyle name="Komma 4 3 3 6 3" xfId="19322" xr:uid="{00000000-0005-0000-0000-0000B7470000}"/>
    <cellStyle name="Komma 4 3 3 7" xfId="19323" xr:uid="{00000000-0005-0000-0000-0000B8470000}"/>
    <cellStyle name="Komma 4 3 3 7 2" xfId="19324" xr:uid="{00000000-0005-0000-0000-0000B9470000}"/>
    <cellStyle name="Komma 4 3 3 8" xfId="19325" xr:uid="{00000000-0005-0000-0000-0000BA470000}"/>
    <cellStyle name="Komma 4 3 3 8 2" xfId="19326" xr:uid="{00000000-0005-0000-0000-0000BB470000}"/>
    <cellStyle name="Komma 4 3 3 9" xfId="19327" xr:uid="{00000000-0005-0000-0000-0000BC470000}"/>
    <cellStyle name="Komma 4 3 3_Tabell 4.5-4.7" xfId="19264" xr:uid="{00000000-0005-0000-0000-0000BD470000}"/>
    <cellStyle name="Komma 4 3 4" xfId="1087" xr:uid="{00000000-0005-0000-0000-0000BE470000}"/>
    <cellStyle name="Komma 4 3 4 10" xfId="19329" xr:uid="{00000000-0005-0000-0000-0000BF470000}"/>
    <cellStyle name="Komma 4 3 4 2" xfId="1088" xr:uid="{00000000-0005-0000-0000-0000C0470000}"/>
    <cellStyle name="Komma 4 3 4 2 2" xfId="19331" xr:uid="{00000000-0005-0000-0000-0000C1470000}"/>
    <cellStyle name="Komma 4 3 4 2 2 2" xfId="19332" xr:uid="{00000000-0005-0000-0000-0000C2470000}"/>
    <cellStyle name="Komma 4 3 4 2 2 3" xfId="19333" xr:uid="{00000000-0005-0000-0000-0000C3470000}"/>
    <cellStyle name="Komma 4 3 4 2 3" xfId="19334" xr:uid="{00000000-0005-0000-0000-0000C4470000}"/>
    <cellStyle name="Komma 4 3 4 2 3 2" xfId="19335" xr:uid="{00000000-0005-0000-0000-0000C5470000}"/>
    <cellStyle name="Komma 4 3 4 2 3 3" xfId="19336" xr:uid="{00000000-0005-0000-0000-0000C6470000}"/>
    <cellStyle name="Komma 4 3 4 2 4" xfId="19337" xr:uid="{00000000-0005-0000-0000-0000C7470000}"/>
    <cellStyle name="Komma 4 3 4 2 5" xfId="19338" xr:uid="{00000000-0005-0000-0000-0000C8470000}"/>
    <cellStyle name="Komma 4 3 4 2_Tabell 4.5-4.7" xfId="19330" xr:uid="{00000000-0005-0000-0000-0000C9470000}"/>
    <cellStyle name="Komma 4 3 4 3" xfId="19339" xr:uid="{00000000-0005-0000-0000-0000CA470000}"/>
    <cellStyle name="Komma 4 3 4 3 2" xfId="19340" xr:uid="{00000000-0005-0000-0000-0000CB470000}"/>
    <cellStyle name="Komma 4 3 4 3 2 2" xfId="19341" xr:uid="{00000000-0005-0000-0000-0000CC470000}"/>
    <cellStyle name="Komma 4 3 4 3 2 3" xfId="19342" xr:uid="{00000000-0005-0000-0000-0000CD470000}"/>
    <cellStyle name="Komma 4 3 4 3 3" xfId="19343" xr:uid="{00000000-0005-0000-0000-0000CE470000}"/>
    <cellStyle name="Komma 4 3 4 3 3 2" xfId="19344" xr:uid="{00000000-0005-0000-0000-0000CF470000}"/>
    <cellStyle name="Komma 4 3 4 3 3 3" xfId="19345" xr:uid="{00000000-0005-0000-0000-0000D0470000}"/>
    <cellStyle name="Komma 4 3 4 3 4" xfId="19346" xr:uid="{00000000-0005-0000-0000-0000D1470000}"/>
    <cellStyle name="Komma 4 3 4 3 5" xfId="19347" xr:uid="{00000000-0005-0000-0000-0000D2470000}"/>
    <cellStyle name="Komma 4 3 4 4" xfId="19348" xr:uid="{00000000-0005-0000-0000-0000D3470000}"/>
    <cellStyle name="Komma 4 3 4 4 2" xfId="19349" xr:uid="{00000000-0005-0000-0000-0000D4470000}"/>
    <cellStyle name="Komma 4 3 4 4 3" xfId="19350" xr:uid="{00000000-0005-0000-0000-0000D5470000}"/>
    <cellStyle name="Komma 4 3 4 5" xfId="19351" xr:uid="{00000000-0005-0000-0000-0000D6470000}"/>
    <cellStyle name="Komma 4 3 4 5 2" xfId="19352" xr:uid="{00000000-0005-0000-0000-0000D7470000}"/>
    <cellStyle name="Komma 4 3 4 5 3" xfId="19353" xr:uid="{00000000-0005-0000-0000-0000D8470000}"/>
    <cellStyle name="Komma 4 3 4 6" xfId="19354" xr:uid="{00000000-0005-0000-0000-0000D9470000}"/>
    <cellStyle name="Komma 4 3 4 6 2" xfId="19355" xr:uid="{00000000-0005-0000-0000-0000DA470000}"/>
    <cellStyle name="Komma 4 3 4 7" xfId="19356" xr:uid="{00000000-0005-0000-0000-0000DB470000}"/>
    <cellStyle name="Komma 4 3 4 7 2" xfId="19357" xr:uid="{00000000-0005-0000-0000-0000DC470000}"/>
    <cellStyle name="Komma 4 3 4 8" xfId="19358" xr:uid="{00000000-0005-0000-0000-0000DD470000}"/>
    <cellStyle name="Komma 4 3 4 9" xfId="19359" xr:uid="{00000000-0005-0000-0000-0000DE470000}"/>
    <cellStyle name="Komma 4 3 4_Tabell 4.5-4.7" xfId="19328" xr:uid="{00000000-0005-0000-0000-0000DF470000}"/>
    <cellStyle name="Komma 4 3 5" xfId="1089" xr:uid="{00000000-0005-0000-0000-0000E0470000}"/>
    <cellStyle name="Komma 4 3 5 2" xfId="19361" xr:uid="{00000000-0005-0000-0000-0000E1470000}"/>
    <cellStyle name="Komma 4 3 5 2 2" xfId="19362" xr:uid="{00000000-0005-0000-0000-0000E2470000}"/>
    <cellStyle name="Komma 4 3 5 2 3" xfId="19363" xr:uid="{00000000-0005-0000-0000-0000E3470000}"/>
    <cellStyle name="Komma 4 3 5 3" xfId="19364" xr:uid="{00000000-0005-0000-0000-0000E4470000}"/>
    <cellStyle name="Komma 4 3 5 3 2" xfId="19365" xr:uid="{00000000-0005-0000-0000-0000E5470000}"/>
    <cellStyle name="Komma 4 3 5 3 3" xfId="19366" xr:uid="{00000000-0005-0000-0000-0000E6470000}"/>
    <cellStyle name="Komma 4 3 5 4" xfId="19367" xr:uid="{00000000-0005-0000-0000-0000E7470000}"/>
    <cellStyle name="Komma 4 3 5 5" xfId="19368" xr:uid="{00000000-0005-0000-0000-0000E8470000}"/>
    <cellStyle name="Komma 4 3 5_Tabell 4.5-4.7" xfId="19360" xr:uid="{00000000-0005-0000-0000-0000E9470000}"/>
    <cellStyle name="Komma 4 3 6" xfId="19369" xr:uid="{00000000-0005-0000-0000-0000EA470000}"/>
    <cellStyle name="Komma 4 3 6 2" xfId="19370" xr:uid="{00000000-0005-0000-0000-0000EB470000}"/>
    <cellStyle name="Komma 4 3 6 2 2" xfId="19371" xr:uid="{00000000-0005-0000-0000-0000EC470000}"/>
    <cellStyle name="Komma 4 3 6 2 3" xfId="19372" xr:uid="{00000000-0005-0000-0000-0000ED470000}"/>
    <cellStyle name="Komma 4 3 6 3" xfId="19373" xr:uid="{00000000-0005-0000-0000-0000EE470000}"/>
    <cellStyle name="Komma 4 3 6 3 2" xfId="19374" xr:uid="{00000000-0005-0000-0000-0000EF470000}"/>
    <cellStyle name="Komma 4 3 6 3 3" xfId="19375" xr:uid="{00000000-0005-0000-0000-0000F0470000}"/>
    <cellStyle name="Komma 4 3 6 4" xfId="19376" xr:uid="{00000000-0005-0000-0000-0000F1470000}"/>
    <cellStyle name="Komma 4 3 6 5" xfId="19377" xr:uid="{00000000-0005-0000-0000-0000F2470000}"/>
    <cellStyle name="Komma 4 3 7" xfId="19378" xr:uid="{00000000-0005-0000-0000-0000F3470000}"/>
    <cellStyle name="Komma 4 3 7 2" xfId="19379" xr:uid="{00000000-0005-0000-0000-0000F4470000}"/>
    <cellStyle name="Komma 4 3 7 3" xfId="19380" xr:uid="{00000000-0005-0000-0000-0000F5470000}"/>
    <cellStyle name="Komma 4 3 8" xfId="19381" xr:uid="{00000000-0005-0000-0000-0000F6470000}"/>
    <cellStyle name="Komma 4 3 8 2" xfId="19382" xr:uid="{00000000-0005-0000-0000-0000F7470000}"/>
    <cellStyle name="Komma 4 3 8 3" xfId="19383" xr:uid="{00000000-0005-0000-0000-0000F8470000}"/>
    <cellStyle name="Komma 4 3 9" xfId="19384" xr:uid="{00000000-0005-0000-0000-0000F9470000}"/>
    <cellStyle name="Komma 4 3 9 2" xfId="19385" xr:uid="{00000000-0005-0000-0000-0000FA470000}"/>
    <cellStyle name="Komma 4 3_Tabell 4.5-4.7" xfId="19130" xr:uid="{00000000-0005-0000-0000-0000FB470000}"/>
    <cellStyle name="Komma 4 4" xfId="1090" xr:uid="{00000000-0005-0000-0000-0000FC470000}"/>
    <cellStyle name="Komma 4 4 10" xfId="19387" xr:uid="{00000000-0005-0000-0000-0000FD470000}"/>
    <cellStyle name="Komma 4 4 10 2" xfId="19388" xr:uid="{00000000-0005-0000-0000-0000FE470000}"/>
    <cellStyle name="Komma 4 4 11" xfId="19389" xr:uid="{00000000-0005-0000-0000-0000FF470000}"/>
    <cellStyle name="Komma 4 4 12" xfId="19390" xr:uid="{00000000-0005-0000-0000-000000480000}"/>
    <cellStyle name="Komma 4 4 13" xfId="19391" xr:uid="{00000000-0005-0000-0000-000001480000}"/>
    <cellStyle name="Komma 4 4 2" xfId="1091" xr:uid="{00000000-0005-0000-0000-000002480000}"/>
    <cellStyle name="Komma 4 4 2 10" xfId="19393" xr:uid="{00000000-0005-0000-0000-000003480000}"/>
    <cellStyle name="Komma 4 4 2 11" xfId="19394" xr:uid="{00000000-0005-0000-0000-000004480000}"/>
    <cellStyle name="Komma 4 4 2 12" xfId="19395" xr:uid="{00000000-0005-0000-0000-000005480000}"/>
    <cellStyle name="Komma 4 4 2 2" xfId="1092" xr:uid="{00000000-0005-0000-0000-000006480000}"/>
    <cellStyle name="Komma 4 4 2 2 10" xfId="19397" xr:uid="{00000000-0005-0000-0000-000007480000}"/>
    <cellStyle name="Komma 4 4 2 2 11" xfId="19398" xr:uid="{00000000-0005-0000-0000-000008480000}"/>
    <cellStyle name="Komma 4 4 2 2 2" xfId="1093" xr:uid="{00000000-0005-0000-0000-000009480000}"/>
    <cellStyle name="Komma 4 4 2 2 2 10" xfId="19400" xr:uid="{00000000-0005-0000-0000-00000A480000}"/>
    <cellStyle name="Komma 4 4 2 2 2 2" xfId="1094" xr:uid="{00000000-0005-0000-0000-00000B480000}"/>
    <cellStyle name="Komma 4 4 2 2 2 2 2" xfId="19402" xr:uid="{00000000-0005-0000-0000-00000C480000}"/>
    <cellStyle name="Komma 4 4 2 2 2 2 2 2" xfId="19403" xr:uid="{00000000-0005-0000-0000-00000D480000}"/>
    <cellStyle name="Komma 4 4 2 2 2 2 2 3" xfId="19404" xr:uid="{00000000-0005-0000-0000-00000E480000}"/>
    <cellStyle name="Komma 4 4 2 2 2 2 3" xfId="19405" xr:uid="{00000000-0005-0000-0000-00000F480000}"/>
    <cellStyle name="Komma 4 4 2 2 2 2 3 2" xfId="19406" xr:uid="{00000000-0005-0000-0000-000010480000}"/>
    <cellStyle name="Komma 4 4 2 2 2 2 3 3" xfId="19407" xr:uid="{00000000-0005-0000-0000-000011480000}"/>
    <cellStyle name="Komma 4 4 2 2 2 2 4" xfId="19408" xr:uid="{00000000-0005-0000-0000-000012480000}"/>
    <cellStyle name="Komma 4 4 2 2 2 2 5" xfId="19409" xr:uid="{00000000-0005-0000-0000-000013480000}"/>
    <cellStyle name="Komma 4 4 2 2 2 2_Tabell 4.5-4.7" xfId="19401" xr:uid="{00000000-0005-0000-0000-000014480000}"/>
    <cellStyle name="Komma 4 4 2 2 2 3" xfId="19410" xr:uid="{00000000-0005-0000-0000-000015480000}"/>
    <cellStyle name="Komma 4 4 2 2 2 3 2" xfId="19411" xr:uid="{00000000-0005-0000-0000-000016480000}"/>
    <cellStyle name="Komma 4 4 2 2 2 3 2 2" xfId="19412" xr:uid="{00000000-0005-0000-0000-000017480000}"/>
    <cellStyle name="Komma 4 4 2 2 2 3 2 3" xfId="19413" xr:uid="{00000000-0005-0000-0000-000018480000}"/>
    <cellStyle name="Komma 4 4 2 2 2 3 3" xfId="19414" xr:uid="{00000000-0005-0000-0000-000019480000}"/>
    <cellStyle name="Komma 4 4 2 2 2 3 3 2" xfId="19415" xr:uid="{00000000-0005-0000-0000-00001A480000}"/>
    <cellStyle name="Komma 4 4 2 2 2 3 3 3" xfId="19416" xr:uid="{00000000-0005-0000-0000-00001B480000}"/>
    <cellStyle name="Komma 4 4 2 2 2 3 4" xfId="19417" xr:uid="{00000000-0005-0000-0000-00001C480000}"/>
    <cellStyle name="Komma 4 4 2 2 2 3 5" xfId="19418" xr:uid="{00000000-0005-0000-0000-00001D480000}"/>
    <cellStyle name="Komma 4 4 2 2 2 4" xfId="19419" xr:uid="{00000000-0005-0000-0000-00001E480000}"/>
    <cellStyle name="Komma 4 4 2 2 2 4 2" xfId="19420" xr:uid="{00000000-0005-0000-0000-00001F480000}"/>
    <cellStyle name="Komma 4 4 2 2 2 4 3" xfId="19421" xr:uid="{00000000-0005-0000-0000-000020480000}"/>
    <cellStyle name="Komma 4 4 2 2 2 5" xfId="19422" xr:uid="{00000000-0005-0000-0000-000021480000}"/>
    <cellStyle name="Komma 4 4 2 2 2 5 2" xfId="19423" xr:uid="{00000000-0005-0000-0000-000022480000}"/>
    <cellStyle name="Komma 4 4 2 2 2 5 3" xfId="19424" xr:uid="{00000000-0005-0000-0000-000023480000}"/>
    <cellStyle name="Komma 4 4 2 2 2 6" xfId="19425" xr:uid="{00000000-0005-0000-0000-000024480000}"/>
    <cellStyle name="Komma 4 4 2 2 2 6 2" xfId="19426" xr:uid="{00000000-0005-0000-0000-000025480000}"/>
    <cellStyle name="Komma 4 4 2 2 2 7" xfId="19427" xr:uid="{00000000-0005-0000-0000-000026480000}"/>
    <cellStyle name="Komma 4 4 2 2 2 7 2" xfId="19428" xr:uid="{00000000-0005-0000-0000-000027480000}"/>
    <cellStyle name="Komma 4 4 2 2 2 8" xfId="19429" xr:uid="{00000000-0005-0000-0000-000028480000}"/>
    <cellStyle name="Komma 4 4 2 2 2 9" xfId="19430" xr:uid="{00000000-0005-0000-0000-000029480000}"/>
    <cellStyle name="Komma 4 4 2 2 2_Tabell 4.5-4.7" xfId="19399" xr:uid="{00000000-0005-0000-0000-00002A480000}"/>
    <cellStyle name="Komma 4 4 2 2 3" xfId="1095" xr:uid="{00000000-0005-0000-0000-00002B480000}"/>
    <cellStyle name="Komma 4 4 2 2 3 2" xfId="19432" xr:uid="{00000000-0005-0000-0000-00002C480000}"/>
    <cellStyle name="Komma 4 4 2 2 3 2 2" xfId="19433" xr:uid="{00000000-0005-0000-0000-00002D480000}"/>
    <cellStyle name="Komma 4 4 2 2 3 2 3" xfId="19434" xr:uid="{00000000-0005-0000-0000-00002E480000}"/>
    <cellStyle name="Komma 4 4 2 2 3 3" xfId="19435" xr:uid="{00000000-0005-0000-0000-00002F480000}"/>
    <cellStyle name="Komma 4 4 2 2 3 3 2" xfId="19436" xr:uid="{00000000-0005-0000-0000-000030480000}"/>
    <cellStyle name="Komma 4 4 2 2 3 3 3" xfId="19437" xr:uid="{00000000-0005-0000-0000-000031480000}"/>
    <cellStyle name="Komma 4 4 2 2 3 4" xfId="19438" xr:uid="{00000000-0005-0000-0000-000032480000}"/>
    <cellStyle name="Komma 4 4 2 2 3 5" xfId="19439" xr:uid="{00000000-0005-0000-0000-000033480000}"/>
    <cellStyle name="Komma 4 4 2 2 3_Tabell 4.5-4.7" xfId="19431" xr:uid="{00000000-0005-0000-0000-000034480000}"/>
    <cellStyle name="Komma 4 4 2 2 4" xfId="19440" xr:uid="{00000000-0005-0000-0000-000035480000}"/>
    <cellStyle name="Komma 4 4 2 2 4 2" xfId="19441" xr:uid="{00000000-0005-0000-0000-000036480000}"/>
    <cellStyle name="Komma 4 4 2 2 4 2 2" xfId="19442" xr:uid="{00000000-0005-0000-0000-000037480000}"/>
    <cellStyle name="Komma 4 4 2 2 4 2 3" xfId="19443" xr:uid="{00000000-0005-0000-0000-000038480000}"/>
    <cellStyle name="Komma 4 4 2 2 4 3" xfId="19444" xr:uid="{00000000-0005-0000-0000-000039480000}"/>
    <cellStyle name="Komma 4 4 2 2 4 3 2" xfId="19445" xr:uid="{00000000-0005-0000-0000-00003A480000}"/>
    <cellStyle name="Komma 4 4 2 2 4 3 3" xfId="19446" xr:uid="{00000000-0005-0000-0000-00003B480000}"/>
    <cellStyle name="Komma 4 4 2 2 4 4" xfId="19447" xr:uid="{00000000-0005-0000-0000-00003C480000}"/>
    <cellStyle name="Komma 4 4 2 2 4 5" xfId="19448" xr:uid="{00000000-0005-0000-0000-00003D480000}"/>
    <cellStyle name="Komma 4 4 2 2 5" xfId="19449" xr:uid="{00000000-0005-0000-0000-00003E480000}"/>
    <cellStyle name="Komma 4 4 2 2 5 2" xfId="19450" xr:uid="{00000000-0005-0000-0000-00003F480000}"/>
    <cellStyle name="Komma 4 4 2 2 5 3" xfId="19451" xr:uid="{00000000-0005-0000-0000-000040480000}"/>
    <cellStyle name="Komma 4 4 2 2 6" xfId="19452" xr:uid="{00000000-0005-0000-0000-000041480000}"/>
    <cellStyle name="Komma 4 4 2 2 6 2" xfId="19453" xr:uid="{00000000-0005-0000-0000-000042480000}"/>
    <cellStyle name="Komma 4 4 2 2 6 3" xfId="19454" xr:uid="{00000000-0005-0000-0000-000043480000}"/>
    <cellStyle name="Komma 4 4 2 2 7" xfId="19455" xr:uid="{00000000-0005-0000-0000-000044480000}"/>
    <cellStyle name="Komma 4 4 2 2 7 2" xfId="19456" xr:uid="{00000000-0005-0000-0000-000045480000}"/>
    <cellStyle name="Komma 4 4 2 2 8" xfId="19457" xr:uid="{00000000-0005-0000-0000-000046480000}"/>
    <cellStyle name="Komma 4 4 2 2 8 2" xfId="19458" xr:uid="{00000000-0005-0000-0000-000047480000}"/>
    <cellStyle name="Komma 4 4 2 2 9" xfId="19459" xr:uid="{00000000-0005-0000-0000-000048480000}"/>
    <cellStyle name="Komma 4 4 2 2_Tabell 4.5-4.7" xfId="19396" xr:uid="{00000000-0005-0000-0000-000049480000}"/>
    <cellStyle name="Komma 4 4 2 3" xfId="1096" xr:uid="{00000000-0005-0000-0000-00004A480000}"/>
    <cellStyle name="Komma 4 4 2 3 10" xfId="19461" xr:uid="{00000000-0005-0000-0000-00004B480000}"/>
    <cellStyle name="Komma 4 4 2 3 2" xfId="1097" xr:uid="{00000000-0005-0000-0000-00004C480000}"/>
    <cellStyle name="Komma 4 4 2 3 2 2" xfId="19463" xr:uid="{00000000-0005-0000-0000-00004D480000}"/>
    <cellStyle name="Komma 4 4 2 3 2 2 2" xfId="19464" xr:uid="{00000000-0005-0000-0000-00004E480000}"/>
    <cellStyle name="Komma 4 4 2 3 2 2 3" xfId="19465" xr:uid="{00000000-0005-0000-0000-00004F480000}"/>
    <cellStyle name="Komma 4 4 2 3 2 3" xfId="19466" xr:uid="{00000000-0005-0000-0000-000050480000}"/>
    <cellStyle name="Komma 4 4 2 3 2 3 2" xfId="19467" xr:uid="{00000000-0005-0000-0000-000051480000}"/>
    <cellStyle name="Komma 4 4 2 3 2 3 3" xfId="19468" xr:uid="{00000000-0005-0000-0000-000052480000}"/>
    <cellStyle name="Komma 4 4 2 3 2 4" xfId="19469" xr:uid="{00000000-0005-0000-0000-000053480000}"/>
    <cellStyle name="Komma 4 4 2 3 2 5" xfId="19470" xr:uid="{00000000-0005-0000-0000-000054480000}"/>
    <cellStyle name="Komma 4 4 2 3 2_Tabell 4.5-4.7" xfId="19462" xr:uid="{00000000-0005-0000-0000-000055480000}"/>
    <cellStyle name="Komma 4 4 2 3 3" xfId="19471" xr:uid="{00000000-0005-0000-0000-000056480000}"/>
    <cellStyle name="Komma 4 4 2 3 3 2" xfId="19472" xr:uid="{00000000-0005-0000-0000-000057480000}"/>
    <cellStyle name="Komma 4 4 2 3 3 2 2" xfId="19473" xr:uid="{00000000-0005-0000-0000-000058480000}"/>
    <cellStyle name="Komma 4 4 2 3 3 2 3" xfId="19474" xr:uid="{00000000-0005-0000-0000-000059480000}"/>
    <cellStyle name="Komma 4 4 2 3 3 3" xfId="19475" xr:uid="{00000000-0005-0000-0000-00005A480000}"/>
    <cellStyle name="Komma 4 4 2 3 3 3 2" xfId="19476" xr:uid="{00000000-0005-0000-0000-00005B480000}"/>
    <cellStyle name="Komma 4 4 2 3 3 3 3" xfId="19477" xr:uid="{00000000-0005-0000-0000-00005C480000}"/>
    <cellStyle name="Komma 4 4 2 3 3 4" xfId="19478" xr:uid="{00000000-0005-0000-0000-00005D480000}"/>
    <cellStyle name="Komma 4 4 2 3 3 5" xfId="19479" xr:uid="{00000000-0005-0000-0000-00005E480000}"/>
    <cellStyle name="Komma 4 4 2 3 4" xfId="19480" xr:uid="{00000000-0005-0000-0000-00005F480000}"/>
    <cellStyle name="Komma 4 4 2 3 4 2" xfId="19481" xr:uid="{00000000-0005-0000-0000-000060480000}"/>
    <cellStyle name="Komma 4 4 2 3 4 3" xfId="19482" xr:uid="{00000000-0005-0000-0000-000061480000}"/>
    <cellStyle name="Komma 4 4 2 3 5" xfId="19483" xr:uid="{00000000-0005-0000-0000-000062480000}"/>
    <cellStyle name="Komma 4 4 2 3 5 2" xfId="19484" xr:uid="{00000000-0005-0000-0000-000063480000}"/>
    <cellStyle name="Komma 4 4 2 3 5 3" xfId="19485" xr:uid="{00000000-0005-0000-0000-000064480000}"/>
    <cellStyle name="Komma 4 4 2 3 6" xfId="19486" xr:uid="{00000000-0005-0000-0000-000065480000}"/>
    <cellStyle name="Komma 4 4 2 3 6 2" xfId="19487" xr:uid="{00000000-0005-0000-0000-000066480000}"/>
    <cellStyle name="Komma 4 4 2 3 7" xfId="19488" xr:uid="{00000000-0005-0000-0000-000067480000}"/>
    <cellStyle name="Komma 4 4 2 3 7 2" xfId="19489" xr:uid="{00000000-0005-0000-0000-000068480000}"/>
    <cellStyle name="Komma 4 4 2 3 8" xfId="19490" xr:uid="{00000000-0005-0000-0000-000069480000}"/>
    <cellStyle name="Komma 4 4 2 3 9" xfId="19491" xr:uid="{00000000-0005-0000-0000-00006A480000}"/>
    <cellStyle name="Komma 4 4 2 3_Tabell 4.5-4.7" xfId="19460" xr:uid="{00000000-0005-0000-0000-00006B480000}"/>
    <cellStyle name="Komma 4 4 2 4" xfId="1098" xr:uid="{00000000-0005-0000-0000-00006C480000}"/>
    <cellStyle name="Komma 4 4 2 4 2" xfId="19493" xr:uid="{00000000-0005-0000-0000-00006D480000}"/>
    <cellStyle name="Komma 4 4 2 4 2 2" xfId="19494" xr:uid="{00000000-0005-0000-0000-00006E480000}"/>
    <cellStyle name="Komma 4 4 2 4 2 3" xfId="19495" xr:uid="{00000000-0005-0000-0000-00006F480000}"/>
    <cellStyle name="Komma 4 4 2 4 3" xfId="19496" xr:uid="{00000000-0005-0000-0000-000070480000}"/>
    <cellStyle name="Komma 4 4 2 4 3 2" xfId="19497" xr:uid="{00000000-0005-0000-0000-000071480000}"/>
    <cellStyle name="Komma 4 4 2 4 3 3" xfId="19498" xr:uid="{00000000-0005-0000-0000-000072480000}"/>
    <cellStyle name="Komma 4 4 2 4 4" xfId="19499" xr:uid="{00000000-0005-0000-0000-000073480000}"/>
    <cellStyle name="Komma 4 4 2 4 5" xfId="19500" xr:uid="{00000000-0005-0000-0000-000074480000}"/>
    <cellStyle name="Komma 4 4 2 4_Tabell 4.5-4.7" xfId="19492" xr:uid="{00000000-0005-0000-0000-000075480000}"/>
    <cellStyle name="Komma 4 4 2 5" xfId="19501" xr:uid="{00000000-0005-0000-0000-000076480000}"/>
    <cellStyle name="Komma 4 4 2 5 2" xfId="19502" xr:uid="{00000000-0005-0000-0000-000077480000}"/>
    <cellStyle name="Komma 4 4 2 5 2 2" xfId="19503" xr:uid="{00000000-0005-0000-0000-000078480000}"/>
    <cellStyle name="Komma 4 4 2 5 2 3" xfId="19504" xr:uid="{00000000-0005-0000-0000-000079480000}"/>
    <cellStyle name="Komma 4 4 2 5 3" xfId="19505" xr:uid="{00000000-0005-0000-0000-00007A480000}"/>
    <cellStyle name="Komma 4 4 2 5 3 2" xfId="19506" xr:uid="{00000000-0005-0000-0000-00007B480000}"/>
    <cellStyle name="Komma 4 4 2 5 3 3" xfId="19507" xr:uid="{00000000-0005-0000-0000-00007C480000}"/>
    <cellStyle name="Komma 4 4 2 5 4" xfId="19508" xr:uid="{00000000-0005-0000-0000-00007D480000}"/>
    <cellStyle name="Komma 4 4 2 5 5" xfId="19509" xr:uid="{00000000-0005-0000-0000-00007E480000}"/>
    <cellStyle name="Komma 4 4 2 6" xfId="19510" xr:uid="{00000000-0005-0000-0000-00007F480000}"/>
    <cellStyle name="Komma 4 4 2 6 2" xfId="19511" xr:uid="{00000000-0005-0000-0000-000080480000}"/>
    <cellStyle name="Komma 4 4 2 6 3" xfId="19512" xr:uid="{00000000-0005-0000-0000-000081480000}"/>
    <cellStyle name="Komma 4 4 2 7" xfId="19513" xr:uid="{00000000-0005-0000-0000-000082480000}"/>
    <cellStyle name="Komma 4 4 2 7 2" xfId="19514" xr:uid="{00000000-0005-0000-0000-000083480000}"/>
    <cellStyle name="Komma 4 4 2 7 3" xfId="19515" xr:uid="{00000000-0005-0000-0000-000084480000}"/>
    <cellStyle name="Komma 4 4 2 8" xfId="19516" xr:uid="{00000000-0005-0000-0000-000085480000}"/>
    <cellStyle name="Komma 4 4 2 8 2" xfId="19517" xr:uid="{00000000-0005-0000-0000-000086480000}"/>
    <cellStyle name="Komma 4 4 2 9" xfId="19518" xr:uid="{00000000-0005-0000-0000-000087480000}"/>
    <cellStyle name="Komma 4 4 2 9 2" xfId="19519" xr:uid="{00000000-0005-0000-0000-000088480000}"/>
    <cellStyle name="Komma 4 4 2_Tabell 4.5-4.7" xfId="19392" xr:uid="{00000000-0005-0000-0000-000089480000}"/>
    <cellStyle name="Komma 4 4 3" xfId="1099" xr:uid="{00000000-0005-0000-0000-00008A480000}"/>
    <cellStyle name="Komma 4 4 3 10" xfId="19521" xr:uid="{00000000-0005-0000-0000-00008B480000}"/>
    <cellStyle name="Komma 4 4 3 11" xfId="19522" xr:uid="{00000000-0005-0000-0000-00008C480000}"/>
    <cellStyle name="Komma 4 4 3 2" xfId="1100" xr:uid="{00000000-0005-0000-0000-00008D480000}"/>
    <cellStyle name="Komma 4 4 3 2 10" xfId="19524" xr:uid="{00000000-0005-0000-0000-00008E480000}"/>
    <cellStyle name="Komma 4 4 3 2 2" xfId="1101" xr:uid="{00000000-0005-0000-0000-00008F480000}"/>
    <cellStyle name="Komma 4 4 3 2 2 2" xfId="19526" xr:uid="{00000000-0005-0000-0000-000090480000}"/>
    <cellStyle name="Komma 4 4 3 2 2 2 2" xfId="19527" xr:uid="{00000000-0005-0000-0000-000091480000}"/>
    <cellStyle name="Komma 4 4 3 2 2 2 3" xfId="19528" xr:uid="{00000000-0005-0000-0000-000092480000}"/>
    <cellStyle name="Komma 4 4 3 2 2 3" xfId="19529" xr:uid="{00000000-0005-0000-0000-000093480000}"/>
    <cellStyle name="Komma 4 4 3 2 2 3 2" xfId="19530" xr:uid="{00000000-0005-0000-0000-000094480000}"/>
    <cellStyle name="Komma 4 4 3 2 2 3 3" xfId="19531" xr:uid="{00000000-0005-0000-0000-000095480000}"/>
    <cellStyle name="Komma 4 4 3 2 2 4" xfId="19532" xr:uid="{00000000-0005-0000-0000-000096480000}"/>
    <cellStyle name="Komma 4 4 3 2 2 5" xfId="19533" xr:uid="{00000000-0005-0000-0000-000097480000}"/>
    <cellStyle name="Komma 4 4 3 2 2_Tabell 4.5-4.7" xfId="19525" xr:uid="{00000000-0005-0000-0000-000098480000}"/>
    <cellStyle name="Komma 4 4 3 2 3" xfId="19534" xr:uid="{00000000-0005-0000-0000-000099480000}"/>
    <cellStyle name="Komma 4 4 3 2 3 2" xfId="19535" xr:uid="{00000000-0005-0000-0000-00009A480000}"/>
    <cellStyle name="Komma 4 4 3 2 3 2 2" xfId="19536" xr:uid="{00000000-0005-0000-0000-00009B480000}"/>
    <cellStyle name="Komma 4 4 3 2 3 2 3" xfId="19537" xr:uid="{00000000-0005-0000-0000-00009C480000}"/>
    <cellStyle name="Komma 4 4 3 2 3 3" xfId="19538" xr:uid="{00000000-0005-0000-0000-00009D480000}"/>
    <cellStyle name="Komma 4 4 3 2 3 3 2" xfId="19539" xr:uid="{00000000-0005-0000-0000-00009E480000}"/>
    <cellStyle name="Komma 4 4 3 2 3 3 3" xfId="19540" xr:uid="{00000000-0005-0000-0000-00009F480000}"/>
    <cellStyle name="Komma 4 4 3 2 3 4" xfId="19541" xr:uid="{00000000-0005-0000-0000-0000A0480000}"/>
    <cellStyle name="Komma 4 4 3 2 3 5" xfId="19542" xr:uid="{00000000-0005-0000-0000-0000A1480000}"/>
    <cellStyle name="Komma 4 4 3 2 4" xfId="19543" xr:uid="{00000000-0005-0000-0000-0000A2480000}"/>
    <cellStyle name="Komma 4 4 3 2 4 2" xfId="19544" xr:uid="{00000000-0005-0000-0000-0000A3480000}"/>
    <cellStyle name="Komma 4 4 3 2 4 3" xfId="19545" xr:uid="{00000000-0005-0000-0000-0000A4480000}"/>
    <cellStyle name="Komma 4 4 3 2 5" xfId="19546" xr:uid="{00000000-0005-0000-0000-0000A5480000}"/>
    <cellStyle name="Komma 4 4 3 2 5 2" xfId="19547" xr:uid="{00000000-0005-0000-0000-0000A6480000}"/>
    <cellStyle name="Komma 4 4 3 2 5 3" xfId="19548" xr:uid="{00000000-0005-0000-0000-0000A7480000}"/>
    <cellStyle name="Komma 4 4 3 2 6" xfId="19549" xr:uid="{00000000-0005-0000-0000-0000A8480000}"/>
    <cellStyle name="Komma 4 4 3 2 6 2" xfId="19550" xr:uid="{00000000-0005-0000-0000-0000A9480000}"/>
    <cellStyle name="Komma 4 4 3 2 7" xfId="19551" xr:uid="{00000000-0005-0000-0000-0000AA480000}"/>
    <cellStyle name="Komma 4 4 3 2 7 2" xfId="19552" xr:uid="{00000000-0005-0000-0000-0000AB480000}"/>
    <cellStyle name="Komma 4 4 3 2 8" xfId="19553" xr:uid="{00000000-0005-0000-0000-0000AC480000}"/>
    <cellStyle name="Komma 4 4 3 2 9" xfId="19554" xr:uid="{00000000-0005-0000-0000-0000AD480000}"/>
    <cellStyle name="Komma 4 4 3 2_Tabell 4.5-4.7" xfId="19523" xr:uid="{00000000-0005-0000-0000-0000AE480000}"/>
    <cellStyle name="Komma 4 4 3 3" xfId="1102" xr:uid="{00000000-0005-0000-0000-0000AF480000}"/>
    <cellStyle name="Komma 4 4 3 3 2" xfId="19556" xr:uid="{00000000-0005-0000-0000-0000B0480000}"/>
    <cellStyle name="Komma 4 4 3 3 2 2" xfId="19557" xr:uid="{00000000-0005-0000-0000-0000B1480000}"/>
    <cellStyle name="Komma 4 4 3 3 2 3" xfId="19558" xr:uid="{00000000-0005-0000-0000-0000B2480000}"/>
    <cellStyle name="Komma 4 4 3 3 3" xfId="19559" xr:uid="{00000000-0005-0000-0000-0000B3480000}"/>
    <cellStyle name="Komma 4 4 3 3 3 2" xfId="19560" xr:uid="{00000000-0005-0000-0000-0000B4480000}"/>
    <cellStyle name="Komma 4 4 3 3 3 3" xfId="19561" xr:uid="{00000000-0005-0000-0000-0000B5480000}"/>
    <cellStyle name="Komma 4 4 3 3 4" xfId="19562" xr:uid="{00000000-0005-0000-0000-0000B6480000}"/>
    <cellStyle name="Komma 4 4 3 3 5" xfId="19563" xr:uid="{00000000-0005-0000-0000-0000B7480000}"/>
    <cellStyle name="Komma 4 4 3 3_Tabell 4.5-4.7" xfId="19555" xr:uid="{00000000-0005-0000-0000-0000B8480000}"/>
    <cellStyle name="Komma 4 4 3 4" xfId="19564" xr:uid="{00000000-0005-0000-0000-0000B9480000}"/>
    <cellStyle name="Komma 4 4 3 4 2" xfId="19565" xr:uid="{00000000-0005-0000-0000-0000BA480000}"/>
    <cellStyle name="Komma 4 4 3 4 2 2" xfId="19566" xr:uid="{00000000-0005-0000-0000-0000BB480000}"/>
    <cellStyle name="Komma 4 4 3 4 2 3" xfId="19567" xr:uid="{00000000-0005-0000-0000-0000BC480000}"/>
    <cellStyle name="Komma 4 4 3 4 3" xfId="19568" xr:uid="{00000000-0005-0000-0000-0000BD480000}"/>
    <cellStyle name="Komma 4 4 3 4 3 2" xfId="19569" xr:uid="{00000000-0005-0000-0000-0000BE480000}"/>
    <cellStyle name="Komma 4 4 3 4 3 3" xfId="19570" xr:uid="{00000000-0005-0000-0000-0000BF480000}"/>
    <cellStyle name="Komma 4 4 3 4 4" xfId="19571" xr:uid="{00000000-0005-0000-0000-0000C0480000}"/>
    <cellStyle name="Komma 4 4 3 4 5" xfId="19572" xr:uid="{00000000-0005-0000-0000-0000C1480000}"/>
    <cellStyle name="Komma 4 4 3 5" xfId="19573" xr:uid="{00000000-0005-0000-0000-0000C2480000}"/>
    <cellStyle name="Komma 4 4 3 5 2" xfId="19574" xr:uid="{00000000-0005-0000-0000-0000C3480000}"/>
    <cellStyle name="Komma 4 4 3 5 3" xfId="19575" xr:uid="{00000000-0005-0000-0000-0000C4480000}"/>
    <cellStyle name="Komma 4 4 3 6" xfId="19576" xr:uid="{00000000-0005-0000-0000-0000C5480000}"/>
    <cellStyle name="Komma 4 4 3 6 2" xfId="19577" xr:uid="{00000000-0005-0000-0000-0000C6480000}"/>
    <cellStyle name="Komma 4 4 3 6 3" xfId="19578" xr:uid="{00000000-0005-0000-0000-0000C7480000}"/>
    <cellStyle name="Komma 4 4 3 7" xfId="19579" xr:uid="{00000000-0005-0000-0000-0000C8480000}"/>
    <cellStyle name="Komma 4 4 3 7 2" xfId="19580" xr:uid="{00000000-0005-0000-0000-0000C9480000}"/>
    <cellStyle name="Komma 4 4 3 8" xfId="19581" xr:uid="{00000000-0005-0000-0000-0000CA480000}"/>
    <cellStyle name="Komma 4 4 3 8 2" xfId="19582" xr:uid="{00000000-0005-0000-0000-0000CB480000}"/>
    <cellStyle name="Komma 4 4 3 9" xfId="19583" xr:uid="{00000000-0005-0000-0000-0000CC480000}"/>
    <cellStyle name="Komma 4 4 3_Tabell 4.5-4.7" xfId="19520" xr:uid="{00000000-0005-0000-0000-0000CD480000}"/>
    <cellStyle name="Komma 4 4 4" xfId="1103" xr:uid="{00000000-0005-0000-0000-0000CE480000}"/>
    <cellStyle name="Komma 4 4 4 10" xfId="19585" xr:uid="{00000000-0005-0000-0000-0000CF480000}"/>
    <cellStyle name="Komma 4 4 4 2" xfId="1104" xr:uid="{00000000-0005-0000-0000-0000D0480000}"/>
    <cellStyle name="Komma 4 4 4 2 2" xfId="19587" xr:uid="{00000000-0005-0000-0000-0000D1480000}"/>
    <cellStyle name="Komma 4 4 4 2 2 2" xfId="19588" xr:uid="{00000000-0005-0000-0000-0000D2480000}"/>
    <cellStyle name="Komma 4 4 4 2 2 3" xfId="19589" xr:uid="{00000000-0005-0000-0000-0000D3480000}"/>
    <cellStyle name="Komma 4 4 4 2 3" xfId="19590" xr:uid="{00000000-0005-0000-0000-0000D4480000}"/>
    <cellStyle name="Komma 4 4 4 2 3 2" xfId="19591" xr:uid="{00000000-0005-0000-0000-0000D5480000}"/>
    <cellStyle name="Komma 4 4 4 2 3 3" xfId="19592" xr:uid="{00000000-0005-0000-0000-0000D6480000}"/>
    <cellStyle name="Komma 4 4 4 2 4" xfId="19593" xr:uid="{00000000-0005-0000-0000-0000D7480000}"/>
    <cellStyle name="Komma 4 4 4 2 5" xfId="19594" xr:uid="{00000000-0005-0000-0000-0000D8480000}"/>
    <cellStyle name="Komma 4 4 4 2_Tabell 4.5-4.7" xfId="19586" xr:uid="{00000000-0005-0000-0000-0000D9480000}"/>
    <cellStyle name="Komma 4 4 4 3" xfId="19595" xr:uid="{00000000-0005-0000-0000-0000DA480000}"/>
    <cellStyle name="Komma 4 4 4 3 2" xfId="19596" xr:uid="{00000000-0005-0000-0000-0000DB480000}"/>
    <cellStyle name="Komma 4 4 4 3 2 2" xfId="19597" xr:uid="{00000000-0005-0000-0000-0000DC480000}"/>
    <cellStyle name="Komma 4 4 4 3 2 3" xfId="19598" xr:uid="{00000000-0005-0000-0000-0000DD480000}"/>
    <cellStyle name="Komma 4 4 4 3 3" xfId="19599" xr:uid="{00000000-0005-0000-0000-0000DE480000}"/>
    <cellStyle name="Komma 4 4 4 3 3 2" xfId="19600" xr:uid="{00000000-0005-0000-0000-0000DF480000}"/>
    <cellStyle name="Komma 4 4 4 3 3 3" xfId="19601" xr:uid="{00000000-0005-0000-0000-0000E0480000}"/>
    <cellStyle name="Komma 4 4 4 3 4" xfId="19602" xr:uid="{00000000-0005-0000-0000-0000E1480000}"/>
    <cellStyle name="Komma 4 4 4 3 5" xfId="19603" xr:uid="{00000000-0005-0000-0000-0000E2480000}"/>
    <cellStyle name="Komma 4 4 4 4" xfId="19604" xr:uid="{00000000-0005-0000-0000-0000E3480000}"/>
    <cellStyle name="Komma 4 4 4 4 2" xfId="19605" xr:uid="{00000000-0005-0000-0000-0000E4480000}"/>
    <cellStyle name="Komma 4 4 4 4 3" xfId="19606" xr:uid="{00000000-0005-0000-0000-0000E5480000}"/>
    <cellStyle name="Komma 4 4 4 5" xfId="19607" xr:uid="{00000000-0005-0000-0000-0000E6480000}"/>
    <cellStyle name="Komma 4 4 4 5 2" xfId="19608" xr:uid="{00000000-0005-0000-0000-0000E7480000}"/>
    <cellStyle name="Komma 4 4 4 5 3" xfId="19609" xr:uid="{00000000-0005-0000-0000-0000E8480000}"/>
    <cellStyle name="Komma 4 4 4 6" xfId="19610" xr:uid="{00000000-0005-0000-0000-0000E9480000}"/>
    <cellStyle name="Komma 4 4 4 6 2" xfId="19611" xr:uid="{00000000-0005-0000-0000-0000EA480000}"/>
    <cellStyle name="Komma 4 4 4 7" xfId="19612" xr:uid="{00000000-0005-0000-0000-0000EB480000}"/>
    <cellStyle name="Komma 4 4 4 7 2" xfId="19613" xr:uid="{00000000-0005-0000-0000-0000EC480000}"/>
    <cellStyle name="Komma 4 4 4 8" xfId="19614" xr:uid="{00000000-0005-0000-0000-0000ED480000}"/>
    <cellStyle name="Komma 4 4 4 9" xfId="19615" xr:uid="{00000000-0005-0000-0000-0000EE480000}"/>
    <cellStyle name="Komma 4 4 4_Tabell 4.5-4.7" xfId="19584" xr:uid="{00000000-0005-0000-0000-0000EF480000}"/>
    <cellStyle name="Komma 4 4 5" xfId="1105" xr:uid="{00000000-0005-0000-0000-0000F0480000}"/>
    <cellStyle name="Komma 4 4 5 2" xfId="19617" xr:uid="{00000000-0005-0000-0000-0000F1480000}"/>
    <cellStyle name="Komma 4 4 5 2 2" xfId="19618" xr:uid="{00000000-0005-0000-0000-0000F2480000}"/>
    <cellStyle name="Komma 4 4 5 2 3" xfId="19619" xr:uid="{00000000-0005-0000-0000-0000F3480000}"/>
    <cellStyle name="Komma 4 4 5 3" xfId="19620" xr:uid="{00000000-0005-0000-0000-0000F4480000}"/>
    <cellStyle name="Komma 4 4 5 3 2" xfId="19621" xr:uid="{00000000-0005-0000-0000-0000F5480000}"/>
    <cellStyle name="Komma 4 4 5 3 3" xfId="19622" xr:uid="{00000000-0005-0000-0000-0000F6480000}"/>
    <cellStyle name="Komma 4 4 5 4" xfId="19623" xr:uid="{00000000-0005-0000-0000-0000F7480000}"/>
    <cellStyle name="Komma 4 4 5 5" xfId="19624" xr:uid="{00000000-0005-0000-0000-0000F8480000}"/>
    <cellStyle name="Komma 4 4 5_Tabell 4.5-4.7" xfId="19616" xr:uid="{00000000-0005-0000-0000-0000F9480000}"/>
    <cellStyle name="Komma 4 4 6" xfId="19625" xr:uid="{00000000-0005-0000-0000-0000FA480000}"/>
    <cellStyle name="Komma 4 4 6 2" xfId="19626" xr:uid="{00000000-0005-0000-0000-0000FB480000}"/>
    <cellStyle name="Komma 4 4 6 2 2" xfId="19627" xr:uid="{00000000-0005-0000-0000-0000FC480000}"/>
    <cellStyle name="Komma 4 4 6 2 3" xfId="19628" xr:uid="{00000000-0005-0000-0000-0000FD480000}"/>
    <cellStyle name="Komma 4 4 6 3" xfId="19629" xr:uid="{00000000-0005-0000-0000-0000FE480000}"/>
    <cellStyle name="Komma 4 4 6 3 2" xfId="19630" xr:uid="{00000000-0005-0000-0000-0000FF480000}"/>
    <cellStyle name="Komma 4 4 6 3 3" xfId="19631" xr:uid="{00000000-0005-0000-0000-000000490000}"/>
    <cellStyle name="Komma 4 4 6 4" xfId="19632" xr:uid="{00000000-0005-0000-0000-000001490000}"/>
    <cellStyle name="Komma 4 4 6 5" xfId="19633" xr:uid="{00000000-0005-0000-0000-000002490000}"/>
    <cellStyle name="Komma 4 4 7" xfId="19634" xr:uid="{00000000-0005-0000-0000-000003490000}"/>
    <cellStyle name="Komma 4 4 7 2" xfId="19635" xr:uid="{00000000-0005-0000-0000-000004490000}"/>
    <cellStyle name="Komma 4 4 7 3" xfId="19636" xr:uid="{00000000-0005-0000-0000-000005490000}"/>
    <cellStyle name="Komma 4 4 8" xfId="19637" xr:uid="{00000000-0005-0000-0000-000006490000}"/>
    <cellStyle name="Komma 4 4 8 2" xfId="19638" xr:uid="{00000000-0005-0000-0000-000007490000}"/>
    <cellStyle name="Komma 4 4 8 3" xfId="19639" xr:uid="{00000000-0005-0000-0000-000008490000}"/>
    <cellStyle name="Komma 4 4 9" xfId="19640" xr:uid="{00000000-0005-0000-0000-000009490000}"/>
    <cellStyle name="Komma 4 4 9 2" xfId="19641" xr:uid="{00000000-0005-0000-0000-00000A490000}"/>
    <cellStyle name="Komma 4 4_Tabell 4.5-4.7" xfId="19386" xr:uid="{00000000-0005-0000-0000-00000B490000}"/>
    <cellStyle name="Komma 4 5" xfId="1106" xr:uid="{00000000-0005-0000-0000-00000C490000}"/>
    <cellStyle name="Komma 4 5 10" xfId="19643" xr:uid="{00000000-0005-0000-0000-00000D490000}"/>
    <cellStyle name="Komma 4 5 10 2" xfId="19644" xr:uid="{00000000-0005-0000-0000-00000E490000}"/>
    <cellStyle name="Komma 4 5 11" xfId="19645" xr:uid="{00000000-0005-0000-0000-00000F490000}"/>
    <cellStyle name="Komma 4 5 12" xfId="19646" xr:uid="{00000000-0005-0000-0000-000010490000}"/>
    <cellStyle name="Komma 4 5 13" xfId="19647" xr:uid="{00000000-0005-0000-0000-000011490000}"/>
    <cellStyle name="Komma 4 5 2" xfId="1107" xr:uid="{00000000-0005-0000-0000-000012490000}"/>
    <cellStyle name="Komma 4 5 2 10" xfId="19649" xr:uid="{00000000-0005-0000-0000-000013490000}"/>
    <cellStyle name="Komma 4 5 2 11" xfId="19650" xr:uid="{00000000-0005-0000-0000-000014490000}"/>
    <cellStyle name="Komma 4 5 2 12" xfId="19651" xr:uid="{00000000-0005-0000-0000-000015490000}"/>
    <cellStyle name="Komma 4 5 2 2" xfId="1108" xr:uid="{00000000-0005-0000-0000-000016490000}"/>
    <cellStyle name="Komma 4 5 2 2 10" xfId="19653" xr:uid="{00000000-0005-0000-0000-000017490000}"/>
    <cellStyle name="Komma 4 5 2 2 11" xfId="19654" xr:uid="{00000000-0005-0000-0000-000018490000}"/>
    <cellStyle name="Komma 4 5 2 2 2" xfId="1109" xr:uid="{00000000-0005-0000-0000-000019490000}"/>
    <cellStyle name="Komma 4 5 2 2 2 10" xfId="19656" xr:uid="{00000000-0005-0000-0000-00001A490000}"/>
    <cellStyle name="Komma 4 5 2 2 2 2" xfId="1110" xr:uid="{00000000-0005-0000-0000-00001B490000}"/>
    <cellStyle name="Komma 4 5 2 2 2 2 2" xfId="19658" xr:uid="{00000000-0005-0000-0000-00001C490000}"/>
    <cellStyle name="Komma 4 5 2 2 2 2 2 2" xfId="19659" xr:uid="{00000000-0005-0000-0000-00001D490000}"/>
    <cellStyle name="Komma 4 5 2 2 2 2 2 3" xfId="19660" xr:uid="{00000000-0005-0000-0000-00001E490000}"/>
    <cellStyle name="Komma 4 5 2 2 2 2 3" xfId="19661" xr:uid="{00000000-0005-0000-0000-00001F490000}"/>
    <cellStyle name="Komma 4 5 2 2 2 2 3 2" xfId="19662" xr:uid="{00000000-0005-0000-0000-000020490000}"/>
    <cellStyle name="Komma 4 5 2 2 2 2 3 3" xfId="19663" xr:uid="{00000000-0005-0000-0000-000021490000}"/>
    <cellStyle name="Komma 4 5 2 2 2 2 4" xfId="19664" xr:uid="{00000000-0005-0000-0000-000022490000}"/>
    <cellStyle name="Komma 4 5 2 2 2 2 5" xfId="19665" xr:uid="{00000000-0005-0000-0000-000023490000}"/>
    <cellStyle name="Komma 4 5 2 2 2 2_Tabell 4.5-4.7" xfId="19657" xr:uid="{00000000-0005-0000-0000-000024490000}"/>
    <cellStyle name="Komma 4 5 2 2 2 3" xfId="19666" xr:uid="{00000000-0005-0000-0000-000025490000}"/>
    <cellStyle name="Komma 4 5 2 2 2 3 2" xfId="19667" xr:uid="{00000000-0005-0000-0000-000026490000}"/>
    <cellStyle name="Komma 4 5 2 2 2 3 2 2" xfId="19668" xr:uid="{00000000-0005-0000-0000-000027490000}"/>
    <cellStyle name="Komma 4 5 2 2 2 3 2 3" xfId="19669" xr:uid="{00000000-0005-0000-0000-000028490000}"/>
    <cellStyle name="Komma 4 5 2 2 2 3 3" xfId="19670" xr:uid="{00000000-0005-0000-0000-000029490000}"/>
    <cellStyle name="Komma 4 5 2 2 2 3 3 2" xfId="19671" xr:uid="{00000000-0005-0000-0000-00002A490000}"/>
    <cellStyle name="Komma 4 5 2 2 2 3 3 3" xfId="19672" xr:uid="{00000000-0005-0000-0000-00002B490000}"/>
    <cellStyle name="Komma 4 5 2 2 2 3 4" xfId="19673" xr:uid="{00000000-0005-0000-0000-00002C490000}"/>
    <cellStyle name="Komma 4 5 2 2 2 3 5" xfId="19674" xr:uid="{00000000-0005-0000-0000-00002D490000}"/>
    <cellStyle name="Komma 4 5 2 2 2 4" xfId="19675" xr:uid="{00000000-0005-0000-0000-00002E490000}"/>
    <cellStyle name="Komma 4 5 2 2 2 4 2" xfId="19676" xr:uid="{00000000-0005-0000-0000-00002F490000}"/>
    <cellStyle name="Komma 4 5 2 2 2 4 3" xfId="19677" xr:uid="{00000000-0005-0000-0000-000030490000}"/>
    <cellStyle name="Komma 4 5 2 2 2 5" xfId="19678" xr:uid="{00000000-0005-0000-0000-000031490000}"/>
    <cellStyle name="Komma 4 5 2 2 2 5 2" xfId="19679" xr:uid="{00000000-0005-0000-0000-000032490000}"/>
    <cellStyle name="Komma 4 5 2 2 2 5 3" xfId="19680" xr:uid="{00000000-0005-0000-0000-000033490000}"/>
    <cellStyle name="Komma 4 5 2 2 2 6" xfId="19681" xr:uid="{00000000-0005-0000-0000-000034490000}"/>
    <cellStyle name="Komma 4 5 2 2 2 6 2" xfId="19682" xr:uid="{00000000-0005-0000-0000-000035490000}"/>
    <cellStyle name="Komma 4 5 2 2 2 7" xfId="19683" xr:uid="{00000000-0005-0000-0000-000036490000}"/>
    <cellStyle name="Komma 4 5 2 2 2 7 2" xfId="19684" xr:uid="{00000000-0005-0000-0000-000037490000}"/>
    <cellStyle name="Komma 4 5 2 2 2 8" xfId="19685" xr:uid="{00000000-0005-0000-0000-000038490000}"/>
    <cellStyle name="Komma 4 5 2 2 2 9" xfId="19686" xr:uid="{00000000-0005-0000-0000-000039490000}"/>
    <cellStyle name="Komma 4 5 2 2 2_Tabell 4.5-4.7" xfId="19655" xr:uid="{00000000-0005-0000-0000-00003A490000}"/>
    <cellStyle name="Komma 4 5 2 2 3" xfId="1111" xr:uid="{00000000-0005-0000-0000-00003B490000}"/>
    <cellStyle name="Komma 4 5 2 2 3 2" xfId="19688" xr:uid="{00000000-0005-0000-0000-00003C490000}"/>
    <cellStyle name="Komma 4 5 2 2 3 2 2" xfId="19689" xr:uid="{00000000-0005-0000-0000-00003D490000}"/>
    <cellStyle name="Komma 4 5 2 2 3 2 3" xfId="19690" xr:uid="{00000000-0005-0000-0000-00003E490000}"/>
    <cellStyle name="Komma 4 5 2 2 3 3" xfId="19691" xr:uid="{00000000-0005-0000-0000-00003F490000}"/>
    <cellStyle name="Komma 4 5 2 2 3 3 2" xfId="19692" xr:uid="{00000000-0005-0000-0000-000040490000}"/>
    <cellStyle name="Komma 4 5 2 2 3 3 3" xfId="19693" xr:uid="{00000000-0005-0000-0000-000041490000}"/>
    <cellStyle name="Komma 4 5 2 2 3 4" xfId="19694" xr:uid="{00000000-0005-0000-0000-000042490000}"/>
    <cellStyle name="Komma 4 5 2 2 3 5" xfId="19695" xr:uid="{00000000-0005-0000-0000-000043490000}"/>
    <cellStyle name="Komma 4 5 2 2 3_Tabell 4.5-4.7" xfId="19687" xr:uid="{00000000-0005-0000-0000-000044490000}"/>
    <cellStyle name="Komma 4 5 2 2 4" xfId="19696" xr:uid="{00000000-0005-0000-0000-000045490000}"/>
    <cellStyle name="Komma 4 5 2 2 4 2" xfId="19697" xr:uid="{00000000-0005-0000-0000-000046490000}"/>
    <cellStyle name="Komma 4 5 2 2 4 2 2" xfId="19698" xr:uid="{00000000-0005-0000-0000-000047490000}"/>
    <cellStyle name="Komma 4 5 2 2 4 2 3" xfId="19699" xr:uid="{00000000-0005-0000-0000-000048490000}"/>
    <cellStyle name="Komma 4 5 2 2 4 3" xfId="19700" xr:uid="{00000000-0005-0000-0000-000049490000}"/>
    <cellStyle name="Komma 4 5 2 2 4 3 2" xfId="19701" xr:uid="{00000000-0005-0000-0000-00004A490000}"/>
    <cellStyle name="Komma 4 5 2 2 4 3 3" xfId="19702" xr:uid="{00000000-0005-0000-0000-00004B490000}"/>
    <cellStyle name="Komma 4 5 2 2 4 4" xfId="19703" xr:uid="{00000000-0005-0000-0000-00004C490000}"/>
    <cellStyle name="Komma 4 5 2 2 4 5" xfId="19704" xr:uid="{00000000-0005-0000-0000-00004D490000}"/>
    <cellStyle name="Komma 4 5 2 2 5" xfId="19705" xr:uid="{00000000-0005-0000-0000-00004E490000}"/>
    <cellStyle name="Komma 4 5 2 2 5 2" xfId="19706" xr:uid="{00000000-0005-0000-0000-00004F490000}"/>
    <cellStyle name="Komma 4 5 2 2 5 3" xfId="19707" xr:uid="{00000000-0005-0000-0000-000050490000}"/>
    <cellStyle name="Komma 4 5 2 2 6" xfId="19708" xr:uid="{00000000-0005-0000-0000-000051490000}"/>
    <cellStyle name="Komma 4 5 2 2 6 2" xfId="19709" xr:uid="{00000000-0005-0000-0000-000052490000}"/>
    <cellStyle name="Komma 4 5 2 2 6 3" xfId="19710" xr:uid="{00000000-0005-0000-0000-000053490000}"/>
    <cellStyle name="Komma 4 5 2 2 7" xfId="19711" xr:uid="{00000000-0005-0000-0000-000054490000}"/>
    <cellStyle name="Komma 4 5 2 2 7 2" xfId="19712" xr:uid="{00000000-0005-0000-0000-000055490000}"/>
    <cellStyle name="Komma 4 5 2 2 8" xfId="19713" xr:uid="{00000000-0005-0000-0000-000056490000}"/>
    <cellStyle name="Komma 4 5 2 2 8 2" xfId="19714" xr:uid="{00000000-0005-0000-0000-000057490000}"/>
    <cellStyle name="Komma 4 5 2 2 9" xfId="19715" xr:uid="{00000000-0005-0000-0000-000058490000}"/>
    <cellStyle name="Komma 4 5 2 2_Tabell 4.5-4.7" xfId="19652" xr:uid="{00000000-0005-0000-0000-000059490000}"/>
    <cellStyle name="Komma 4 5 2 3" xfId="1112" xr:uid="{00000000-0005-0000-0000-00005A490000}"/>
    <cellStyle name="Komma 4 5 2 3 10" xfId="19717" xr:uid="{00000000-0005-0000-0000-00005B490000}"/>
    <cellStyle name="Komma 4 5 2 3 2" xfId="1113" xr:uid="{00000000-0005-0000-0000-00005C490000}"/>
    <cellStyle name="Komma 4 5 2 3 2 2" xfId="19719" xr:uid="{00000000-0005-0000-0000-00005D490000}"/>
    <cellStyle name="Komma 4 5 2 3 2 2 2" xfId="19720" xr:uid="{00000000-0005-0000-0000-00005E490000}"/>
    <cellStyle name="Komma 4 5 2 3 2 2 3" xfId="19721" xr:uid="{00000000-0005-0000-0000-00005F490000}"/>
    <cellStyle name="Komma 4 5 2 3 2 3" xfId="19722" xr:uid="{00000000-0005-0000-0000-000060490000}"/>
    <cellStyle name="Komma 4 5 2 3 2 3 2" xfId="19723" xr:uid="{00000000-0005-0000-0000-000061490000}"/>
    <cellStyle name="Komma 4 5 2 3 2 3 3" xfId="19724" xr:uid="{00000000-0005-0000-0000-000062490000}"/>
    <cellStyle name="Komma 4 5 2 3 2 4" xfId="19725" xr:uid="{00000000-0005-0000-0000-000063490000}"/>
    <cellStyle name="Komma 4 5 2 3 2 5" xfId="19726" xr:uid="{00000000-0005-0000-0000-000064490000}"/>
    <cellStyle name="Komma 4 5 2 3 2_Tabell 4.5-4.7" xfId="19718" xr:uid="{00000000-0005-0000-0000-000065490000}"/>
    <cellStyle name="Komma 4 5 2 3 3" xfId="19727" xr:uid="{00000000-0005-0000-0000-000066490000}"/>
    <cellStyle name="Komma 4 5 2 3 3 2" xfId="19728" xr:uid="{00000000-0005-0000-0000-000067490000}"/>
    <cellStyle name="Komma 4 5 2 3 3 2 2" xfId="19729" xr:uid="{00000000-0005-0000-0000-000068490000}"/>
    <cellStyle name="Komma 4 5 2 3 3 2 3" xfId="19730" xr:uid="{00000000-0005-0000-0000-000069490000}"/>
    <cellStyle name="Komma 4 5 2 3 3 3" xfId="19731" xr:uid="{00000000-0005-0000-0000-00006A490000}"/>
    <cellStyle name="Komma 4 5 2 3 3 3 2" xfId="19732" xr:uid="{00000000-0005-0000-0000-00006B490000}"/>
    <cellStyle name="Komma 4 5 2 3 3 3 3" xfId="19733" xr:uid="{00000000-0005-0000-0000-00006C490000}"/>
    <cellStyle name="Komma 4 5 2 3 3 4" xfId="19734" xr:uid="{00000000-0005-0000-0000-00006D490000}"/>
    <cellStyle name="Komma 4 5 2 3 3 5" xfId="19735" xr:uid="{00000000-0005-0000-0000-00006E490000}"/>
    <cellStyle name="Komma 4 5 2 3 4" xfId="19736" xr:uid="{00000000-0005-0000-0000-00006F490000}"/>
    <cellStyle name="Komma 4 5 2 3 4 2" xfId="19737" xr:uid="{00000000-0005-0000-0000-000070490000}"/>
    <cellStyle name="Komma 4 5 2 3 4 3" xfId="19738" xr:uid="{00000000-0005-0000-0000-000071490000}"/>
    <cellStyle name="Komma 4 5 2 3 5" xfId="19739" xr:uid="{00000000-0005-0000-0000-000072490000}"/>
    <cellStyle name="Komma 4 5 2 3 5 2" xfId="19740" xr:uid="{00000000-0005-0000-0000-000073490000}"/>
    <cellStyle name="Komma 4 5 2 3 5 3" xfId="19741" xr:uid="{00000000-0005-0000-0000-000074490000}"/>
    <cellStyle name="Komma 4 5 2 3 6" xfId="19742" xr:uid="{00000000-0005-0000-0000-000075490000}"/>
    <cellStyle name="Komma 4 5 2 3 6 2" xfId="19743" xr:uid="{00000000-0005-0000-0000-000076490000}"/>
    <cellStyle name="Komma 4 5 2 3 7" xfId="19744" xr:uid="{00000000-0005-0000-0000-000077490000}"/>
    <cellStyle name="Komma 4 5 2 3 7 2" xfId="19745" xr:uid="{00000000-0005-0000-0000-000078490000}"/>
    <cellStyle name="Komma 4 5 2 3 8" xfId="19746" xr:uid="{00000000-0005-0000-0000-000079490000}"/>
    <cellStyle name="Komma 4 5 2 3 9" xfId="19747" xr:uid="{00000000-0005-0000-0000-00007A490000}"/>
    <cellStyle name="Komma 4 5 2 3_Tabell 4.5-4.7" xfId="19716" xr:uid="{00000000-0005-0000-0000-00007B490000}"/>
    <cellStyle name="Komma 4 5 2 4" xfId="1114" xr:uid="{00000000-0005-0000-0000-00007C490000}"/>
    <cellStyle name="Komma 4 5 2 4 2" xfId="19749" xr:uid="{00000000-0005-0000-0000-00007D490000}"/>
    <cellStyle name="Komma 4 5 2 4 2 2" xfId="19750" xr:uid="{00000000-0005-0000-0000-00007E490000}"/>
    <cellStyle name="Komma 4 5 2 4 2 3" xfId="19751" xr:uid="{00000000-0005-0000-0000-00007F490000}"/>
    <cellStyle name="Komma 4 5 2 4 3" xfId="19752" xr:uid="{00000000-0005-0000-0000-000080490000}"/>
    <cellStyle name="Komma 4 5 2 4 3 2" xfId="19753" xr:uid="{00000000-0005-0000-0000-000081490000}"/>
    <cellStyle name="Komma 4 5 2 4 3 3" xfId="19754" xr:uid="{00000000-0005-0000-0000-000082490000}"/>
    <cellStyle name="Komma 4 5 2 4 4" xfId="19755" xr:uid="{00000000-0005-0000-0000-000083490000}"/>
    <cellStyle name="Komma 4 5 2 4 5" xfId="19756" xr:uid="{00000000-0005-0000-0000-000084490000}"/>
    <cellStyle name="Komma 4 5 2 4_Tabell 4.5-4.7" xfId="19748" xr:uid="{00000000-0005-0000-0000-000085490000}"/>
    <cellStyle name="Komma 4 5 2 5" xfId="19757" xr:uid="{00000000-0005-0000-0000-000086490000}"/>
    <cellStyle name="Komma 4 5 2 5 2" xfId="19758" xr:uid="{00000000-0005-0000-0000-000087490000}"/>
    <cellStyle name="Komma 4 5 2 5 2 2" xfId="19759" xr:uid="{00000000-0005-0000-0000-000088490000}"/>
    <cellStyle name="Komma 4 5 2 5 2 3" xfId="19760" xr:uid="{00000000-0005-0000-0000-000089490000}"/>
    <cellStyle name="Komma 4 5 2 5 3" xfId="19761" xr:uid="{00000000-0005-0000-0000-00008A490000}"/>
    <cellStyle name="Komma 4 5 2 5 3 2" xfId="19762" xr:uid="{00000000-0005-0000-0000-00008B490000}"/>
    <cellStyle name="Komma 4 5 2 5 3 3" xfId="19763" xr:uid="{00000000-0005-0000-0000-00008C490000}"/>
    <cellStyle name="Komma 4 5 2 5 4" xfId="19764" xr:uid="{00000000-0005-0000-0000-00008D490000}"/>
    <cellStyle name="Komma 4 5 2 5 5" xfId="19765" xr:uid="{00000000-0005-0000-0000-00008E490000}"/>
    <cellStyle name="Komma 4 5 2 6" xfId="19766" xr:uid="{00000000-0005-0000-0000-00008F490000}"/>
    <cellStyle name="Komma 4 5 2 6 2" xfId="19767" xr:uid="{00000000-0005-0000-0000-000090490000}"/>
    <cellStyle name="Komma 4 5 2 6 3" xfId="19768" xr:uid="{00000000-0005-0000-0000-000091490000}"/>
    <cellStyle name="Komma 4 5 2 7" xfId="19769" xr:uid="{00000000-0005-0000-0000-000092490000}"/>
    <cellStyle name="Komma 4 5 2 7 2" xfId="19770" xr:uid="{00000000-0005-0000-0000-000093490000}"/>
    <cellStyle name="Komma 4 5 2 7 3" xfId="19771" xr:uid="{00000000-0005-0000-0000-000094490000}"/>
    <cellStyle name="Komma 4 5 2 8" xfId="19772" xr:uid="{00000000-0005-0000-0000-000095490000}"/>
    <cellStyle name="Komma 4 5 2 8 2" xfId="19773" xr:uid="{00000000-0005-0000-0000-000096490000}"/>
    <cellStyle name="Komma 4 5 2 9" xfId="19774" xr:uid="{00000000-0005-0000-0000-000097490000}"/>
    <cellStyle name="Komma 4 5 2 9 2" xfId="19775" xr:uid="{00000000-0005-0000-0000-000098490000}"/>
    <cellStyle name="Komma 4 5 2_Tabell 4.5-4.7" xfId="19648" xr:uid="{00000000-0005-0000-0000-000099490000}"/>
    <cellStyle name="Komma 4 5 3" xfId="1115" xr:uid="{00000000-0005-0000-0000-00009A490000}"/>
    <cellStyle name="Komma 4 5 3 10" xfId="19777" xr:uid="{00000000-0005-0000-0000-00009B490000}"/>
    <cellStyle name="Komma 4 5 3 11" xfId="19778" xr:uid="{00000000-0005-0000-0000-00009C490000}"/>
    <cellStyle name="Komma 4 5 3 2" xfId="1116" xr:uid="{00000000-0005-0000-0000-00009D490000}"/>
    <cellStyle name="Komma 4 5 3 2 10" xfId="19780" xr:uid="{00000000-0005-0000-0000-00009E490000}"/>
    <cellStyle name="Komma 4 5 3 2 2" xfId="1117" xr:uid="{00000000-0005-0000-0000-00009F490000}"/>
    <cellStyle name="Komma 4 5 3 2 2 2" xfId="19782" xr:uid="{00000000-0005-0000-0000-0000A0490000}"/>
    <cellStyle name="Komma 4 5 3 2 2 2 2" xfId="19783" xr:uid="{00000000-0005-0000-0000-0000A1490000}"/>
    <cellStyle name="Komma 4 5 3 2 2 2 3" xfId="19784" xr:uid="{00000000-0005-0000-0000-0000A2490000}"/>
    <cellStyle name="Komma 4 5 3 2 2 3" xfId="19785" xr:uid="{00000000-0005-0000-0000-0000A3490000}"/>
    <cellStyle name="Komma 4 5 3 2 2 3 2" xfId="19786" xr:uid="{00000000-0005-0000-0000-0000A4490000}"/>
    <cellStyle name="Komma 4 5 3 2 2 3 3" xfId="19787" xr:uid="{00000000-0005-0000-0000-0000A5490000}"/>
    <cellStyle name="Komma 4 5 3 2 2 4" xfId="19788" xr:uid="{00000000-0005-0000-0000-0000A6490000}"/>
    <cellStyle name="Komma 4 5 3 2 2 5" xfId="19789" xr:uid="{00000000-0005-0000-0000-0000A7490000}"/>
    <cellStyle name="Komma 4 5 3 2 2_Tabell 4.5-4.7" xfId="19781" xr:uid="{00000000-0005-0000-0000-0000A8490000}"/>
    <cellStyle name="Komma 4 5 3 2 3" xfId="19790" xr:uid="{00000000-0005-0000-0000-0000A9490000}"/>
    <cellStyle name="Komma 4 5 3 2 3 2" xfId="19791" xr:uid="{00000000-0005-0000-0000-0000AA490000}"/>
    <cellStyle name="Komma 4 5 3 2 3 2 2" xfId="19792" xr:uid="{00000000-0005-0000-0000-0000AB490000}"/>
    <cellStyle name="Komma 4 5 3 2 3 2 3" xfId="19793" xr:uid="{00000000-0005-0000-0000-0000AC490000}"/>
    <cellStyle name="Komma 4 5 3 2 3 3" xfId="19794" xr:uid="{00000000-0005-0000-0000-0000AD490000}"/>
    <cellStyle name="Komma 4 5 3 2 3 3 2" xfId="19795" xr:uid="{00000000-0005-0000-0000-0000AE490000}"/>
    <cellStyle name="Komma 4 5 3 2 3 3 3" xfId="19796" xr:uid="{00000000-0005-0000-0000-0000AF490000}"/>
    <cellStyle name="Komma 4 5 3 2 3 4" xfId="19797" xr:uid="{00000000-0005-0000-0000-0000B0490000}"/>
    <cellStyle name="Komma 4 5 3 2 3 5" xfId="19798" xr:uid="{00000000-0005-0000-0000-0000B1490000}"/>
    <cellStyle name="Komma 4 5 3 2 4" xfId="19799" xr:uid="{00000000-0005-0000-0000-0000B2490000}"/>
    <cellStyle name="Komma 4 5 3 2 4 2" xfId="19800" xr:uid="{00000000-0005-0000-0000-0000B3490000}"/>
    <cellStyle name="Komma 4 5 3 2 4 3" xfId="19801" xr:uid="{00000000-0005-0000-0000-0000B4490000}"/>
    <cellStyle name="Komma 4 5 3 2 5" xfId="19802" xr:uid="{00000000-0005-0000-0000-0000B5490000}"/>
    <cellStyle name="Komma 4 5 3 2 5 2" xfId="19803" xr:uid="{00000000-0005-0000-0000-0000B6490000}"/>
    <cellStyle name="Komma 4 5 3 2 5 3" xfId="19804" xr:uid="{00000000-0005-0000-0000-0000B7490000}"/>
    <cellStyle name="Komma 4 5 3 2 6" xfId="19805" xr:uid="{00000000-0005-0000-0000-0000B8490000}"/>
    <cellStyle name="Komma 4 5 3 2 6 2" xfId="19806" xr:uid="{00000000-0005-0000-0000-0000B9490000}"/>
    <cellStyle name="Komma 4 5 3 2 7" xfId="19807" xr:uid="{00000000-0005-0000-0000-0000BA490000}"/>
    <cellStyle name="Komma 4 5 3 2 7 2" xfId="19808" xr:uid="{00000000-0005-0000-0000-0000BB490000}"/>
    <cellStyle name="Komma 4 5 3 2 8" xfId="19809" xr:uid="{00000000-0005-0000-0000-0000BC490000}"/>
    <cellStyle name="Komma 4 5 3 2 9" xfId="19810" xr:uid="{00000000-0005-0000-0000-0000BD490000}"/>
    <cellStyle name="Komma 4 5 3 2_Tabell 4.5-4.7" xfId="19779" xr:uid="{00000000-0005-0000-0000-0000BE490000}"/>
    <cellStyle name="Komma 4 5 3 3" xfId="1118" xr:uid="{00000000-0005-0000-0000-0000BF490000}"/>
    <cellStyle name="Komma 4 5 3 3 2" xfId="19812" xr:uid="{00000000-0005-0000-0000-0000C0490000}"/>
    <cellStyle name="Komma 4 5 3 3 2 2" xfId="19813" xr:uid="{00000000-0005-0000-0000-0000C1490000}"/>
    <cellStyle name="Komma 4 5 3 3 2 3" xfId="19814" xr:uid="{00000000-0005-0000-0000-0000C2490000}"/>
    <cellStyle name="Komma 4 5 3 3 3" xfId="19815" xr:uid="{00000000-0005-0000-0000-0000C3490000}"/>
    <cellStyle name="Komma 4 5 3 3 3 2" xfId="19816" xr:uid="{00000000-0005-0000-0000-0000C4490000}"/>
    <cellStyle name="Komma 4 5 3 3 3 3" xfId="19817" xr:uid="{00000000-0005-0000-0000-0000C5490000}"/>
    <cellStyle name="Komma 4 5 3 3 4" xfId="19818" xr:uid="{00000000-0005-0000-0000-0000C6490000}"/>
    <cellStyle name="Komma 4 5 3 3 5" xfId="19819" xr:uid="{00000000-0005-0000-0000-0000C7490000}"/>
    <cellStyle name="Komma 4 5 3 3_Tabell 4.5-4.7" xfId="19811" xr:uid="{00000000-0005-0000-0000-0000C8490000}"/>
    <cellStyle name="Komma 4 5 3 4" xfId="19820" xr:uid="{00000000-0005-0000-0000-0000C9490000}"/>
    <cellStyle name="Komma 4 5 3 4 2" xfId="19821" xr:uid="{00000000-0005-0000-0000-0000CA490000}"/>
    <cellStyle name="Komma 4 5 3 4 2 2" xfId="19822" xr:uid="{00000000-0005-0000-0000-0000CB490000}"/>
    <cellStyle name="Komma 4 5 3 4 2 3" xfId="19823" xr:uid="{00000000-0005-0000-0000-0000CC490000}"/>
    <cellStyle name="Komma 4 5 3 4 3" xfId="19824" xr:uid="{00000000-0005-0000-0000-0000CD490000}"/>
    <cellStyle name="Komma 4 5 3 4 3 2" xfId="19825" xr:uid="{00000000-0005-0000-0000-0000CE490000}"/>
    <cellStyle name="Komma 4 5 3 4 3 3" xfId="19826" xr:uid="{00000000-0005-0000-0000-0000CF490000}"/>
    <cellStyle name="Komma 4 5 3 4 4" xfId="19827" xr:uid="{00000000-0005-0000-0000-0000D0490000}"/>
    <cellStyle name="Komma 4 5 3 4 5" xfId="19828" xr:uid="{00000000-0005-0000-0000-0000D1490000}"/>
    <cellStyle name="Komma 4 5 3 5" xfId="19829" xr:uid="{00000000-0005-0000-0000-0000D2490000}"/>
    <cellStyle name="Komma 4 5 3 5 2" xfId="19830" xr:uid="{00000000-0005-0000-0000-0000D3490000}"/>
    <cellStyle name="Komma 4 5 3 5 3" xfId="19831" xr:uid="{00000000-0005-0000-0000-0000D4490000}"/>
    <cellStyle name="Komma 4 5 3 6" xfId="19832" xr:uid="{00000000-0005-0000-0000-0000D5490000}"/>
    <cellStyle name="Komma 4 5 3 6 2" xfId="19833" xr:uid="{00000000-0005-0000-0000-0000D6490000}"/>
    <cellStyle name="Komma 4 5 3 6 3" xfId="19834" xr:uid="{00000000-0005-0000-0000-0000D7490000}"/>
    <cellStyle name="Komma 4 5 3 7" xfId="19835" xr:uid="{00000000-0005-0000-0000-0000D8490000}"/>
    <cellStyle name="Komma 4 5 3 7 2" xfId="19836" xr:uid="{00000000-0005-0000-0000-0000D9490000}"/>
    <cellStyle name="Komma 4 5 3 8" xfId="19837" xr:uid="{00000000-0005-0000-0000-0000DA490000}"/>
    <cellStyle name="Komma 4 5 3 8 2" xfId="19838" xr:uid="{00000000-0005-0000-0000-0000DB490000}"/>
    <cellStyle name="Komma 4 5 3 9" xfId="19839" xr:uid="{00000000-0005-0000-0000-0000DC490000}"/>
    <cellStyle name="Komma 4 5 3_Tabell 4.5-4.7" xfId="19776" xr:uid="{00000000-0005-0000-0000-0000DD490000}"/>
    <cellStyle name="Komma 4 5 4" xfId="1119" xr:uid="{00000000-0005-0000-0000-0000DE490000}"/>
    <cellStyle name="Komma 4 5 4 10" xfId="19841" xr:uid="{00000000-0005-0000-0000-0000DF490000}"/>
    <cellStyle name="Komma 4 5 4 2" xfId="1120" xr:uid="{00000000-0005-0000-0000-0000E0490000}"/>
    <cellStyle name="Komma 4 5 4 2 2" xfId="19843" xr:uid="{00000000-0005-0000-0000-0000E1490000}"/>
    <cellStyle name="Komma 4 5 4 2 2 2" xfId="19844" xr:uid="{00000000-0005-0000-0000-0000E2490000}"/>
    <cellStyle name="Komma 4 5 4 2 2 3" xfId="19845" xr:uid="{00000000-0005-0000-0000-0000E3490000}"/>
    <cellStyle name="Komma 4 5 4 2 3" xfId="19846" xr:uid="{00000000-0005-0000-0000-0000E4490000}"/>
    <cellStyle name="Komma 4 5 4 2 3 2" xfId="19847" xr:uid="{00000000-0005-0000-0000-0000E5490000}"/>
    <cellStyle name="Komma 4 5 4 2 3 3" xfId="19848" xr:uid="{00000000-0005-0000-0000-0000E6490000}"/>
    <cellStyle name="Komma 4 5 4 2 4" xfId="19849" xr:uid="{00000000-0005-0000-0000-0000E7490000}"/>
    <cellStyle name="Komma 4 5 4 2 5" xfId="19850" xr:uid="{00000000-0005-0000-0000-0000E8490000}"/>
    <cellStyle name="Komma 4 5 4 2_Tabell 4.5-4.7" xfId="19842" xr:uid="{00000000-0005-0000-0000-0000E9490000}"/>
    <cellStyle name="Komma 4 5 4 3" xfId="19851" xr:uid="{00000000-0005-0000-0000-0000EA490000}"/>
    <cellStyle name="Komma 4 5 4 3 2" xfId="19852" xr:uid="{00000000-0005-0000-0000-0000EB490000}"/>
    <cellStyle name="Komma 4 5 4 3 2 2" xfId="19853" xr:uid="{00000000-0005-0000-0000-0000EC490000}"/>
    <cellStyle name="Komma 4 5 4 3 2 3" xfId="19854" xr:uid="{00000000-0005-0000-0000-0000ED490000}"/>
    <cellStyle name="Komma 4 5 4 3 3" xfId="19855" xr:uid="{00000000-0005-0000-0000-0000EE490000}"/>
    <cellStyle name="Komma 4 5 4 3 3 2" xfId="19856" xr:uid="{00000000-0005-0000-0000-0000EF490000}"/>
    <cellStyle name="Komma 4 5 4 3 3 3" xfId="19857" xr:uid="{00000000-0005-0000-0000-0000F0490000}"/>
    <cellStyle name="Komma 4 5 4 3 4" xfId="19858" xr:uid="{00000000-0005-0000-0000-0000F1490000}"/>
    <cellStyle name="Komma 4 5 4 3 5" xfId="19859" xr:uid="{00000000-0005-0000-0000-0000F2490000}"/>
    <cellStyle name="Komma 4 5 4 4" xfId="19860" xr:uid="{00000000-0005-0000-0000-0000F3490000}"/>
    <cellStyle name="Komma 4 5 4 4 2" xfId="19861" xr:uid="{00000000-0005-0000-0000-0000F4490000}"/>
    <cellStyle name="Komma 4 5 4 4 3" xfId="19862" xr:uid="{00000000-0005-0000-0000-0000F5490000}"/>
    <cellStyle name="Komma 4 5 4 5" xfId="19863" xr:uid="{00000000-0005-0000-0000-0000F6490000}"/>
    <cellStyle name="Komma 4 5 4 5 2" xfId="19864" xr:uid="{00000000-0005-0000-0000-0000F7490000}"/>
    <cellStyle name="Komma 4 5 4 5 3" xfId="19865" xr:uid="{00000000-0005-0000-0000-0000F8490000}"/>
    <cellStyle name="Komma 4 5 4 6" xfId="19866" xr:uid="{00000000-0005-0000-0000-0000F9490000}"/>
    <cellStyle name="Komma 4 5 4 6 2" xfId="19867" xr:uid="{00000000-0005-0000-0000-0000FA490000}"/>
    <cellStyle name="Komma 4 5 4 7" xfId="19868" xr:uid="{00000000-0005-0000-0000-0000FB490000}"/>
    <cellStyle name="Komma 4 5 4 7 2" xfId="19869" xr:uid="{00000000-0005-0000-0000-0000FC490000}"/>
    <cellStyle name="Komma 4 5 4 8" xfId="19870" xr:uid="{00000000-0005-0000-0000-0000FD490000}"/>
    <cellStyle name="Komma 4 5 4 9" xfId="19871" xr:uid="{00000000-0005-0000-0000-0000FE490000}"/>
    <cellStyle name="Komma 4 5 4_Tabell 4.5-4.7" xfId="19840" xr:uid="{00000000-0005-0000-0000-0000FF490000}"/>
    <cellStyle name="Komma 4 5 5" xfId="1121" xr:uid="{00000000-0005-0000-0000-0000004A0000}"/>
    <cellStyle name="Komma 4 5 5 2" xfId="19873" xr:uid="{00000000-0005-0000-0000-0000014A0000}"/>
    <cellStyle name="Komma 4 5 5 2 2" xfId="19874" xr:uid="{00000000-0005-0000-0000-0000024A0000}"/>
    <cellStyle name="Komma 4 5 5 2 3" xfId="19875" xr:uid="{00000000-0005-0000-0000-0000034A0000}"/>
    <cellStyle name="Komma 4 5 5 3" xfId="19876" xr:uid="{00000000-0005-0000-0000-0000044A0000}"/>
    <cellStyle name="Komma 4 5 5 3 2" xfId="19877" xr:uid="{00000000-0005-0000-0000-0000054A0000}"/>
    <cellStyle name="Komma 4 5 5 3 3" xfId="19878" xr:uid="{00000000-0005-0000-0000-0000064A0000}"/>
    <cellStyle name="Komma 4 5 5 4" xfId="19879" xr:uid="{00000000-0005-0000-0000-0000074A0000}"/>
    <cellStyle name="Komma 4 5 5 5" xfId="19880" xr:uid="{00000000-0005-0000-0000-0000084A0000}"/>
    <cellStyle name="Komma 4 5 5_Tabell 4.5-4.7" xfId="19872" xr:uid="{00000000-0005-0000-0000-0000094A0000}"/>
    <cellStyle name="Komma 4 5 6" xfId="19881" xr:uid="{00000000-0005-0000-0000-00000A4A0000}"/>
    <cellStyle name="Komma 4 5 6 2" xfId="19882" xr:uid="{00000000-0005-0000-0000-00000B4A0000}"/>
    <cellStyle name="Komma 4 5 6 2 2" xfId="19883" xr:uid="{00000000-0005-0000-0000-00000C4A0000}"/>
    <cellStyle name="Komma 4 5 6 2 3" xfId="19884" xr:uid="{00000000-0005-0000-0000-00000D4A0000}"/>
    <cellStyle name="Komma 4 5 6 3" xfId="19885" xr:uid="{00000000-0005-0000-0000-00000E4A0000}"/>
    <cellStyle name="Komma 4 5 6 3 2" xfId="19886" xr:uid="{00000000-0005-0000-0000-00000F4A0000}"/>
    <cellStyle name="Komma 4 5 6 3 3" xfId="19887" xr:uid="{00000000-0005-0000-0000-0000104A0000}"/>
    <cellStyle name="Komma 4 5 6 4" xfId="19888" xr:uid="{00000000-0005-0000-0000-0000114A0000}"/>
    <cellStyle name="Komma 4 5 6 5" xfId="19889" xr:uid="{00000000-0005-0000-0000-0000124A0000}"/>
    <cellStyle name="Komma 4 5 7" xfId="19890" xr:uid="{00000000-0005-0000-0000-0000134A0000}"/>
    <cellStyle name="Komma 4 5 7 2" xfId="19891" xr:uid="{00000000-0005-0000-0000-0000144A0000}"/>
    <cellStyle name="Komma 4 5 7 3" xfId="19892" xr:uid="{00000000-0005-0000-0000-0000154A0000}"/>
    <cellStyle name="Komma 4 5 8" xfId="19893" xr:uid="{00000000-0005-0000-0000-0000164A0000}"/>
    <cellStyle name="Komma 4 5 8 2" xfId="19894" xr:uid="{00000000-0005-0000-0000-0000174A0000}"/>
    <cellStyle name="Komma 4 5 8 3" xfId="19895" xr:uid="{00000000-0005-0000-0000-0000184A0000}"/>
    <cellStyle name="Komma 4 5 9" xfId="19896" xr:uid="{00000000-0005-0000-0000-0000194A0000}"/>
    <cellStyle name="Komma 4 5 9 2" xfId="19897" xr:uid="{00000000-0005-0000-0000-00001A4A0000}"/>
    <cellStyle name="Komma 4 5_Tabell 4.5-4.7" xfId="19642" xr:uid="{00000000-0005-0000-0000-00001B4A0000}"/>
    <cellStyle name="Komma 4 6" xfId="1122" xr:uid="{00000000-0005-0000-0000-00001C4A0000}"/>
    <cellStyle name="Komma 4 6 10" xfId="19899" xr:uid="{00000000-0005-0000-0000-00001D4A0000}"/>
    <cellStyle name="Komma 4 6 11" xfId="19900" xr:uid="{00000000-0005-0000-0000-00001E4A0000}"/>
    <cellStyle name="Komma 4 6 12" xfId="19901" xr:uid="{00000000-0005-0000-0000-00001F4A0000}"/>
    <cellStyle name="Komma 4 6 2" xfId="1123" xr:uid="{00000000-0005-0000-0000-0000204A0000}"/>
    <cellStyle name="Komma 4 6 2 10" xfId="19903" xr:uid="{00000000-0005-0000-0000-0000214A0000}"/>
    <cellStyle name="Komma 4 6 2 11" xfId="19904" xr:uid="{00000000-0005-0000-0000-0000224A0000}"/>
    <cellStyle name="Komma 4 6 2 2" xfId="1124" xr:uid="{00000000-0005-0000-0000-0000234A0000}"/>
    <cellStyle name="Komma 4 6 2 2 10" xfId="19906" xr:uid="{00000000-0005-0000-0000-0000244A0000}"/>
    <cellStyle name="Komma 4 6 2 2 2" xfId="1125" xr:uid="{00000000-0005-0000-0000-0000254A0000}"/>
    <cellStyle name="Komma 4 6 2 2 2 2" xfId="19908" xr:uid="{00000000-0005-0000-0000-0000264A0000}"/>
    <cellStyle name="Komma 4 6 2 2 2 2 2" xfId="19909" xr:uid="{00000000-0005-0000-0000-0000274A0000}"/>
    <cellStyle name="Komma 4 6 2 2 2 2 3" xfId="19910" xr:uid="{00000000-0005-0000-0000-0000284A0000}"/>
    <cellStyle name="Komma 4 6 2 2 2 3" xfId="19911" xr:uid="{00000000-0005-0000-0000-0000294A0000}"/>
    <cellStyle name="Komma 4 6 2 2 2 3 2" xfId="19912" xr:uid="{00000000-0005-0000-0000-00002A4A0000}"/>
    <cellStyle name="Komma 4 6 2 2 2 3 3" xfId="19913" xr:uid="{00000000-0005-0000-0000-00002B4A0000}"/>
    <cellStyle name="Komma 4 6 2 2 2 4" xfId="19914" xr:uid="{00000000-0005-0000-0000-00002C4A0000}"/>
    <cellStyle name="Komma 4 6 2 2 2 5" xfId="19915" xr:uid="{00000000-0005-0000-0000-00002D4A0000}"/>
    <cellStyle name="Komma 4 6 2 2 2_Tabell 4.5-4.7" xfId="19907" xr:uid="{00000000-0005-0000-0000-00002E4A0000}"/>
    <cellStyle name="Komma 4 6 2 2 3" xfId="19916" xr:uid="{00000000-0005-0000-0000-00002F4A0000}"/>
    <cellStyle name="Komma 4 6 2 2 3 2" xfId="19917" xr:uid="{00000000-0005-0000-0000-0000304A0000}"/>
    <cellStyle name="Komma 4 6 2 2 3 2 2" xfId="19918" xr:uid="{00000000-0005-0000-0000-0000314A0000}"/>
    <cellStyle name="Komma 4 6 2 2 3 2 3" xfId="19919" xr:uid="{00000000-0005-0000-0000-0000324A0000}"/>
    <cellStyle name="Komma 4 6 2 2 3 3" xfId="19920" xr:uid="{00000000-0005-0000-0000-0000334A0000}"/>
    <cellStyle name="Komma 4 6 2 2 3 3 2" xfId="19921" xr:uid="{00000000-0005-0000-0000-0000344A0000}"/>
    <cellStyle name="Komma 4 6 2 2 3 3 3" xfId="19922" xr:uid="{00000000-0005-0000-0000-0000354A0000}"/>
    <cellStyle name="Komma 4 6 2 2 3 4" xfId="19923" xr:uid="{00000000-0005-0000-0000-0000364A0000}"/>
    <cellStyle name="Komma 4 6 2 2 3 5" xfId="19924" xr:uid="{00000000-0005-0000-0000-0000374A0000}"/>
    <cellStyle name="Komma 4 6 2 2 4" xfId="19925" xr:uid="{00000000-0005-0000-0000-0000384A0000}"/>
    <cellStyle name="Komma 4 6 2 2 4 2" xfId="19926" xr:uid="{00000000-0005-0000-0000-0000394A0000}"/>
    <cellStyle name="Komma 4 6 2 2 4 3" xfId="19927" xr:uid="{00000000-0005-0000-0000-00003A4A0000}"/>
    <cellStyle name="Komma 4 6 2 2 5" xfId="19928" xr:uid="{00000000-0005-0000-0000-00003B4A0000}"/>
    <cellStyle name="Komma 4 6 2 2 5 2" xfId="19929" xr:uid="{00000000-0005-0000-0000-00003C4A0000}"/>
    <cellStyle name="Komma 4 6 2 2 5 3" xfId="19930" xr:uid="{00000000-0005-0000-0000-00003D4A0000}"/>
    <cellStyle name="Komma 4 6 2 2 6" xfId="19931" xr:uid="{00000000-0005-0000-0000-00003E4A0000}"/>
    <cellStyle name="Komma 4 6 2 2 6 2" xfId="19932" xr:uid="{00000000-0005-0000-0000-00003F4A0000}"/>
    <cellStyle name="Komma 4 6 2 2 7" xfId="19933" xr:uid="{00000000-0005-0000-0000-0000404A0000}"/>
    <cellStyle name="Komma 4 6 2 2 7 2" xfId="19934" xr:uid="{00000000-0005-0000-0000-0000414A0000}"/>
    <cellStyle name="Komma 4 6 2 2 8" xfId="19935" xr:uid="{00000000-0005-0000-0000-0000424A0000}"/>
    <cellStyle name="Komma 4 6 2 2 9" xfId="19936" xr:uid="{00000000-0005-0000-0000-0000434A0000}"/>
    <cellStyle name="Komma 4 6 2 2_Tabell 4.5-4.7" xfId="19905" xr:uid="{00000000-0005-0000-0000-0000444A0000}"/>
    <cellStyle name="Komma 4 6 2 3" xfId="1126" xr:uid="{00000000-0005-0000-0000-0000454A0000}"/>
    <cellStyle name="Komma 4 6 2 3 2" xfId="19938" xr:uid="{00000000-0005-0000-0000-0000464A0000}"/>
    <cellStyle name="Komma 4 6 2 3 2 2" xfId="19939" xr:uid="{00000000-0005-0000-0000-0000474A0000}"/>
    <cellStyle name="Komma 4 6 2 3 2 3" xfId="19940" xr:uid="{00000000-0005-0000-0000-0000484A0000}"/>
    <cellStyle name="Komma 4 6 2 3 3" xfId="19941" xr:uid="{00000000-0005-0000-0000-0000494A0000}"/>
    <cellStyle name="Komma 4 6 2 3 3 2" xfId="19942" xr:uid="{00000000-0005-0000-0000-00004A4A0000}"/>
    <cellStyle name="Komma 4 6 2 3 3 3" xfId="19943" xr:uid="{00000000-0005-0000-0000-00004B4A0000}"/>
    <cellStyle name="Komma 4 6 2 3 4" xfId="19944" xr:uid="{00000000-0005-0000-0000-00004C4A0000}"/>
    <cellStyle name="Komma 4 6 2 3 5" xfId="19945" xr:uid="{00000000-0005-0000-0000-00004D4A0000}"/>
    <cellStyle name="Komma 4 6 2 3_Tabell 4.5-4.7" xfId="19937" xr:uid="{00000000-0005-0000-0000-00004E4A0000}"/>
    <cellStyle name="Komma 4 6 2 4" xfId="19946" xr:uid="{00000000-0005-0000-0000-00004F4A0000}"/>
    <cellStyle name="Komma 4 6 2 4 2" xfId="19947" xr:uid="{00000000-0005-0000-0000-0000504A0000}"/>
    <cellStyle name="Komma 4 6 2 4 2 2" xfId="19948" xr:uid="{00000000-0005-0000-0000-0000514A0000}"/>
    <cellStyle name="Komma 4 6 2 4 2 3" xfId="19949" xr:uid="{00000000-0005-0000-0000-0000524A0000}"/>
    <cellStyle name="Komma 4 6 2 4 3" xfId="19950" xr:uid="{00000000-0005-0000-0000-0000534A0000}"/>
    <cellStyle name="Komma 4 6 2 4 3 2" xfId="19951" xr:uid="{00000000-0005-0000-0000-0000544A0000}"/>
    <cellStyle name="Komma 4 6 2 4 3 3" xfId="19952" xr:uid="{00000000-0005-0000-0000-0000554A0000}"/>
    <cellStyle name="Komma 4 6 2 4 4" xfId="19953" xr:uid="{00000000-0005-0000-0000-0000564A0000}"/>
    <cellStyle name="Komma 4 6 2 4 5" xfId="19954" xr:uid="{00000000-0005-0000-0000-0000574A0000}"/>
    <cellStyle name="Komma 4 6 2 5" xfId="19955" xr:uid="{00000000-0005-0000-0000-0000584A0000}"/>
    <cellStyle name="Komma 4 6 2 5 2" xfId="19956" xr:uid="{00000000-0005-0000-0000-0000594A0000}"/>
    <cellStyle name="Komma 4 6 2 5 3" xfId="19957" xr:uid="{00000000-0005-0000-0000-00005A4A0000}"/>
    <cellStyle name="Komma 4 6 2 6" xfId="19958" xr:uid="{00000000-0005-0000-0000-00005B4A0000}"/>
    <cellStyle name="Komma 4 6 2 6 2" xfId="19959" xr:uid="{00000000-0005-0000-0000-00005C4A0000}"/>
    <cellStyle name="Komma 4 6 2 6 3" xfId="19960" xr:uid="{00000000-0005-0000-0000-00005D4A0000}"/>
    <cellStyle name="Komma 4 6 2 7" xfId="19961" xr:uid="{00000000-0005-0000-0000-00005E4A0000}"/>
    <cellStyle name="Komma 4 6 2 7 2" xfId="19962" xr:uid="{00000000-0005-0000-0000-00005F4A0000}"/>
    <cellStyle name="Komma 4 6 2 8" xfId="19963" xr:uid="{00000000-0005-0000-0000-0000604A0000}"/>
    <cellStyle name="Komma 4 6 2 8 2" xfId="19964" xr:uid="{00000000-0005-0000-0000-0000614A0000}"/>
    <cellStyle name="Komma 4 6 2 9" xfId="19965" xr:uid="{00000000-0005-0000-0000-0000624A0000}"/>
    <cellStyle name="Komma 4 6 2_Tabell 4.5-4.7" xfId="19902" xr:uid="{00000000-0005-0000-0000-0000634A0000}"/>
    <cellStyle name="Komma 4 6 3" xfId="1127" xr:uid="{00000000-0005-0000-0000-0000644A0000}"/>
    <cellStyle name="Komma 4 6 3 10" xfId="19967" xr:uid="{00000000-0005-0000-0000-0000654A0000}"/>
    <cellStyle name="Komma 4 6 3 2" xfId="1128" xr:uid="{00000000-0005-0000-0000-0000664A0000}"/>
    <cellStyle name="Komma 4 6 3 2 2" xfId="19969" xr:uid="{00000000-0005-0000-0000-0000674A0000}"/>
    <cellStyle name="Komma 4 6 3 2 2 2" xfId="19970" xr:uid="{00000000-0005-0000-0000-0000684A0000}"/>
    <cellStyle name="Komma 4 6 3 2 2 3" xfId="19971" xr:uid="{00000000-0005-0000-0000-0000694A0000}"/>
    <cellStyle name="Komma 4 6 3 2 3" xfId="19972" xr:uid="{00000000-0005-0000-0000-00006A4A0000}"/>
    <cellStyle name="Komma 4 6 3 2 3 2" xfId="19973" xr:uid="{00000000-0005-0000-0000-00006B4A0000}"/>
    <cellStyle name="Komma 4 6 3 2 3 3" xfId="19974" xr:uid="{00000000-0005-0000-0000-00006C4A0000}"/>
    <cellStyle name="Komma 4 6 3 2 4" xfId="19975" xr:uid="{00000000-0005-0000-0000-00006D4A0000}"/>
    <cellStyle name="Komma 4 6 3 2 5" xfId="19976" xr:uid="{00000000-0005-0000-0000-00006E4A0000}"/>
    <cellStyle name="Komma 4 6 3 2_Tabell 4.5-4.7" xfId="19968" xr:uid="{00000000-0005-0000-0000-00006F4A0000}"/>
    <cellStyle name="Komma 4 6 3 3" xfId="19977" xr:uid="{00000000-0005-0000-0000-0000704A0000}"/>
    <cellStyle name="Komma 4 6 3 3 2" xfId="19978" xr:uid="{00000000-0005-0000-0000-0000714A0000}"/>
    <cellStyle name="Komma 4 6 3 3 2 2" xfId="19979" xr:uid="{00000000-0005-0000-0000-0000724A0000}"/>
    <cellStyle name="Komma 4 6 3 3 2 3" xfId="19980" xr:uid="{00000000-0005-0000-0000-0000734A0000}"/>
    <cellStyle name="Komma 4 6 3 3 3" xfId="19981" xr:uid="{00000000-0005-0000-0000-0000744A0000}"/>
    <cellStyle name="Komma 4 6 3 3 3 2" xfId="19982" xr:uid="{00000000-0005-0000-0000-0000754A0000}"/>
    <cellStyle name="Komma 4 6 3 3 3 3" xfId="19983" xr:uid="{00000000-0005-0000-0000-0000764A0000}"/>
    <cellStyle name="Komma 4 6 3 3 4" xfId="19984" xr:uid="{00000000-0005-0000-0000-0000774A0000}"/>
    <cellStyle name="Komma 4 6 3 3 5" xfId="19985" xr:uid="{00000000-0005-0000-0000-0000784A0000}"/>
    <cellStyle name="Komma 4 6 3 4" xfId="19986" xr:uid="{00000000-0005-0000-0000-0000794A0000}"/>
    <cellStyle name="Komma 4 6 3 4 2" xfId="19987" xr:uid="{00000000-0005-0000-0000-00007A4A0000}"/>
    <cellStyle name="Komma 4 6 3 4 3" xfId="19988" xr:uid="{00000000-0005-0000-0000-00007B4A0000}"/>
    <cellStyle name="Komma 4 6 3 5" xfId="19989" xr:uid="{00000000-0005-0000-0000-00007C4A0000}"/>
    <cellStyle name="Komma 4 6 3 5 2" xfId="19990" xr:uid="{00000000-0005-0000-0000-00007D4A0000}"/>
    <cellStyle name="Komma 4 6 3 5 3" xfId="19991" xr:uid="{00000000-0005-0000-0000-00007E4A0000}"/>
    <cellStyle name="Komma 4 6 3 6" xfId="19992" xr:uid="{00000000-0005-0000-0000-00007F4A0000}"/>
    <cellStyle name="Komma 4 6 3 6 2" xfId="19993" xr:uid="{00000000-0005-0000-0000-0000804A0000}"/>
    <cellStyle name="Komma 4 6 3 7" xfId="19994" xr:uid="{00000000-0005-0000-0000-0000814A0000}"/>
    <cellStyle name="Komma 4 6 3 7 2" xfId="19995" xr:uid="{00000000-0005-0000-0000-0000824A0000}"/>
    <cellStyle name="Komma 4 6 3 8" xfId="19996" xr:uid="{00000000-0005-0000-0000-0000834A0000}"/>
    <cellStyle name="Komma 4 6 3 9" xfId="19997" xr:uid="{00000000-0005-0000-0000-0000844A0000}"/>
    <cellStyle name="Komma 4 6 3_Tabell 4.5-4.7" xfId="19966" xr:uid="{00000000-0005-0000-0000-0000854A0000}"/>
    <cellStyle name="Komma 4 6 4" xfId="1129" xr:uid="{00000000-0005-0000-0000-0000864A0000}"/>
    <cellStyle name="Komma 4 6 4 2" xfId="19999" xr:uid="{00000000-0005-0000-0000-0000874A0000}"/>
    <cellStyle name="Komma 4 6 4 2 2" xfId="20000" xr:uid="{00000000-0005-0000-0000-0000884A0000}"/>
    <cellStyle name="Komma 4 6 4 2 3" xfId="20001" xr:uid="{00000000-0005-0000-0000-0000894A0000}"/>
    <cellStyle name="Komma 4 6 4 3" xfId="20002" xr:uid="{00000000-0005-0000-0000-00008A4A0000}"/>
    <cellStyle name="Komma 4 6 4 3 2" xfId="20003" xr:uid="{00000000-0005-0000-0000-00008B4A0000}"/>
    <cellStyle name="Komma 4 6 4 3 3" xfId="20004" xr:uid="{00000000-0005-0000-0000-00008C4A0000}"/>
    <cellStyle name="Komma 4 6 4 4" xfId="20005" xr:uid="{00000000-0005-0000-0000-00008D4A0000}"/>
    <cellStyle name="Komma 4 6 4 5" xfId="20006" xr:uid="{00000000-0005-0000-0000-00008E4A0000}"/>
    <cellStyle name="Komma 4 6 4_Tabell 4.5-4.7" xfId="19998" xr:uid="{00000000-0005-0000-0000-00008F4A0000}"/>
    <cellStyle name="Komma 4 6 5" xfId="20007" xr:uid="{00000000-0005-0000-0000-0000904A0000}"/>
    <cellStyle name="Komma 4 6 5 2" xfId="20008" xr:uid="{00000000-0005-0000-0000-0000914A0000}"/>
    <cellStyle name="Komma 4 6 5 2 2" xfId="20009" xr:uid="{00000000-0005-0000-0000-0000924A0000}"/>
    <cellStyle name="Komma 4 6 5 2 3" xfId="20010" xr:uid="{00000000-0005-0000-0000-0000934A0000}"/>
    <cellStyle name="Komma 4 6 5 3" xfId="20011" xr:uid="{00000000-0005-0000-0000-0000944A0000}"/>
    <cellStyle name="Komma 4 6 5 3 2" xfId="20012" xr:uid="{00000000-0005-0000-0000-0000954A0000}"/>
    <cellStyle name="Komma 4 6 5 3 3" xfId="20013" xr:uid="{00000000-0005-0000-0000-0000964A0000}"/>
    <cellStyle name="Komma 4 6 5 4" xfId="20014" xr:uid="{00000000-0005-0000-0000-0000974A0000}"/>
    <cellStyle name="Komma 4 6 5 5" xfId="20015" xr:uid="{00000000-0005-0000-0000-0000984A0000}"/>
    <cellStyle name="Komma 4 6 6" xfId="20016" xr:uid="{00000000-0005-0000-0000-0000994A0000}"/>
    <cellStyle name="Komma 4 6 6 2" xfId="20017" xr:uid="{00000000-0005-0000-0000-00009A4A0000}"/>
    <cellStyle name="Komma 4 6 6 3" xfId="20018" xr:uid="{00000000-0005-0000-0000-00009B4A0000}"/>
    <cellStyle name="Komma 4 6 7" xfId="20019" xr:uid="{00000000-0005-0000-0000-00009C4A0000}"/>
    <cellStyle name="Komma 4 6 7 2" xfId="20020" xr:uid="{00000000-0005-0000-0000-00009D4A0000}"/>
    <cellStyle name="Komma 4 6 7 3" xfId="20021" xr:uid="{00000000-0005-0000-0000-00009E4A0000}"/>
    <cellStyle name="Komma 4 6 8" xfId="20022" xr:uid="{00000000-0005-0000-0000-00009F4A0000}"/>
    <cellStyle name="Komma 4 6 8 2" xfId="20023" xr:uid="{00000000-0005-0000-0000-0000A04A0000}"/>
    <cellStyle name="Komma 4 6 9" xfId="20024" xr:uid="{00000000-0005-0000-0000-0000A14A0000}"/>
    <cellStyle name="Komma 4 6 9 2" xfId="20025" xr:uid="{00000000-0005-0000-0000-0000A24A0000}"/>
    <cellStyle name="Komma 4 6_Tabell 4.5-4.7" xfId="19898" xr:uid="{00000000-0005-0000-0000-0000A34A0000}"/>
    <cellStyle name="Komma 4 7" xfId="1130" xr:uid="{00000000-0005-0000-0000-0000A44A0000}"/>
    <cellStyle name="Komma 4 7 10" xfId="20027" xr:uid="{00000000-0005-0000-0000-0000A54A0000}"/>
    <cellStyle name="Komma 4 7 11" xfId="20028" xr:uid="{00000000-0005-0000-0000-0000A64A0000}"/>
    <cellStyle name="Komma 4 7 2" xfId="1131" xr:uid="{00000000-0005-0000-0000-0000A74A0000}"/>
    <cellStyle name="Komma 4 7 2 10" xfId="20030" xr:uid="{00000000-0005-0000-0000-0000A84A0000}"/>
    <cellStyle name="Komma 4 7 2 2" xfId="1132" xr:uid="{00000000-0005-0000-0000-0000A94A0000}"/>
    <cellStyle name="Komma 4 7 2 2 2" xfId="20032" xr:uid="{00000000-0005-0000-0000-0000AA4A0000}"/>
    <cellStyle name="Komma 4 7 2 2 2 2" xfId="20033" xr:uid="{00000000-0005-0000-0000-0000AB4A0000}"/>
    <cellStyle name="Komma 4 7 2 2 2 3" xfId="20034" xr:uid="{00000000-0005-0000-0000-0000AC4A0000}"/>
    <cellStyle name="Komma 4 7 2 2 3" xfId="20035" xr:uid="{00000000-0005-0000-0000-0000AD4A0000}"/>
    <cellStyle name="Komma 4 7 2 2 3 2" xfId="20036" xr:uid="{00000000-0005-0000-0000-0000AE4A0000}"/>
    <cellStyle name="Komma 4 7 2 2 3 3" xfId="20037" xr:uid="{00000000-0005-0000-0000-0000AF4A0000}"/>
    <cellStyle name="Komma 4 7 2 2 4" xfId="20038" xr:uid="{00000000-0005-0000-0000-0000B04A0000}"/>
    <cellStyle name="Komma 4 7 2 2 5" xfId="20039" xr:uid="{00000000-0005-0000-0000-0000B14A0000}"/>
    <cellStyle name="Komma 4 7 2 2_Tabell 4.5-4.7" xfId="20031" xr:uid="{00000000-0005-0000-0000-0000B24A0000}"/>
    <cellStyle name="Komma 4 7 2 3" xfId="20040" xr:uid="{00000000-0005-0000-0000-0000B34A0000}"/>
    <cellStyle name="Komma 4 7 2 3 2" xfId="20041" xr:uid="{00000000-0005-0000-0000-0000B44A0000}"/>
    <cellStyle name="Komma 4 7 2 3 2 2" xfId="20042" xr:uid="{00000000-0005-0000-0000-0000B54A0000}"/>
    <cellStyle name="Komma 4 7 2 3 2 3" xfId="20043" xr:uid="{00000000-0005-0000-0000-0000B64A0000}"/>
    <cellStyle name="Komma 4 7 2 3 3" xfId="20044" xr:uid="{00000000-0005-0000-0000-0000B74A0000}"/>
    <cellStyle name="Komma 4 7 2 3 3 2" xfId="20045" xr:uid="{00000000-0005-0000-0000-0000B84A0000}"/>
    <cellStyle name="Komma 4 7 2 3 3 3" xfId="20046" xr:uid="{00000000-0005-0000-0000-0000B94A0000}"/>
    <cellStyle name="Komma 4 7 2 3 4" xfId="20047" xr:uid="{00000000-0005-0000-0000-0000BA4A0000}"/>
    <cellStyle name="Komma 4 7 2 3 5" xfId="20048" xr:uid="{00000000-0005-0000-0000-0000BB4A0000}"/>
    <cellStyle name="Komma 4 7 2 4" xfId="20049" xr:uid="{00000000-0005-0000-0000-0000BC4A0000}"/>
    <cellStyle name="Komma 4 7 2 4 2" xfId="20050" xr:uid="{00000000-0005-0000-0000-0000BD4A0000}"/>
    <cellStyle name="Komma 4 7 2 4 3" xfId="20051" xr:uid="{00000000-0005-0000-0000-0000BE4A0000}"/>
    <cellStyle name="Komma 4 7 2 5" xfId="20052" xr:uid="{00000000-0005-0000-0000-0000BF4A0000}"/>
    <cellStyle name="Komma 4 7 2 5 2" xfId="20053" xr:uid="{00000000-0005-0000-0000-0000C04A0000}"/>
    <cellStyle name="Komma 4 7 2 5 3" xfId="20054" xr:uid="{00000000-0005-0000-0000-0000C14A0000}"/>
    <cellStyle name="Komma 4 7 2 6" xfId="20055" xr:uid="{00000000-0005-0000-0000-0000C24A0000}"/>
    <cellStyle name="Komma 4 7 2 6 2" xfId="20056" xr:uid="{00000000-0005-0000-0000-0000C34A0000}"/>
    <cellStyle name="Komma 4 7 2 7" xfId="20057" xr:uid="{00000000-0005-0000-0000-0000C44A0000}"/>
    <cellStyle name="Komma 4 7 2 7 2" xfId="20058" xr:uid="{00000000-0005-0000-0000-0000C54A0000}"/>
    <cellStyle name="Komma 4 7 2 8" xfId="20059" xr:uid="{00000000-0005-0000-0000-0000C64A0000}"/>
    <cellStyle name="Komma 4 7 2 9" xfId="20060" xr:uid="{00000000-0005-0000-0000-0000C74A0000}"/>
    <cellStyle name="Komma 4 7 2_Tabell 4.5-4.7" xfId="20029" xr:uid="{00000000-0005-0000-0000-0000C84A0000}"/>
    <cellStyle name="Komma 4 7 3" xfId="1133" xr:uid="{00000000-0005-0000-0000-0000C94A0000}"/>
    <cellStyle name="Komma 4 7 3 2" xfId="20062" xr:uid="{00000000-0005-0000-0000-0000CA4A0000}"/>
    <cellStyle name="Komma 4 7 3 2 2" xfId="20063" xr:uid="{00000000-0005-0000-0000-0000CB4A0000}"/>
    <cellStyle name="Komma 4 7 3 2 3" xfId="20064" xr:uid="{00000000-0005-0000-0000-0000CC4A0000}"/>
    <cellStyle name="Komma 4 7 3 3" xfId="20065" xr:uid="{00000000-0005-0000-0000-0000CD4A0000}"/>
    <cellStyle name="Komma 4 7 3 3 2" xfId="20066" xr:uid="{00000000-0005-0000-0000-0000CE4A0000}"/>
    <cellStyle name="Komma 4 7 3 3 3" xfId="20067" xr:uid="{00000000-0005-0000-0000-0000CF4A0000}"/>
    <cellStyle name="Komma 4 7 3 4" xfId="20068" xr:uid="{00000000-0005-0000-0000-0000D04A0000}"/>
    <cellStyle name="Komma 4 7 3 5" xfId="20069" xr:uid="{00000000-0005-0000-0000-0000D14A0000}"/>
    <cellStyle name="Komma 4 7 3_Tabell 4.5-4.7" xfId="20061" xr:uid="{00000000-0005-0000-0000-0000D24A0000}"/>
    <cellStyle name="Komma 4 7 4" xfId="20070" xr:uid="{00000000-0005-0000-0000-0000D34A0000}"/>
    <cellStyle name="Komma 4 7 4 2" xfId="20071" xr:uid="{00000000-0005-0000-0000-0000D44A0000}"/>
    <cellStyle name="Komma 4 7 4 2 2" xfId="20072" xr:uid="{00000000-0005-0000-0000-0000D54A0000}"/>
    <cellStyle name="Komma 4 7 4 2 3" xfId="20073" xr:uid="{00000000-0005-0000-0000-0000D64A0000}"/>
    <cellStyle name="Komma 4 7 4 3" xfId="20074" xr:uid="{00000000-0005-0000-0000-0000D74A0000}"/>
    <cellStyle name="Komma 4 7 4 3 2" xfId="20075" xr:uid="{00000000-0005-0000-0000-0000D84A0000}"/>
    <cellStyle name="Komma 4 7 4 3 3" xfId="20076" xr:uid="{00000000-0005-0000-0000-0000D94A0000}"/>
    <cellStyle name="Komma 4 7 4 4" xfId="20077" xr:uid="{00000000-0005-0000-0000-0000DA4A0000}"/>
    <cellStyle name="Komma 4 7 4 5" xfId="20078" xr:uid="{00000000-0005-0000-0000-0000DB4A0000}"/>
    <cellStyle name="Komma 4 7 5" xfId="20079" xr:uid="{00000000-0005-0000-0000-0000DC4A0000}"/>
    <cellStyle name="Komma 4 7 5 2" xfId="20080" xr:uid="{00000000-0005-0000-0000-0000DD4A0000}"/>
    <cellStyle name="Komma 4 7 5 3" xfId="20081" xr:uid="{00000000-0005-0000-0000-0000DE4A0000}"/>
    <cellStyle name="Komma 4 7 6" xfId="20082" xr:uid="{00000000-0005-0000-0000-0000DF4A0000}"/>
    <cellStyle name="Komma 4 7 6 2" xfId="20083" xr:uid="{00000000-0005-0000-0000-0000E04A0000}"/>
    <cellStyle name="Komma 4 7 6 3" xfId="20084" xr:uid="{00000000-0005-0000-0000-0000E14A0000}"/>
    <cellStyle name="Komma 4 7 7" xfId="20085" xr:uid="{00000000-0005-0000-0000-0000E24A0000}"/>
    <cellStyle name="Komma 4 7 7 2" xfId="20086" xr:uid="{00000000-0005-0000-0000-0000E34A0000}"/>
    <cellStyle name="Komma 4 7 8" xfId="20087" xr:uid="{00000000-0005-0000-0000-0000E44A0000}"/>
    <cellStyle name="Komma 4 7 8 2" xfId="20088" xr:uid="{00000000-0005-0000-0000-0000E54A0000}"/>
    <cellStyle name="Komma 4 7 9" xfId="20089" xr:uid="{00000000-0005-0000-0000-0000E64A0000}"/>
    <cellStyle name="Komma 4 7_Tabell 4.5-4.7" xfId="20026" xr:uid="{00000000-0005-0000-0000-0000E74A0000}"/>
    <cellStyle name="Komma 4 8" xfId="1134" xr:uid="{00000000-0005-0000-0000-0000E84A0000}"/>
    <cellStyle name="Komma 4 8 10" xfId="20091" xr:uid="{00000000-0005-0000-0000-0000E94A0000}"/>
    <cellStyle name="Komma 4 8 11" xfId="20092" xr:uid="{00000000-0005-0000-0000-0000EA4A0000}"/>
    <cellStyle name="Komma 4 8 2" xfId="1135" xr:uid="{00000000-0005-0000-0000-0000EB4A0000}"/>
    <cellStyle name="Komma 4 8 2 10" xfId="20094" xr:uid="{00000000-0005-0000-0000-0000EC4A0000}"/>
    <cellStyle name="Komma 4 8 2 2" xfId="1136" xr:uid="{00000000-0005-0000-0000-0000ED4A0000}"/>
    <cellStyle name="Komma 4 8 2 2 2" xfId="20096" xr:uid="{00000000-0005-0000-0000-0000EE4A0000}"/>
    <cellStyle name="Komma 4 8 2 2 2 2" xfId="20097" xr:uid="{00000000-0005-0000-0000-0000EF4A0000}"/>
    <cellStyle name="Komma 4 8 2 2 2 3" xfId="20098" xr:uid="{00000000-0005-0000-0000-0000F04A0000}"/>
    <cellStyle name="Komma 4 8 2 2 3" xfId="20099" xr:uid="{00000000-0005-0000-0000-0000F14A0000}"/>
    <cellStyle name="Komma 4 8 2 2 3 2" xfId="20100" xr:uid="{00000000-0005-0000-0000-0000F24A0000}"/>
    <cellStyle name="Komma 4 8 2 2 3 3" xfId="20101" xr:uid="{00000000-0005-0000-0000-0000F34A0000}"/>
    <cellStyle name="Komma 4 8 2 2 4" xfId="20102" xr:uid="{00000000-0005-0000-0000-0000F44A0000}"/>
    <cellStyle name="Komma 4 8 2 2 5" xfId="20103" xr:uid="{00000000-0005-0000-0000-0000F54A0000}"/>
    <cellStyle name="Komma 4 8 2 2_Tabell 4.5-4.7" xfId="20095" xr:uid="{00000000-0005-0000-0000-0000F64A0000}"/>
    <cellStyle name="Komma 4 8 2 3" xfId="20104" xr:uid="{00000000-0005-0000-0000-0000F74A0000}"/>
    <cellStyle name="Komma 4 8 2 3 2" xfId="20105" xr:uid="{00000000-0005-0000-0000-0000F84A0000}"/>
    <cellStyle name="Komma 4 8 2 3 2 2" xfId="20106" xr:uid="{00000000-0005-0000-0000-0000F94A0000}"/>
    <cellStyle name="Komma 4 8 2 3 2 3" xfId="20107" xr:uid="{00000000-0005-0000-0000-0000FA4A0000}"/>
    <cellStyle name="Komma 4 8 2 3 3" xfId="20108" xr:uid="{00000000-0005-0000-0000-0000FB4A0000}"/>
    <cellStyle name="Komma 4 8 2 3 3 2" xfId="20109" xr:uid="{00000000-0005-0000-0000-0000FC4A0000}"/>
    <cellStyle name="Komma 4 8 2 3 3 3" xfId="20110" xr:uid="{00000000-0005-0000-0000-0000FD4A0000}"/>
    <cellStyle name="Komma 4 8 2 3 4" xfId="20111" xr:uid="{00000000-0005-0000-0000-0000FE4A0000}"/>
    <cellStyle name="Komma 4 8 2 3 5" xfId="20112" xr:uid="{00000000-0005-0000-0000-0000FF4A0000}"/>
    <cellStyle name="Komma 4 8 2 4" xfId="20113" xr:uid="{00000000-0005-0000-0000-0000004B0000}"/>
    <cellStyle name="Komma 4 8 2 4 2" xfId="20114" xr:uid="{00000000-0005-0000-0000-0000014B0000}"/>
    <cellStyle name="Komma 4 8 2 4 3" xfId="20115" xr:uid="{00000000-0005-0000-0000-0000024B0000}"/>
    <cellStyle name="Komma 4 8 2 5" xfId="20116" xr:uid="{00000000-0005-0000-0000-0000034B0000}"/>
    <cellStyle name="Komma 4 8 2 5 2" xfId="20117" xr:uid="{00000000-0005-0000-0000-0000044B0000}"/>
    <cellStyle name="Komma 4 8 2 5 3" xfId="20118" xr:uid="{00000000-0005-0000-0000-0000054B0000}"/>
    <cellStyle name="Komma 4 8 2 6" xfId="20119" xr:uid="{00000000-0005-0000-0000-0000064B0000}"/>
    <cellStyle name="Komma 4 8 2 6 2" xfId="20120" xr:uid="{00000000-0005-0000-0000-0000074B0000}"/>
    <cellStyle name="Komma 4 8 2 7" xfId="20121" xr:uid="{00000000-0005-0000-0000-0000084B0000}"/>
    <cellStyle name="Komma 4 8 2 7 2" xfId="20122" xr:uid="{00000000-0005-0000-0000-0000094B0000}"/>
    <cellStyle name="Komma 4 8 2 8" xfId="20123" xr:uid="{00000000-0005-0000-0000-00000A4B0000}"/>
    <cellStyle name="Komma 4 8 2 9" xfId="20124" xr:uid="{00000000-0005-0000-0000-00000B4B0000}"/>
    <cellStyle name="Komma 4 8 2_Tabell 4.5-4.7" xfId="20093" xr:uid="{00000000-0005-0000-0000-00000C4B0000}"/>
    <cellStyle name="Komma 4 8 3" xfId="1137" xr:uid="{00000000-0005-0000-0000-00000D4B0000}"/>
    <cellStyle name="Komma 4 8 3 2" xfId="20126" xr:uid="{00000000-0005-0000-0000-00000E4B0000}"/>
    <cellStyle name="Komma 4 8 3 2 2" xfId="20127" xr:uid="{00000000-0005-0000-0000-00000F4B0000}"/>
    <cellStyle name="Komma 4 8 3 2 3" xfId="20128" xr:uid="{00000000-0005-0000-0000-0000104B0000}"/>
    <cellStyle name="Komma 4 8 3 3" xfId="20129" xr:uid="{00000000-0005-0000-0000-0000114B0000}"/>
    <cellStyle name="Komma 4 8 3 3 2" xfId="20130" xr:uid="{00000000-0005-0000-0000-0000124B0000}"/>
    <cellStyle name="Komma 4 8 3 3 3" xfId="20131" xr:uid="{00000000-0005-0000-0000-0000134B0000}"/>
    <cellStyle name="Komma 4 8 3 4" xfId="20132" xr:uid="{00000000-0005-0000-0000-0000144B0000}"/>
    <cellStyle name="Komma 4 8 3 5" xfId="20133" xr:uid="{00000000-0005-0000-0000-0000154B0000}"/>
    <cellStyle name="Komma 4 8 3_Tabell 4.5-4.7" xfId="20125" xr:uid="{00000000-0005-0000-0000-0000164B0000}"/>
    <cellStyle name="Komma 4 8 4" xfId="20134" xr:uid="{00000000-0005-0000-0000-0000174B0000}"/>
    <cellStyle name="Komma 4 8 4 2" xfId="20135" xr:uid="{00000000-0005-0000-0000-0000184B0000}"/>
    <cellStyle name="Komma 4 8 4 2 2" xfId="20136" xr:uid="{00000000-0005-0000-0000-0000194B0000}"/>
    <cellStyle name="Komma 4 8 4 2 3" xfId="20137" xr:uid="{00000000-0005-0000-0000-00001A4B0000}"/>
    <cellStyle name="Komma 4 8 4 3" xfId="20138" xr:uid="{00000000-0005-0000-0000-00001B4B0000}"/>
    <cellStyle name="Komma 4 8 4 3 2" xfId="20139" xr:uid="{00000000-0005-0000-0000-00001C4B0000}"/>
    <cellStyle name="Komma 4 8 4 3 3" xfId="20140" xr:uid="{00000000-0005-0000-0000-00001D4B0000}"/>
    <cellStyle name="Komma 4 8 4 4" xfId="20141" xr:uid="{00000000-0005-0000-0000-00001E4B0000}"/>
    <cellStyle name="Komma 4 8 4 5" xfId="20142" xr:uid="{00000000-0005-0000-0000-00001F4B0000}"/>
    <cellStyle name="Komma 4 8 5" xfId="20143" xr:uid="{00000000-0005-0000-0000-0000204B0000}"/>
    <cellStyle name="Komma 4 8 5 2" xfId="20144" xr:uid="{00000000-0005-0000-0000-0000214B0000}"/>
    <cellStyle name="Komma 4 8 5 3" xfId="20145" xr:uid="{00000000-0005-0000-0000-0000224B0000}"/>
    <cellStyle name="Komma 4 8 6" xfId="20146" xr:uid="{00000000-0005-0000-0000-0000234B0000}"/>
    <cellStyle name="Komma 4 8 6 2" xfId="20147" xr:uid="{00000000-0005-0000-0000-0000244B0000}"/>
    <cellStyle name="Komma 4 8 6 3" xfId="20148" xr:uid="{00000000-0005-0000-0000-0000254B0000}"/>
    <cellStyle name="Komma 4 8 7" xfId="20149" xr:uid="{00000000-0005-0000-0000-0000264B0000}"/>
    <cellStyle name="Komma 4 8 7 2" xfId="20150" xr:uid="{00000000-0005-0000-0000-0000274B0000}"/>
    <cellStyle name="Komma 4 8 8" xfId="20151" xr:uid="{00000000-0005-0000-0000-0000284B0000}"/>
    <cellStyle name="Komma 4 8 8 2" xfId="20152" xr:uid="{00000000-0005-0000-0000-0000294B0000}"/>
    <cellStyle name="Komma 4 8 9" xfId="20153" xr:uid="{00000000-0005-0000-0000-00002A4B0000}"/>
    <cellStyle name="Komma 4 8_Tabell 4.5-4.7" xfId="20090" xr:uid="{00000000-0005-0000-0000-00002B4B0000}"/>
    <cellStyle name="Komma 4 9" xfId="1138" xr:uid="{00000000-0005-0000-0000-00002C4B0000}"/>
    <cellStyle name="Komma 4 9 10" xfId="20155" xr:uid="{00000000-0005-0000-0000-00002D4B0000}"/>
    <cellStyle name="Komma 4 9 2" xfId="1139" xr:uid="{00000000-0005-0000-0000-00002E4B0000}"/>
    <cellStyle name="Komma 4 9 2 2" xfId="20157" xr:uid="{00000000-0005-0000-0000-00002F4B0000}"/>
    <cellStyle name="Komma 4 9 2 2 2" xfId="20158" xr:uid="{00000000-0005-0000-0000-0000304B0000}"/>
    <cellStyle name="Komma 4 9 2 2 3" xfId="20159" xr:uid="{00000000-0005-0000-0000-0000314B0000}"/>
    <cellStyle name="Komma 4 9 2 3" xfId="20160" xr:uid="{00000000-0005-0000-0000-0000324B0000}"/>
    <cellStyle name="Komma 4 9 2 3 2" xfId="20161" xr:uid="{00000000-0005-0000-0000-0000334B0000}"/>
    <cellStyle name="Komma 4 9 2 3 3" xfId="20162" xr:uid="{00000000-0005-0000-0000-0000344B0000}"/>
    <cellStyle name="Komma 4 9 2 4" xfId="20163" xr:uid="{00000000-0005-0000-0000-0000354B0000}"/>
    <cellStyle name="Komma 4 9 2 5" xfId="20164" xr:uid="{00000000-0005-0000-0000-0000364B0000}"/>
    <cellStyle name="Komma 4 9 2_Tabell 4.5-4.7" xfId="20156" xr:uid="{00000000-0005-0000-0000-0000374B0000}"/>
    <cellStyle name="Komma 4 9 3" xfId="20165" xr:uid="{00000000-0005-0000-0000-0000384B0000}"/>
    <cellStyle name="Komma 4 9 3 2" xfId="20166" xr:uid="{00000000-0005-0000-0000-0000394B0000}"/>
    <cellStyle name="Komma 4 9 3 2 2" xfId="20167" xr:uid="{00000000-0005-0000-0000-00003A4B0000}"/>
    <cellStyle name="Komma 4 9 3 2 3" xfId="20168" xr:uid="{00000000-0005-0000-0000-00003B4B0000}"/>
    <cellStyle name="Komma 4 9 3 3" xfId="20169" xr:uid="{00000000-0005-0000-0000-00003C4B0000}"/>
    <cellStyle name="Komma 4 9 3 3 2" xfId="20170" xr:uid="{00000000-0005-0000-0000-00003D4B0000}"/>
    <cellStyle name="Komma 4 9 3 3 3" xfId="20171" xr:uid="{00000000-0005-0000-0000-00003E4B0000}"/>
    <cellStyle name="Komma 4 9 3 4" xfId="20172" xr:uid="{00000000-0005-0000-0000-00003F4B0000}"/>
    <cellStyle name="Komma 4 9 3 5" xfId="20173" xr:uid="{00000000-0005-0000-0000-0000404B0000}"/>
    <cellStyle name="Komma 4 9 4" xfId="20174" xr:uid="{00000000-0005-0000-0000-0000414B0000}"/>
    <cellStyle name="Komma 4 9 4 2" xfId="20175" xr:uid="{00000000-0005-0000-0000-0000424B0000}"/>
    <cellStyle name="Komma 4 9 4 3" xfId="20176" xr:uid="{00000000-0005-0000-0000-0000434B0000}"/>
    <cellStyle name="Komma 4 9 5" xfId="20177" xr:uid="{00000000-0005-0000-0000-0000444B0000}"/>
    <cellStyle name="Komma 4 9 5 2" xfId="20178" xr:uid="{00000000-0005-0000-0000-0000454B0000}"/>
    <cellStyle name="Komma 4 9 5 3" xfId="20179" xr:uid="{00000000-0005-0000-0000-0000464B0000}"/>
    <cellStyle name="Komma 4 9 6" xfId="20180" xr:uid="{00000000-0005-0000-0000-0000474B0000}"/>
    <cellStyle name="Komma 4 9 6 2" xfId="20181" xr:uid="{00000000-0005-0000-0000-0000484B0000}"/>
    <cellStyle name="Komma 4 9 7" xfId="20182" xr:uid="{00000000-0005-0000-0000-0000494B0000}"/>
    <cellStyle name="Komma 4 9 7 2" xfId="20183" xr:uid="{00000000-0005-0000-0000-00004A4B0000}"/>
    <cellStyle name="Komma 4 9 8" xfId="20184" xr:uid="{00000000-0005-0000-0000-00004B4B0000}"/>
    <cellStyle name="Komma 4 9 9" xfId="20185" xr:uid="{00000000-0005-0000-0000-00004C4B0000}"/>
    <cellStyle name="Komma 4 9_Tabell 4.5-4.7" xfId="20154" xr:uid="{00000000-0005-0000-0000-00004D4B0000}"/>
    <cellStyle name="Komma 4_Tabell 4.5-4.7" xfId="18808" xr:uid="{00000000-0005-0000-0000-00004E4B0000}"/>
    <cellStyle name="Komma 5" xfId="1140" xr:uid="{00000000-0005-0000-0000-00004F4B0000}"/>
    <cellStyle name="Komma 5 10" xfId="20187" xr:uid="{00000000-0005-0000-0000-0000504B0000}"/>
    <cellStyle name="Komma 5 11" xfId="20188" xr:uid="{00000000-0005-0000-0000-0000514B0000}"/>
    <cellStyle name="Komma 5 12" xfId="20189" xr:uid="{00000000-0005-0000-0000-0000524B0000}"/>
    <cellStyle name="Komma 5 2" xfId="1141" xr:uid="{00000000-0005-0000-0000-0000534B0000}"/>
    <cellStyle name="Komma 5 3" xfId="1142" xr:uid="{00000000-0005-0000-0000-0000544B0000}"/>
    <cellStyle name="Komma 5 4" xfId="1143" xr:uid="{00000000-0005-0000-0000-0000554B0000}"/>
    <cellStyle name="Komma 5 4 2" xfId="20191" xr:uid="{00000000-0005-0000-0000-0000564B0000}"/>
    <cellStyle name="Komma 5 4 2 2" xfId="20192" xr:uid="{00000000-0005-0000-0000-0000574B0000}"/>
    <cellStyle name="Komma 5 4 2 3" xfId="20193" xr:uid="{00000000-0005-0000-0000-0000584B0000}"/>
    <cellStyle name="Komma 5 4 3" xfId="20194" xr:uid="{00000000-0005-0000-0000-0000594B0000}"/>
    <cellStyle name="Komma 5 4 3 2" xfId="20195" xr:uid="{00000000-0005-0000-0000-00005A4B0000}"/>
    <cellStyle name="Komma 5 4 3 3" xfId="20196" xr:uid="{00000000-0005-0000-0000-00005B4B0000}"/>
    <cellStyle name="Komma 5 4 4" xfId="20197" xr:uid="{00000000-0005-0000-0000-00005C4B0000}"/>
    <cellStyle name="Komma 5 4 5" xfId="20198" xr:uid="{00000000-0005-0000-0000-00005D4B0000}"/>
    <cellStyle name="Komma 5 4_Tabell 4.5-4.7" xfId="20190" xr:uid="{00000000-0005-0000-0000-00005E4B0000}"/>
    <cellStyle name="Komma 5 5" xfId="20199" xr:uid="{00000000-0005-0000-0000-00005F4B0000}"/>
    <cellStyle name="Komma 5 5 2" xfId="20200" xr:uid="{00000000-0005-0000-0000-0000604B0000}"/>
    <cellStyle name="Komma 5 5 2 2" xfId="20201" xr:uid="{00000000-0005-0000-0000-0000614B0000}"/>
    <cellStyle name="Komma 5 5 2 3" xfId="20202" xr:uid="{00000000-0005-0000-0000-0000624B0000}"/>
    <cellStyle name="Komma 5 5 3" xfId="20203" xr:uid="{00000000-0005-0000-0000-0000634B0000}"/>
    <cellStyle name="Komma 5 5 3 2" xfId="20204" xr:uid="{00000000-0005-0000-0000-0000644B0000}"/>
    <cellStyle name="Komma 5 5 3 3" xfId="20205" xr:uid="{00000000-0005-0000-0000-0000654B0000}"/>
    <cellStyle name="Komma 5 5 4" xfId="20206" xr:uid="{00000000-0005-0000-0000-0000664B0000}"/>
    <cellStyle name="Komma 5 5 5" xfId="20207" xr:uid="{00000000-0005-0000-0000-0000674B0000}"/>
    <cellStyle name="Komma 5 6" xfId="20208" xr:uid="{00000000-0005-0000-0000-0000684B0000}"/>
    <cellStyle name="Komma 5 6 2" xfId="20209" xr:uid="{00000000-0005-0000-0000-0000694B0000}"/>
    <cellStyle name="Komma 5 6 3" xfId="20210" xr:uid="{00000000-0005-0000-0000-00006A4B0000}"/>
    <cellStyle name="Komma 5 7" xfId="20211" xr:uid="{00000000-0005-0000-0000-00006B4B0000}"/>
    <cellStyle name="Komma 5 7 2" xfId="20212" xr:uid="{00000000-0005-0000-0000-00006C4B0000}"/>
    <cellStyle name="Komma 5 7 3" xfId="20213" xr:uid="{00000000-0005-0000-0000-00006D4B0000}"/>
    <cellStyle name="Komma 5 8" xfId="20214" xr:uid="{00000000-0005-0000-0000-00006E4B0000}"/>
    <cellStyle name="Komma 5 8 2" xfId="20215" xr:uid="{00000000-0005-0000-0000-00006F4B0000}"/>
    <cellStyle name="Komma 5 9" xfId="20216" xr:uid="{00000000-0005-0000-0000-0000704B0000}"/>
    <cellStyle name="Komma 5 9 2" xfId="20217" xr:uid="{00000000-0005-0000-0000-0000714B0000}"/>
    <cellStyle name="Komma 5_Tabell 4.5-4.7" xfId="20186" xr:uid="{00000000-0005-0000-0000-0000724B0000}"/>
    <cellStyle name="Komma 6" xfId="1144" xr:uid="{00000000-0005-0000-0000-0000734B0000}"/>
    <cellStyle name="Komma 6 10" xfId="20219" xr:uid="{00000000-0005-0000-0000-0000744B0000}"/>
    <cellStyle name="Komma 6 11" xfId="20220" xr:uid="{00000000-0005-0000-0000-0000754B0000}"/>
    <cellStyle name="Komma 6 2" xfId="1145" xr:uid="{00000000-0005-0000-0000-0000764B0000}"/>
    <cellStyle name="Komma 6 2 10" xfId="20222" xr:uid="{00000000-0005-0000-0000-0000774B0000}"/>
    <cellStyle name="Komma 6 2 2" xfId="1146" xr:uid="{00000000-0005-0000-0000-0000784B0000}"/>
    <cellStyle name="Komma 6 2 2 2" xfId="20224" xr:uid="{00000000-0005-0000-0000-0000794B0000}"/>
    <cellStyle name="Komma 6 2 2 2 2" xfId="20225" xr:uid="{00000000-0005-0000-0000-00007A4B0000}"/>
    <cellStyle name="Komma 6 2 2 2 3" xfId="20226" xr:uid="{00000000-0005-0000-0000-00007B4B0000}"/>
    <cellStyle name="Komma 6 2 2 3" xfId="20227" xr:uid="{00000000-0005-0000-0000-00007C4B0000}"/>
    <cellStyle name="Komma 6 2 2 3 2" xfId="20228" xr:uid="{00000000-0005-0000-0000-00007D4B0000}"/>
    <cellStyle name="Komma 6 2 2 3 3" xfId="20229" xr:uid="{00000000-0005-0000-0000-00007E4B0000}"/>
    <cellStyle name="Komma 6 2 2 4" xfId="20230" xr:uid="{00000000-0005-0000-0000-00007F4B0000}"/>
    <cellStyle name="Komma 6 2 2 5" xfId="20231" xr:uid="{00000000-0005-0000-0000-0000804B0000}"/>
    <cellStyle name="Komma 6 2 2_Tabell 4.5-4.7" xfId="20223" xr:uid="{00000000-0005-0000-0000-0000814B0000}"/>
    <cellStyle name="Komma 6 2 3" xfId="20232" xr:uid="{00000000-0005-0000-0000-0000824B0000}"/>
    <cellStyle name="Komma 6 2 3 2" xfId="20233" xr:uid="{00000000-0005-0000-0000-0000834B0000}"/>
    <cellStyle name="Komma 6 2 3 2 2" xfId="20234" xr:uid="{00000000-0005-0000-0000-0000844B0000}"/>
    <cellStyle name="Komma 6 2 3 2 3" xfId="20235" xr:uid="{00000000-0005-0000-0000-0000854B0000}"/>
    <cellStyle name="Komma 6 2 3 3" xfId="20236" xr:uid="{00000000-0005-0000-0000-0000864B0000}"/>
    <cellStyle name="Komma 6 2 3 3 2" xfId="20237" xr:uid="{00000000-0005-0000-0000-0000874B0000}"/>
    <cellStyle name="Komma 6 2 3 3 3" xfId="20238" xr:uid="{00000000-0005-0000-0000-0000884B0000}"/>
    <cellStyle name="Komma 6 2 3 4" xfId="20239" xr:uid="{00000000-0005-0000-0000-0000894B0000}"/>
    <cellStyle name="Komma 6 2 3 5" xfId="20240" xr:uid="{00000000-0005-0000-0000-00008A4B0000}"/>
    <cellStyle name="Komma 6 2 4" xfId="20241" xr:uid="{00000000-0005-0000-0000-00008B4B0000}"/>
    <cellStyle name="Komma 6 2 4 2" xfId="20242" xr:uid="{00000000-0005-0000-0000-00008C4B0000}"/>
    <cellStyle name="Komma 6 2 4 3" xfId="20243" xr:uid="{00000000-0005-0000-0000-00008D4B0000}"/>
    <cellStyle name="Komma 6 2 5" xfId="20244" xr:uid="{00000000-0005-0000-0000-00008E4B0000}"/>
    <cellStyle name="Komma 6 2 5 2" xfId="20245" xr:uid="{00000000-0005-0000-0000-00008F4B0000}"/>
    <cellStyle name="Komma 6 2 5 3" xfId="20246" xr:uid="{00000000-0005-0000-0000-0000904B0000}"/>
    <cellStyle name="Komma 6 2 6" xfId="20247" xr:uid="{00000000-0005-0000-0000-0000914B0000}"/>
    <cellStyle name="Komma 6 2 6 2" xfId="20248" xr:uid="{00000000-0005-0000-0000-0000924B0000}"/>
    <cellStyle name="Komma 6 2 7" xfId="20249" xr:uid="{00000000-0005-0000-0000-0000934B0000}"/>
    <cellStyle name="Komma 6 2 7 2" xfId="20250" xr:uid="{00000000-0005-0000-0000-0000944B0000}"/>
    <cellStyle name="Komma 6 2 8" xfId="20251" xr:uid="{00000000-0005-0000-0000-0000954B0000}"/>
    <cellStyle name="Komma 6 2 9" xfId="20252" xr:uid="{00000000-0005-0000-0000-0000964B0000}"/>
    <cellStyle name="Komma 6 2_Tabell 4.5-4.7" xfId="20221" xr:uid="{00000000-0005-0000-0000-0000974B0000}"/>
    <cellStyle name="Komma 6 3" xfId="1147" xr:uid="{00000000-0005-0000-0000-0000984B0000}"/>
    <cellStyle name="Komma 6 3 2" xfId="20254" xr:uid="{00000000-0005-0000-0000-0000994B0000}"/>
    <cellStyle name="Komma 6 3 2 2" xfId="20255" xr:uid="{00000000-0005-0000-0000-00009A4B0000}"/>
    <cellStyle name="Komma 6 3 2 3" xfId="20256" xr:uid="{00000000-0005-0000-0000-00009B4B0000}"/>
    <cellStyle name="Komma 6 3 3" xfId="20257" xr:uid="{00000000-0005-0000-0000-00009C4B0000}"/>
    <cellStyle name="Komma 6 3 3 2" xfId="20258" xr:uid="{00000000-0005-0000-0000-00009D4B0000}"/>
    <cellStyle name="Komma 6 3 3 3" xfId="20259" xr:uid="{00000000-0005-0000-0000-00009E4B0000}"/>
    <cellStyle name="Komma 6 3 4" xfId="20260" xr:uid="{00000000-0005-0000-0000-00009F4B0000}"/>
    <cellStyle name="Komma 6 3 5" xfId="20261" xr:uid="{00000000-0005-0000-0000-0000A04B0000}"/>
    <cellStyle name="Komma 6 3_Tabell 4.5-4.7" xfId="20253" xr:uid="{00000000-0005-0000-0000-0000A14B0000}"/>
    <cellStyle name="Komma 6 4" xfId="20262" xr:uid="{00000000-0005-0000-0000-0000A24B0000}"/>
    <cellStyle name="Komma 6 4 2" xfId="20263" xr:uid="{00000000-0005-0000-0000-0000A34B0000}"/>
    <cellStyle name="Komma 6 4 2 2" xfId="20264" xr:uid="{00000000-0005-0000-0000-0000A44B0000}"/>
    <cellStyle name="Komma 6 4 2 3" xfId="20265" xr:uid="{00000000-0005-0000-0000-0000A54B0000}"/>
    <cellStyle name="Komma 6 4 3" xfId="20266" xr:uid="{00000000-0005-0000-0000-0000A64B0000}"/>
    <cellStyle name="Komma 6 4 3 2" xfId="20267" xr:uid="{00000000-0005-0000-0000-0000A74B0000}"/>
    <cellStyle name="Komma 6 4 3 3" xfId="20268" xr:uid="{00000000-0005-0000-0000-0000A84B0000}"/>
    <cellStyle name="Komma 6 4 4" xfId="20269" xr:uid="{00000000-0005-0000-0000-0000A94B0000}"/>
    <cellStyle name="Komma 6 4 5" xfId="20270" xr:uid="{00000000-0005-0000-0000-0000AA4B0000}"/>
    <cellStyle name="Komma 6 5" xfId="20271" xr:uid="{00000000-0005-0000-0000-0000AB4B0000}"/>
    <cellStyle name="Komma 6 5 2" xfId="20272" xr:uid="{00000000-0005-0000-0000-0000AC4B0000}"/>
    <cellStyle name="Komma 6 5 3" xfId="20273" xr:uid="{00000000-0005-0000-0000-0000AD4B0000}"/>
    <cellStyle name="Komma 6 6" xfId="20274" xr:uid="{00000000-0005-0000-0000-0000AE4B0000}"/>
    <cellStyle name="Komma 6 6 2" xfId="20275" xr:uid="{00000000-0005-0000-0000-0000AF4B0000}"/>
    <cellStyle name="Komma 6 6 3" xfId="20276" xr:uid="{00000000-0005-0000-0000-0000B04B0000}"/>
    <cellStyle name="Komma 6 7" xfId="20277" xr:uid="{00000000-0005-0000-0000-0000B14B0000}"/>
    <cellStyle name="Komma 6 7 2" xfId="20278" xr:uid="{00000000-0005-0000-0000-0000B24B0000}"/>
    <cellStyle name="Komma 6 8" xfId="20279" xr:uid="{00000000-0005-0000-0000-0000B34B0000}"/>
    <cellStyle name="Komma 6 8 2" xfId="20280" xr:uid="{00000000-0005-0000-0000-0000B44B0000}"/>
    <cellStyle name="Komma 6 9" xfId="20281" xr:uid="{00000000-0005-0000-0000-0000B54B0000}"/>
    <cellStyle name="Komma 6_Tabell 4.5-4.7" xfId="20218" xr:uid="{00000000-0005-0000-0000-0000B64B0000}"/>
    <cellStyle name="Komma 7" xfId="1148" xr:uid="{00000000-0005-0000-0000-0000B74B0000}"/>
    <cellStyle name="Komma 8" xfId="2000" xr:uid="{00000000-0005-0000-0000-0000B84B0000}"/>
    <cellStyle name="Komma 8 2" xfId="20283" xr:uid="{00000000-0005-0000-0000-0000B94B0000}"/>
    <cellStyle name="Komma 8 2 2" xfId="20284" xr:uid="{00000000-0005-0000-0000-0000BA4B0000}"/>
    <cellStyle name="Komma 8 2 3" xfId="20285" xr:uid="{00000000-0005-0000-0000-0000BB4B0000}"/>
    <cellStyle name="Komma 8 3" xfId="20286" xr:uid="{00000000-0005-0000-0000-0000BC4B0000}"/>
    <cellStyle name="Komma 8 3 2" xfId="20287" xr:uid="{00000000-0005-0000-0000-0000BD4B0000}"/>
    <cellStyle name="Komma 8 3 3" xfId="20288" xr:uid="{00000000-0005-0000-0000-0000BE4B0000}"/>
    <cellStyle name="Komma 8 4" xfId="20289" xr:uid="{00000000-0005-0000-0000-0000BF4B0000}"/>
    <cellStyle name="Komma 8 5" xfId="20290" xr:uid="{00000000-0005-0000-0000-0000C04B0000}"/>
    <cellStyle name="Komma 8 6" xfId="20291" xr:uid="{00000000-0005-0000-0000-0000C14B0000}"/>
    <cellStyle name="Komma 8_Tabell 4.5-4.7" xfId="20282" xr:uid="{00000000-0005-0000-0000-0000C24B0000}"/>
    <cellStyle name="Komma 9" xfId="2005" xr:uid="{00000000-0005-0000-0000-0000C34B0000}"/>
    <cellStyle name="Komma 9 2" xfId="20293" xr:uid="{00000000-0005-0000-0000-0000C44B0000}"/>
    <cellStyle name="Komma 9 2 2" xfId="20294" xr:uid="{00000000-0005-0000-0000-0000C54B0000}"/>
    <cellStyle name="Komma 9 2 3" xfId="20295" xr:uid="{00000000-0005-0000-0000-0000C64B0000}"/>
    <cellStyle name="Komma 9 3" xfId="20296" xr:uid="{00000000-0005-0000-0000-0000C74B0000}"/>
    <cellStyle name="Komma 9 3 2" xfId="20297" xr:uid="{00000000-0005-0000-0000-0000C84B0000}"/>
    <cellStyle name="Komma 9 3 3" xfId="20298" xr:uid="{00000000-0005-0000-0000-0000C94B0000}"/>
    <cellStyle name="Komma 9 4" xfId="20299" xr:uid="{00000000-0005-0000-0000-0000CA4B0000}"/>
    <cellStyle name="Komma 9 5" xfId="20300" xr:uid="{00000000-0005-0000-0000-0000CB4B0000}"/>
    <cellStyle name="Komma 9_Tabell 4.5-4.7" xfId="20292" xr:uid="{00000000-0005-0000-0000-0000CC4B0000}"/>
    <cellStyle name="Merknad 10" xfId="20301" xr:uid="{00000000-0005-0000-0000-0000CD4B0000}"/>
    <cellStyle name="Merknad 2" xfId="1149" xr:uid="{00000000-0005-0000-0000-0000CE4B0000}"/>
    <cellStyle name="Merknad 2 2" xfId="1150" xr:uid="{00000000-0005-0000-0000-0000CF4B0000}"/>
    <cellStyle name="Merknad 2 2 10" xfId="20304" xr:uid="{00000000-0005-0000-0000-0000D04B0000}"/>
    <cellStyle name="Merknad 2 2 11" xfId="20305" xr:uid="{00000000-0005-0000-0000-0000D14B0000}"/>
    <cellStyle name="Merknad 2 2 2" xfId="1151" xr:uid="{00000000-0005-0000-0000-0000D24B0000}"/>
    <cellStyle name="Merknad 2 2 2 10" xfId="20307" xr:uid="{00000000-0005-0000-0000-0000D34B0000}"/>
    <cellStyle name="Merknad 2 2 2 2" xfId="1152" xr:uid="{00000000-0005-0000-0000-0000D44B0000}"/>
    <cellStyle name="Merknad 2 2 2 2 2" xfId="20309" xr:uid="{00000000-0005-0000-0000-0000D54B0000}"/>
    <cellStyle name="Merknad 2 2 2 2 2 2" xfId="20310" xr:uid="{00000000-0005-0000-0000-0000D64B0000}"/>
    <cellStyle name="Merknad 2 2 2 2 2 3" xfId="20311" xr:uid="{00000000-0005-0000-0000-0000D74B0000}"/>
    <cellStyle name="Merknad 2 2 2 2 3" xfId="20312" xr:uid="{00000000-0005-0000-0000-0000D84B0000}"/>
    <cellStyle name="Merknad 2 2 2 2 3 2" xfId="20313" xr:uid="{00000000-0005-0000-0000-0000D94B0000}"/>
    <cellStyle name="Merknad 2 2 2 2 3 3" xfId="20314" xr:uid="{00000000-0005-0000-0000-0000DA4B0000}"/>
    <cellStyle name="Merknad 2 2 2 2 4" xfId="20315" xr:uid="{00000000-0005-0000-0000-0000DB4B0000}"/>
    <cellStyle name="Merknad 2 2 2 2 5" xfId="20316" xr:uid="{00000000-0005-0000-0000-0000DC4B0000}"/>
    <cellStyle name="Merknad 2 2 2 2_Tabell 4.5-4.7" xfId="20308" xr:uid="{00000000-0005-0000-0000-0000DD4B0000}"/>
    <cellStyle name="Merknad 2 2 2 3" xfId="20317" xr:uid="{00000000-0005-0000-0000-0000DE4B0000}"/>
    <cellStyle name="Merknad 2 2 2 3 2" xfId="20318" xr:uid="{00000000-0005-0000-0000-0000DF4B0000}"/>
    <cellStyle name="Merknad 2 2 2 3 2 2" xfId="20319" xr:uid="{00000000-0005-0000-0000-0000E04B0000}"/>
    <cellStyle name="Merknad 2 2 2 3 2 3" xfId="20320" xr:uid="{00000000-0005-0000-0000-0000E14B0000}"/>
    <cellStyle name="Merknad 2 2 2 3 3" xfId="20321" xr:uid="{00000000-0005-0000-0000-0000E24B0000}"/>
    <cellStyle name="Merknad 2 2 2 3 3 2" xfId="20322" xr:uid="{00000000-0005-0000-0000-0000E34B0000}"/>
    <cellStyle name="Merknad 2 2 2 3 3 3" xfId="20323" xr:uid="{00000000-0005-0000-0000-0000E44B0000}"/>
    <cellStyle name="Merknad 2 2 2 3 4" xfId="20324" xr:uid="{00000000-0005-0000-0000-0000E54B0000}"/>
    <cellStyle name="Merknad 2 2 2 3 5" xfId="20325" xr:uid="{00000000-0005-0000-0000-0000E64B0000}"/>
    <cellStyle name="Merknad 2 2 2 4" xfId="20326" xr:uid="{00000000-0005-0000-0000-0000E74B0000}"/>
    <cellStyle name="Merknad 2 2 2 4 2" xfId="20327" xr:uid="{00000000-0005-0000-0000-0000E84B0000}"/>
    <cellStyle name="Merknad 2 2 2 4 3" xfId="20328" xr:uid="{00000000-0005-0000-0000-0000E94B0000}"/>
    <cellStyle name="Merknad 2 2 2 5" xfId="20329" xr:uid="{00000000-0005-0000-0000-0000EA4B0000}"/>
    <cellStyle name="Merknad 2 2 2 5 2" xfId="20330" xr:uid="{00000000-0005-0000-0000-0000EB4B0000}"/>
    <cellStyle name="Merknad 2 2 2 5 3" xfId="20331" xr:uid="{00000000-0005-0000-0000-0000EC4B0000}"/>
    <cellStyle name="Merknad 2 2 2 6" xfId="20332" xr:uid="{00000000-0005-0000-0000-0000ED4B0000}"/>
    <cellStyle name="Merknad 2 2 2 6 2" xfId="20333" xr:uid="{00000000-0005-0000-0000-0000EE4B0000}"/>
    <cellStyle name="Merknad 2 2 2 7" xfId="20334" xr:uid="{00000000-0005-0000-0000-0000EF4B0000}"/>
    <cellStyle name="Merknad 2 2 2 7 2" xfId="20335" xr:uid="{00000000-0005-0000-0000-0000F04B0000}"/>
    <cellStyle name="Merknad 2 2 2 8" xfId="20336" xr:uid="{00000000-0005-0000-0000-0000F14B0000}"/>
    <cellStyle name="Merknad 2 2 2 9" xfId="20337" xr:uid="{00000000-0005-0000-0000-0000F24B0000}"/>
    <cellStyle name="Merknad 2 2 2_Tabell 4.5-4.7" xfId="20306" xr:uid="{00000000-0005-0000-0000-0000F34B0000}"/>
    <cellStyle name="Merknad 2 2 3" xfId="1153" xr:uid="{00000000-0005-0000-0000-0000F44B0000}"/>
    <cellStyle name="Merknad 2 2 3 2" xfId="20339" xr:uid="{00000000-0005-0000-0000-0000F54B0000}"/>
    <cellStyle name="Merknad 2 2 3 2 2" xfId="20340" xr:uid="{00000000-0005-0000-0000-0000F64B0000}"/>
    <cellStyle name="Merknad 2 2 3 2 3" xfId="20341" xr:uid="{00000000-0005-0000-0000-0000F74B0000}"/>
    <cellStyle name="Merknad 2 2 3 3" xfId="20342" xr:uid="{00000000-0005-0000-0000-0000F84B0000}"/>
    <cellStyle name="Merknad 2 2 3 3 2" xfId="20343" xr:uid="{00000000-0005-0000-0000-0000F94B0000}"/>
    <cellStyle name="Merknad 2 2 3 3 3" xfId="20344" xr:uid="{00000000-0005-0000-0000-0000FA4B0000}"/>
    <cellStyle name="Merknad 2 2 3 4" xfId="20345" xr:uid="{00000000-0005-0000-0000-0000FB4B0000}"/>
    <cellStyle name="Merknad 2 2 3 5" xfId="20346" xr:uid="{00000000-0005-0000-0000-0000FC4B0000}"/>
    <cellStyle name="Merknad 2 2 3_Tabell 4.5-4.7" xfId="20338" xr:uid="{00000000-0005-0000-0000-0000FD4B0000}"/>
    <cellStyle name="Merknad 2 2 4" xfId="20347" xr:uid="{00000000-0005-0000-0000-0000FE4B0000}"/>
    <cellStyle name="Merknad 2 2 4 2" xfId="20348" xr:uid="{00000000-0005-0000-0000-0000FF4B0000}"/>
    <cellStyle name="Merknad 2 2 4 2 2" xfId="20349" xr:uid="{00000000-0005-0000-0000-0000004C0000}"/>
    <cellStyle name="Merknad 2 2 4 2 3" xfId="20350" xr:uid="{00000000-0005-0000-0000-0000014C0000}"/>
    <cellStyle name="Merknad 2 2 4 3" xfId="20351" xr:uid="{00000000-0005-0000-0000-0000024C0000}"/>
    <cellStyle name="Merknad 2 2 4 3 2" xfId="20352" xr:uid="{00000000-0005-0000-0000-0000034C0000}"/>
    <cellStyle name="Merknad 2 2 4 3 3" xfId="20353" xr:uid="{00000000-0005-0000-0000-0000044C0000}"/>
    <cellStyle name="Merknad 2 2 4 4" xfId="20354" xr:uid="{00000000-0005-0000-0000-0000054C0000}"/>
    <cellStyle name="Merknad 2 2 4 5" xfId="20355" xr:uid="{00000000-0005-0000-0000-0000064C0000}"/>
    <cellStyle name="Merknad 2 2 5" xfId="20356" xr:uid="{00000000-0005-0000-0000-0000074C0000}"/>
    <cellStyle name="Merknad 2 2 5 2" xfId="20357" xr:uid="{00000000-0005-0000-0000-0000084C0000}"/>
    <cellStyle name="Merknad 2 2 5 3" xfId="20358" xr:uid="{00000000-0005-0000-0000-0000094C0000}"/>
    <cellStyle name="Merknad 2 2 6" xfId="20359" xr:uid="{00000000-0005-0000-0000-00000A4C0000}"/>
    <cellStyle name="Merknad 2 2 6 2" xfId="20360" xr:uid="{00000000-0005-0000-0000-00000B4C0000}"/>
    <cellStyle name="Merknad 2 2 6 3" xfId="20361" xr:uid="{00000000-0005-0000-0000-00000C4C0000}"/>
    <cellStyle name="Merknad 2 2 7" xfId="20362" xr:uid="{00000000-0005-0000-0000-00000D4C0000}"/>
    <cellStyle name="Merknad 2 2 7 2" xfId="20363" xr:uid="{00000000-0005-0000-0000-00000E4C0000}"/>
    <cellStyle name="Merknad 2 2 8" xfId="20364" xr:uid="{00000000-0005-0000-0000-00000F4C0000}"/>
    <cellStyle name="Merknad 2 2 8 2" xfId="20365" xr:uid="{00000000-0005-0000-0000-0000104C0000}"/>
    <cellStyle name="Merknad 2 2 9" xfId="20366" xr:uid="{00000000-0005-0000-0000-0000114C0000}"/>
    <cellStyle name="Merknad 2 2_Tabell 4.5-4.7" xfId="20303" xr:uid="{00000000-0005-0000-0000-0000124C0000}"/>
    <cellStyle name="Merknad 2 3" xfId="1154" xr:uid="{00000000-0005-0000-0000-0000134C0000}"/>
    <cellStyle name="Merknad 2 4" xfId="1155" xr:uid="{00000000-0005-0000-0000-0000144C0000}"/>
    <cellStyle name="Merknad 2 4 10" xfId="20368" xr:uid="{00000000-0005-0000-0000-0000154C0000}"/>
    <cellStyle name="Merknad 2 4 2" xfId="1156" xr:uid="{00000000-0005-0000-0000-0000164C0000}"/>
    <cellStyle name="Merknad 2 4 2 2" xfId="20370" xr:uid="{00000000-0005-0000-0000-0000174C0000}"/>
    <cellStyle name="Merknad 2 4 2 2 2" xfId="20371" xr:uid="{00000000-0005-0000-0000-0000184C0000}"/>
    <cellStyle name="Merknad 2 4 2 2 3" xfId="20372" xr:uid="{00000000-0005-0000-0000-0000194C0000}"/>
    <cellStyle name="Merknad 2 4 2 3" xfId="20373" xr:uid="{00000000-0005-0000-0000-00001A4C0000}"/>
    <cellStyle name="Merknad 2 4 2 3 2" xfId="20374" xr:uid="{00000000-0005-0000-0000-00001B4C0000}"/>
    <cellStyle name="Merknad 2 4 2 3 3" xfId="20375" xr:uid="{00000000-0005-0000-0000-00001C4C0000}"/>
    <cellStyle name="Merknad 2 4 2 4" xfId="20376" xr:uid="{00000000-0005-0000-0000-00001D4C0000}"/>
    <cellStyle name="Merknad 2 4 2 5" xfId="20377" xr:uid="{00000000-0005-0000-0000-00001E4C0000}"/>
    <cellStyle name="Merknad 2 4 2_Tabell 4.5-4.7" xfId="20369" xr:uid="{00000000-0005-0000-0000-00001F4C0000}"/>
    <cellStyle name="Merknad 2 4 3" xfId="20378" xr:uid="{00000000-0005-0000-0000-0000204C0000}"/>
    <cellStyle name="Merknad 2 4 3 2" xfId="20379" xr:uid="{00000000-0005-0000-0000-0000214C0000}"/>
    <cellStyle name="Merknad 2 4 3 2 2" xfId="20380" xr:uid="{00000000-0005-0000-0000-0000224C0000}"/>
    <cellStyle name="Merknad 2 4 3 2 3" xfId="20381" xr:uid="{00000000-0005-0000-0000-0000234C0000}"/>
    <cellStyle name="Merknad 2 4 3 3" xfId="20382" xr:uid="{00000000-0005-0000-0000-0000244C0000}"/>
    <cellStyle name="Merknad 2 4 3 3 2" xfId="20383" xr:uid="{00000000-0005-0000-0000-0000254C0000}"/>
    <cellStyle name="Merknad 2 4 3 3 3" xfId="20384" xr:uid="{00000000-0005-0000-0000-0000264C0000}"/>
    <cellStyle name="Merknad 2 4 3 4" xfId="20385" xr:uid="{00000000-0005-0000-0000-0000274C0000}"/>
    <cellStyle name="Merknad 2 4 3 5" xfId="20386" xr:uid="{00000000-0005-0000-0000-0000284C0000}"/>
    <cellStyle name="Merknad 2 4 4" xfId="20387" xr:uid="{00000000-0005-0000-0000-0000294C0000}"/>
    <cellStyle name="Merknad 2 4 4 2" xfId="20388" xr:uid="{00000000-0005-0000-0000-00002A4C0000}"/>
    <cellStyle name="Merknad 2 4 4 3" xfId="20389" xr:uid="{00000000-0005-0000-0000-00002B4C0000}"/>
    <cellStyle name="Merknad 2 4 5" xfId="20390" xr:uid="{00000000-0005-0000-0000-00002C4C0000}"/>
    <cellStyle name="Merknad 2 4 5 2" xfId="20391" xr:uid="{00000000-0005-0000-0000-00002D4C0000}"/>
    <cellStyle name="Merknad 2 4 5 3" xfId="20392" xr:uid="{00000000-0005-0000-0000-00002E4C0000}"/>
    <cellStyle name="Merknad 2 4 6" xfId="20393" xr:uid="{00000000-0005-0000-0000-00002F4C0000}"/>
    <cellStyle name="Merknad 2 4 6 2" xfId="20394" xr:uid="{00000000-0005-0000-0000-0000304C0000}"/>
    <cellStyle name="Merknad 2 4 7" xfId="20395" xr:uid="{00000000-0005-0000-0000-0000314C0000}"/>
    <cellStyle name="Merknad 2 4 7 2" xfId="20396" xr:uid="{00000000-0005-0000-0000-0000324C0000}"/>
    <cellStyle name="Merknad 2 4 8" xfId="20397" xr:uid="{00000000-0005-0000-0000-0000334C0000}"/>
    <cellStyle name="Merknad 2 4 9" xfId="20398" xr:uid="{00000000-0005-0000-0000-0000344C0000}"/>
    <cellStyle name="Merknad 2 4_Tabell 4.5-4.7" xfId="20367" xr:uid="{00000000-0005-0000-0000-0000354C0000}"/>
    <cellStyle name="Merknad 2 5" xfId="1157" xr:uid="{00000000-0005-0000-0000-0000364C0000}"/>
    <cellStyle name="Merknad 2 5 10" xfId="20400" xr:uid="{00000000-0005-0000-0000-0000374C0000}"/>
    <cellStyle name="Merknad 2 5 2" xfId="20401" xr:uid="{00000000-0005-0000-0000-0000384C0000}"/>
    <cellStyle name="Merknad 2 5 2 2" xfId="20402" xr:uid="{00000000-0005-0000-0000-0000394C0000}"/>
    <cellStyle name="Merknad 2 5 2 2 2" xfId="20403" xr:uid="{00000000-0005-0000-0000-00003A4C0000}"/>
    <cellStyle name="Merknad 2 5 2 2 3" xfId="20404" xr:uid="{00000000-0005-0000-0000-00003B4C0000}"/>
    <cellStyle name="Merknad 2 5 2 3" xfId="20405" xr:uid="{00000000-0005-0000-0000-00003C4C0000}"/>
    <cellStyle name="Merknad 2 5 2 3 2" xfId="20406" xr:uid="{00000000-0005-0000-0000-00003D4C0000}"/>
    <cellStyle name="Merknad 2 5 2 3 3" xfId="20407" xr:uid="{00000000-0005-0000-0000-00003E4C0000}"/>
    <cellStyle name="Merknad 2 5 2 4" xfId="20408" xr:uid="{00000000-0005-0000-0000-00003F4C0000}"/>
    <cellStyle name="Merknad 2 5 2 5" xfId="20409" xr:uid="{00000000-0005-0000-0000-0000404C0000}"/>
    <cellStyle name="Merknad 2 5 3" xfId="20410" xr:uid="{00000000-0005-0000-0000-0000414C0000}"/>
    <cellStyle name="Merknad 2 5 3 2" xfId="20411" xr:uid="{00000000-0005-0000-0000-0000424C0000}"/>
    <cellStyle name="Merknad 2 5 3 2 2" xfId="20412" xr:uid="{00000000-0005-0000-0000-0000434C0000}"/>
    <cellStyle name="Merknad 2 5 3 2 3" xfId="20413" xr:uid="{00000000-0005-0000-0000-0000444C0000}"/>
    <cellStyle name="Merknad 2 5 3 3" xfId="20414" xr:uid="{00000000-0005-0000-0000-0000454C0000}"/>
    <cellStyle name="Merknad 2 5 3 3 2" xfId="20415" xr:uid="{00000000-0005-0000-0000-0000464C0000}"/>
    <cellStyle name="Merknad 2 5 3 3 3" xfId="20416" xr:uid="{00000000-0005-0000-0000-0000474C0000}"/>
    <cellStyle name="Merknad 2 5 3 4" xfId="20417" xr:uid="{00000000-0005-0000-0000-0000484C0000}"/>
    <cellStyle name="Merknad 2 5 3 5" xfId="20418" xr:uid="{00000000-0005-0000-0000-0000494C0000}"/>
    <cellStyle name="Merknad 2 5 4" xfId="20419" xr:uid="{00000000-0005-0000-0000-00004A4C0000}"/>
    <cellStyle name="Merknad 2 5 4 2" xfId="20420" xr:uid="{00000000-0005-0000-0000-00004B4C0000}"/>
    <cellStyle name="Merknad 2 5 4 3" xfId="20421" xr:uid="{00000000-0005-0000-0000-00004C4C0000}"/>
    <cellStyle name="Merknad 2 5 5" xfId="20422" xr:uid="{00000000-0005-0000-0000-00004D4C0000}"/>
    <cellStyle name="Merknad 2 5 5 2" xfId="20423" xr:uid="{00000000-0005-0000-0000-00004E4C0000}"/>
    <cellStyle name="Merknad 2 5 5 3" xfId="20424" xr:uid="{00000000-0005-0000-0000-00004F4C0000}"/>
    <cellStyle name="Merknad 2 5 6" xfId="20425" xr:uid="{00000000-0005-0000-0000-0000504C0000}"/>
    <cellStyle name="Merknad 2 5 6 2" xfId="20426" xr:uid="{00000000-0005-0000-0000-0000514C0000}"/>
    <cellStyle name="Merknad 2 5 7" xfId="20427" xr:uid="{00000000-0005-0000-0000-0000524C0000}"/>
    <cellStyle name="Merknad 2 5 7 2" xfId="20428" xr:uid="{00000000-0005-0000-0000-0000534C0000}"/>
    <cellStyle name="Merknad 2 5 8" xfId="20429" xr:uid="{00000000-0005-0000-0000-0000544C0000}"/>
    <cellStyle name="Merknad 2 5 9" xfId="20430" xr:uid="{00000000-0005-0000-0000-0000554C0000}"/>
    <cellStyle name="Merknad 2 5_Tabell 4.5-4.7" xfId="20399" xr:uid="{00000000-0005-0000-0000-0000564C0000}"/>
    <cellStyle name="Merknad 2 6" xfId="20431" xr:uid="{00000000-0005-0000-0000-0000574C0000}"/>
    <cellStyle name="Merknad 2_Tabell 4.5-4.7" xfId="20302" xr:uid="{00000000-0005-0000-0000-0000584C0000}"/>
    <cellStyle name="Merknad 3" xfId="1158" xr:uid="{00000000-0005-0000-0000-0000594C0000}"/>
    <cellStyle name="Merknad 3 10" xfId="1159" xr:uid="{00000000-0005-0000-0000-00005A4C0000}"/>
    <cellStyle name="Merknad 3 10 2" xfId="20434" xr:uid="{00000000-0005-0000-0000-00005B4C0000}"/>
    <cellStyle name="Merknad 3 10 2 2" xfId="20435" xr:uid="{00000000-0005-0000-0000-00005C4C0000}"/>
    <cellStyle name="Merknad 3 10 2 3" xfId="20436" xr:uid="{00000000-0005-0000-0000-00005D4C0000}"/>
    <cellStyle name="Merknad 3 10 3" xfId="20437" xr:uid="{00000000-0005-0000-0000-00005E4C0000}"/>
    <cellStyle name="Merknad 3 10 3 2" xfId="20438" xr:uid="{00000000-0005-0000-0000-00005F4C0000}"/>
    <cellStyle name="Merknad 3 10 3 3" xfId="20439" xr:uid="{00000000-0005-0000-0000-0000604C0000}"/>
    <cellStyle name="Merknad 3 10 4" xfId="20440" xr:uid="{00000000-0005-0000-0000-0000614C0000}"/>
    <cellStyle name="Merknad 3 10 5" xfId="20441" xr:uid="{00000000-0005-0000-0000-0000624C0000}"/>
    <cellStyle name="Merknad 3 10_Tabell 4.5-4.7" xfId="20433" xr:uid="{00000000-0005-0000-0000-0000634C0000}"/>
    <cellStyle name="Merknad 3 11" xfId="20442" xr:uid="{00000000-0005-0000-0000-0000644C0000}"/>
    <cellStyle name="Merknad 3 11 2" xfId="20443" xr:uid="{00000000-0005-0000-0000-0000654C0000}"/>
    <cellStyle name="Merknad 3 11 2 2" xfId="20444" xr:uid="{00000000-0005-0000-0000-0000664C0000}"/>
    <cellStyle name="Merknad 3 11 2 3" xfId="20445" xr:uid="{00000000-0005-0000-0000-0000674C0000}"/>
    <cellStyle name="Merknad 3 11 3" xfId="20446" xr:uid="{00000000-0005-0000-0000-0000684C0000}"/>
    <cellStyle name="Merknad 3 11 3 2" xfId="20447" xr:uid="{00000000-0005-0000-0000-0000694C0000}"/>
    <cellStyle name="Merknad 3 11 3 3" xfId="20448" xr:uid="{00000000-0005-0000-0000-00006A4C0000}"/>
    <cellStyle name="Merknad 3 11 4" xfId="20449" xr:uid="{00000000-0005-0000-0000-00006B4C0000}"/>
    <cellStyle name="Merknad 3 11 5" xfId="20450" xr:uid="{00000000-0005-0000-0000-00006C4C0000}"/>
    <cellStyle name="Merknad 3 12" xfId="20451" xr:uid="{00000000-0005-0000-0000-00006D4C0000}"/>
    <cellStyle name="Merknad 3 12 2" xfId="20452" xr:uid="{00000000-0005-0000-0000-00006E4C0000}"/>
    <cellStyle name="Merknad 3 12 3" xfId="20453" xr:uid="{00000000-0005-0000-0000-00006F4C0000}"/>
    <cellStyle name="Merknad 3 13" xfId="20454" xr:uid="{00000000-0005-0000-0000-0000704C0000}"/>
    <cellStyle name="Merknad 3 13 2" xfId="20455" xr:uid="{00000000-0005-0000-0000-0000714C0000}"/>
    <cellStyle name="Merknad 3 13 3" xfId="20456" xr:uid="{00000000-0005-0000-0000-0000724C0000}"/>
    <cellStyle name="Merknad 3 14" xfId="20457" xr:uid="{00000000-0005-0000-0000-0000734C0000}"/>
    <cellStyle name="Merknad 3 14 2" xfId="20458" xr:uid="{00000000-0005-0000-0000-0000744C0000}"/>
    <cellStyle name="Merknad 3 15" xfId="20459" xr:uid="{00000000-0005-0000-0000-0000754C0000}"/>
    <cellStyle name="Merknad 3 15 2" xfId="20460" xr:uid="{00000000-0005-0000-0000-0000764C0000}"/>
    <cellStyle name="Merknad 3 16" xfId="20461" xr:uid="{00000000-0005-0000-0000-0000774C0000}"/>
    <cellStyle name="Merknad 3 17" xfId="20462" xr:uid="{00000000-0005-0000-0000-0000784C0000}"/>
    <cellStyle name="Merknad 3 18" xfId="20463" xr:uid="{00000000-0005-0000-0000-0000794C0000}"/>
    <cellStyle name="Merknad 3 2" xfId="1160" xr:uid="{00000000-0005-0000-0000-00007A4C0000}"/>
    <cellStyle name="Merknad 3 2 10" xfId="20465" xr:uid="{00000000-0005-0000-0000-00007B4C0000}"/>
    <cellStyle name="Merknad 3 2 10 2" xfId="20466" xr:uid="{00000000-0005-0000-0000-00007C4C0000}"/>
    <cellStyle name="Merknad 3 2 11" xfId="20467" xr:uid="{00000000-0005-0000-0000-00007D4C0000}"/>
    <cellStyle name="Merknad 3 2 12" xfId="20468" xr:uid="{00000000-0005-0000-0000-00007E4C0000}"/>
    <cellStyle name="Merknad 3 2 13" xfId="20469" xr:uid="{00000000-0005-0000-0000-00007F4C0000}"/>
    <cellStyle name="Merknad 3 2 2" xfId="1161" xr:uid="{00000000-0005-0000-0000-0000804C0000}"/>
    <cellStyle name="Merknad 3 2 2 10" xfId="20471" xr:uid="{00000000-0005-0000-0000-0000814C0000}"/>
    <cellStyle name="Merknad 3 2 2 11" xfId="20472" xr:uid="{00000000-0005-0000-0000-0000824C0000}"/>
    <cellStyle name="Merknad 3 2 2 12" xfId="20473" xr:uid="{00000000-0005-0000-0000-0000834C0000}"/>
    <cellStyle name="Merknad 3 2 2 2" xfId="1162" xr:uid="{00000000-0005-0000-0000-0000844C0000}"/>
    <cellStyle name="Merknad 3 2 2 2 10" xfId="20475" xr:uid="{00000000-0005-0000-0000-0000854C0000}"/>
    <cellStyle name="Merknad 3 2 2 2 11" xfId="20476" xr:uid="{00000000-0005-0000-0000-0000864C0000}"/>
    <cellStyle name="Merknad 3 2 2 2 2" xfId="1163" xr:uid="{00000000-0005-0000-0000-0000874C0000}"/>
    <cellStyle name="Merknad 3 2 2 2 2 10" xfId="20478" xr:uid="{00000000-0005-0000-0000-0000884C0000}"/>
    <cellStyle name="Merknad 3 2 2 2 2 2" xfId="1164" xr:uid="{00000000-0005-0000-0000-0000894C0000}"/>
    <cellStyle name="Merknad 3 2 2 2 2 2 2" xfId="20480" xr:uid="{00000000-0005-0000-0000-00008A4C0000}"/>
    <cellStyle name="Merknad 3 2 2 2 2 2 2 2" xfId="20481" xr:uid="{00000000-0005-0000-0000-00008B4C0000}"/>
    <cellStyle name="Merknad 3 2 2 2 2 2 2 3" xfId="20482" xr:uid="{00000000-0005-0000-0000-00008C4C0000}"/>
    <cellStyle name="Merknad 3 2 2 2 2 2 3" xfId="20483" xr:uid="{00000000-0005-0000-0000-00008D4C0000}"/>
    <cellStyle name="Merknad 3 2 2 2 2 2 3 2" xfId="20484" xr:uid="{00000000-0005-0000-0000-00008E4C0000}"/>
    <cellStyle name="Merknad 3 2 2 2 2 2 3 3" xfId="20485" xr:uid="{00000000-0005-0000-0000-00008F4C0000}"/>
    <cellStyle name="Merknad 3 2 2 2 2 2 4" xfId="20486" xr:uid="{00000000-0005-0000-0000-0000904C0000}"/>
    <cellStyle name="Merknad 3 2 2 2 2 2 5" xfId="20487" xr:uid="{00000000-0005-0000-0000-0000914C0000}"/>
    <cellStyle name="Merknad 3 2 2 2 2 2_Tabell 4.5-4.7" xfId="20479" xr:uid="{00000000-0005-0000-0000-0000924C0000}"/>
    <cellStyle name="Merknad 3 2 2 2 2 3" xfId="20488" xr:uid="{00000000-0005-0000-0000-0000934C0000}"/>
    <cellStyle name="Merknad 3 2 2 2 2 3 2" xfId="20489" xr:uid="{00000000-0005-0000-0000-0000944C0000}"/>
    <cellStyle name="Merknad 3 2 2 2 2 3 2 2" xfId="20490" xr:uid="{00000000-0005-0000-0000-0000954C0000}"/>
    <cellStyle name="Merknad 3 2 2 2 2 3 2 3" xfId="20491" xr:uid="{00000000-0005-0000-0000-0000964C0000}"/>
    <cellStyle name="Merknad 3 2 2 2 2 3 3" xfId="20492" xr:uid="{00000000-0005-0000-0000-0000974C0000}"/>
    <cellStyle name="Merknad 3 2 2 2 2 3 3 2" xfId="20493" xr:uid="{00000000-0005-0000-0000-0000984C0000}"/>
    <cellStyle name="Merknad 3 2 2 2 2 3 3 3" xfId="20494" xr:uid="{00000000-0005-0000-0000-0000994C0000}"/>
    <cellStyle name="Merknad 3 2 2 2 2 3 4" xfId="20495" xr:uid="{00000000-0005-0000-0000-00009A4C0000}"/>
    <cellStyle name="Merknad 3 2 2 2 2 3 5" xfId="20496" xr:uid="{00000000-0005-0000-0000-00009B4C0000}"/>
    <cellStyle name="Merknad 3 2 2 2 2 4" xfId="20497" xr:uid="{00000000-0005-0000-0000-00009C4C0000}"/>
    <cellStyle name="Merknad 3 2 2 2 2 4 2" xfId="20498" xr:uid="{00000000-0005-0000-0000-00009D4C0000}"/>
    <cellStyle name="Merknad 3 2 2 2 2 4 3" xfId="20499" xr:uid="{00000000-0005-0000-0000-00009E4C0000}"/>
    <cellStyle name="Merknad 3 2 2 2 2 5" xfId="20500" xr:uid="{00000000-0005-0000-0000-00009F4C0000}"/>
    <cellStyle name="Merknad 3 2 2 2 2 5 2" xfId="20501" xr:uid="{00000000-0005-0000-0000-0000A04C0000}"/>
    <cellStyle name="Merknad 3 2 2 2 2 5 3" xfId="20502" xr:uid="{00000000-0005-0000-0000-0000A14C0000}"/>
    <cellStyle name="Merknad 3 2 2 2 2 6" xfId="20503" xr:uid="{00000000-0005-0000-0000-0000A24C0000}"/>
    <cellStyle name="Merknad 3 2 2 2 2 6 2" xfId="20504" xr:uid="{00000000-0005-0000-0000-0000A34C0000}"/>
    <cellStyle name="Merknad 3 2 2 2 2 7" xfId="20505" xr:uid="{00000000-0005-0000-0000-0000A44C0000}"/>
    <cellStyle name="Merknad 3 2 2 2 2 7 2" xfId="20506" xr:uid="{00000000-0005-0000-0000-0000A54C0000}"/>
    <cellStyle name="Merknad 3 2 2 2 2 8" xfId="20507" xr:uid="{00000000-0005-0000-0000-0000A64C0000}"/>
    <cellStyle name="Merknad 3 2 2 2 2 9" xfId="20508" xr:uid="{00000000-0005-0000-0000-0000A74C0000}"/>
    <cellStyle name="Merknad 3 2 2 2 2_Tabell 4.5-4.7" xfId="20477" xr:uid="{00000000-0005-0000-0000-0000A84C0000}"/>
    <cellStyle name="Merknad 3 2 2 2 3" xfId="1165" xr:uid="{00000000-0005-0000-0000-0000A94C0000}"/>
    <cellStyle name="Merknad 3 2 2 2 3 2" xfId="20510" xr:uid="{00000000-0005-0000-0000-0000AA4C0000}"/>
    <cellStyle name="Merknad 3 2 2 2 3 2 2" xfId="20511" xr:uid="{00000000-0005-0000-0000-0000AB4C0000}"/>
    <cellStyle name="Merknad 3 2 2 2 3 2 3" xfId="20512" xr:uid="{00000000-0005-0000-0000-0000AC4C0000}"/>
    <cellStyle name="Merknad 3 2 2 2 3 3" xfId="20513" xr:uid="{00000000-0005-0000-0000-0000AD4C0000}"/>
    <cellStyle name="Merknad 3 2 2 2 3 3 2" xfId="20514" xr:uid="{00000000-0005-0000-0000-0000AE4C0000}"/>
    <cellStyle name="Merknad 3 2 2 2 3 3 3" xfId="20515" xr:uid="{00000000-0005-0000-0000-0000AF4C0000}"/>
    <cellStyle name="Merknad 3 2 2 2 3 4" xfId="20516" xr:uid="{00000000-0005-0000-0000-0000B04C0000}"/>
    <cellStyle name="Merknad 3 2 2 2 3 5" xfId="20517" xr:uid="{00000000-0005-0000-0000-0000B14C0000}"/>
    <cellStyle name="Merknad 3 2 2 2 3_Tabell 4.5-4.7" xfId="20509" xr:uid="{00000000-0005-0000-0000-0000B24C0000}"/>
    <cellStyle name="Merknad 3 2 2 2 4" xfId="20518" xr:uid="{00000000-0005-0000-0000-0000B34C0000}"/>
    <cellStyle name="Merknad 3 2 2 2 4 2" xfId="20519" xr:uid="{00000000-0005-0000-0000-0000B44C0000}"/>
    <cellStyle name="Merknad 3 2 2 2 4 2 2" xfId="20520" xr:uid="{00000000-0005-0000-0000-0000B54C0000}"/>
    <cellStyle name="Merknad 3 2 2 2 4 2 3" xfId="20521" xr:uid="{00000000-0005-0000-0000-0000B64C0000}"/>
    <cellStyle name="Merknad 3 2 2 2 4 3" xfId="20522" xr:uid="{00000000-0005-0000-0000-0000B74C0000}"/>
    <cellStyle name="Merknad 3 2 2 2 4 3 2" xfId="20523" xr:uid="{00000000-0005-0000-0000-0000B84C0000}"/>
    <cellStyle name="Merknad 3 2 2 2 4 3 3" xfId="20524" xr:uid="{00000000-0005-0000-0000-0000B94C0000}"/>
    <cellStyle name="Merknad 3 2 2 2 4 4" xfId="20525" xr:uid="{00000000-0005-0000-0000-0000BA4C0000}"/>
    <cellStyle name="Merknad 3 2 2 2 4 5" xfId="20526" xr:uid="{00000000-0005-0000-0000-0000BB4C0000}"/>
    <cellStyle name="Merknad 3 2 2 2 5" xfId="20527" xr:uid="{00000000-0005-0000-0000-0000BC4C0000}"/>
    <cellStyle name="Merknad 3 2 2 2 5 2" xfId="20528" xr:uid="{00000000-0005-0000-0000-0000BD4C0000}"/>
    <cellStyle name="Merknad 3 2 2 2 5 3" xfId="20529" xr:uid="{00000000-0005-0000-0000-0000BE4C0000}"/>
    <cellStyle name="Merknad 3 2 2 2 6" xfId="20530" xr:uid="{00000000-0005-0000-0000-0000BF4C0000}"/>
    <cellStyle name="Merknad 3 2 2 2 6 2" xfId="20531" xr:uid="{00000000-0005-0000-0000-0000C04C0000}"/>
    <cellStyle name="Merknad 3 2 2 2 6 3" xfId="20532" xr:uid="{00000000-0005-0000-0000-0000C14C0000}"/>
    <cellStyle name="Merknad 3 2 2 2 7" xfId="20533" xr:uid="{00000000-0005-0000-0000-0000C24C0000}"/>
    <cellStyle name="Merknad 3 2 2 2 7 2" xfId="20534" xr:uid="{00000000-0005-0000-0000-0000C34C0000}"/>
    <cellStyle name="Merknad 3 2 2 2 8" xfId="20535" xr:uid="{00000000-0005-0000-0000-0000C44C0000}"/>
    <cellStyle name="Merknad 3 2 2 2 8 2" xfId="20536" xr:uid="{00000000-0005-0000-0000-0000C54C0000}"/>
    <cellStyle name="Merknad 3 2 2 2 9" xfId="20537" xr:uid="{00000000-0005-0000-0000-0000C64C0000}"/>
    <cellStyle name="Merknad 3 2 2 2_Tabell 4.5-4.7" xfId="20474" xr:uid="{00000000-0005-0000-0000-0000C74C0000}"/>
    <cellStyle name="Merknad 3 2 2 3" xfId="1166" xr:uid="{00000000-0005-0000-0000-0000C84C0000}"/>
    <cellStyle name="Merknad 3 2 2 3 10" xfId="20539" xr:uid="{00000000-0005-0000-0000-0000C94C0000}"/>
    <cellStyle name="Merknad 3 2 2 3 2" xfId="1167" xr:uid="{00000000-0005-0000-0000-0000CA4C0000}"/>
    <cellStyle name="Merknad 3 2 2 3 2 2" xfId="20541" xr:uid="{00000000-0005-0000-0000-0000CB4C0000}"/>
    <cellStyle name="Merknad 3 2 2 3 2 2 2" xfId="20542" xr:uid="{00000000-0005-0000-0000-0000CC4C0000}"/>
    <cellStyle name="Merknad 3 2 2 3 2 2 3" xfId="20543" xr:uid="{00000000-0005-0000-0000-0000CD4C0000}"/>
    <cellStyle name="Merknad 3 2 2 3 2 3" xfId="20544" xr:uid="{00000000-0005-0000-0000-0000CE4C0000}"/>
    <cellStyle name="Merknad 3 2 2 3 2 3 2" xfId="20545" xr:uid="{00000000-0005-0000-0000-0000CF4C0000}"/>
    <cellStyle name="Merknad 3 2 2 3 2 3 3" xfId="20546" xr:uid="{00000000-0005-0000-0000-0000D04C0000}"/>
    <cellStyle name="Merknad 3 2 2 3 2 4" xfId="20547" xr:uid="{00000000-0005-0000-0000-0000D14C0000}"/>
    <cellStyle name="Merknad 3 2 2 3 2 5" xfId="20548" xr:uid="{00000000-0005-0000-0000-0000D24C0000}"/>
    <cellStyle name="Merknad 3 2 2 3 2_Tabell 4.5-4.7" xfId="20540" xr:uid="{00000000-0005-0000-0000-0000D34C0000}"/>
    <cellStyle name="Merknad 3 2 2 3 3" xfId="20549" xr:uid="{00000000-0005-0000-0000-0000D44C0000}"/>
    <cellStyle name="Merknad 3 2 2 3 3 2" xfId="20550" xr:uid="{00000000-0005-0000-0000-0000D54C0000}"/>
    <cellStyle name="Merknad 3 2 2 3 3 2 2" xfId="20551" xr:uid="{00000000-0005-0000-0000-0000D64C0000}"/>
    <cellStyle name="Merknad 3 2 2 3 3 2 3" xfId="20552" xr:uid="{00000000-0005-0000-0000-0000D74C0000}"/>
    <cellStyle name="Merknad 3 2 2 3 3 3" xfId="20553" xr:uid="{00000000-0005-0000-0000-0000D84C0000}"/>
    <cellStyle name="Merknad 3 2 2 3 3 3 2" xfId="20554" xr:uid="{00000000-0005-0000-0000-0000D94C0000}"/>
    <cellStyle name="Merknad 3 2 2 3 3 3 3" xfId="20555" xr:uid="{00000000-0005-0000-0000-0000DA4C0000}"/>
    <cellStyle name="Merknad 3 2 2 3 3 4" xfId="20556" xr:uid="{00000000-0005-0000-0000-0000DB4C0000}"/>
    <cellStyle name="Merknad 3 2 2 3 3 5" xfId="20557" xr:uid="{00000000-0005-0000-0000-0000DC4C0000}"/>
    <cellStyle name="Merknad 3 2 2 3 4" xfId="20558" xr:uid="{00000000-0005-0000-0000-0000DD4C0000}"/>
    <cellStyle name="Merknad 3 2 2 3 4 2" xfId="20559" xr:uid="{00000000-0005-0000-0000-0000DE4C0000}"/>
    <cellStyle name="Merknad 3 2 2 3 4 3" xfId="20560" xr:uid="{00000000-0005-0000-0000-0000DF4C0000}"/>
    <cellStyle name="Merknad 3 2 2 3 5" xfId="20561" xr:uid="{00000000-0005-0000-0000-0000E04C0000}"/>
    <cellStyle name="Merknad 3 2 2 3 5 2" xfId="20562" xr:uid="{00000000-0005-0000-0000-0000E14C0000}"/>
    <cellStyle name="Merknad 3 2 2 3 5 3" xfId="20563" xr:uid="{00000000-0005-0000-0000-0000E24C0000}"/>
    <cellStyle name="Merknad 3 2 2 3 6" xfId="20564" xr:uid="{00000000-0005-0000-0000-0000E34C0000}"/>
    <cellStyle name="Merknad 3 2 2 3 6 2" xfId="20565" xr:uid="{00000000-0005-0000-0000-0000E44C0000}"/>
    <cellStyle name="Merknad 3 2 2 3 7" xfId="20566" xr:uid="{00000000-0005-0000-0000-0000E54C0000}"/>
    <cellStyle name="Merknad 3 2 2 3 7 2" xfId="20567" xr:uid="{00000000-0005-0000-0000-0000E64C0000}"/>
    <cellStyle name="Merknad 3 2 2 3 8" xfId="20568" xr:uid="{00000000-0005-0000-0000-0000E74C0000}"/>
    <cellStyle name="Merknad 3 2 2 3 9" xfId="20569" xr:uid="{00000000-0005-0000-0000-0000E84C0000}"/>
    <cellStyle name="Merknad 3 2 2 3_Tabell 4.5-4.7" xfId="20538" xr:uid="{00000000-0005-0000-0000-0000E94C0000}"/>
    <cellStyle name="Merknad 3 2 2 4" xfId="1168" xr:uid="{00000000-0005-0000-0000-0000EA4C0000}"/>
    <cellStyle name="Merknad 3 2 2 4 2" xfId="20571" xr:uid="{00000000-0005-0000-0000-0000EB4C0000}"/>
    <cellStyle name="Merknad 3 2 2 4 2 2" xfId="20572" xr:uid="{00000000-0005-0000-0000-0000EC4C0000}"/>
    <cellStyle name="Merknad 3 2 2 4 2 3" xfId="20573" xr:uid="{00000000-0005-0000-0000-0000ED4C0000}"/>
    <cellStyle name="Merknad 3 2 2 4 3" xfId="20574" xr:uid="{00000000-0005-0000-0000-0000EE4C0000}"/>
    <cellStyle name="Merknad 3 2 2 4 3 2" xfId="20575" xr:uid="{00000000-0005-0000-0000-0000EF4C0000}"/>
    <cellStyle name="Merknad 3 2 2 4 3 3" xfId="20576" xr:uid="{00000000-0005-0000-0000-0000F04C0000}"/>
    <cellStyle name="Merknad 3 2 2 4 4" xfId="20577" xr:uid="{00000000-0005-0000-0000-0000F14C0000}"/>
    <cellStyle name="Merknad 3 2 2 4 5" xfId="20578" xr:uid="{00000000-0005-0000-0000-0000F24C0000}"/>
    <cellStyle name="Merknad 3 2 2 4_Tabell 4.5-4.7" xfId="20570" xr:uid="{00000000-0005-0000-0000-0000F34C0000}"/>
    <cellStyle name="Merknad 3 2 2 5" xfId="20579" xr:uid="{00000000-0005-0000-0000-0000F44C0000}"/>
    <cellStyle name="Merknad 3 2 2 5 2" xfId="20580" xr:uid="{00000000-0005-0000-0000-0000F54C0000}"/>
    <cellStyle name="Merknad 3 2 2 5 2 2" xfId="20581" xr:uid="{00000000-0005-0000-0000-0000F64C0000}"/>
    <cellStyle name="Merknad 3 2 2 5 2 3" xfId="20582" xr:uid="{00000000-0005-0000-0000-0000F74C0000}"/>
    <cellStyle name="Merknad 3 2 2 5 3" xfId="20583" xr:uid="{00000000-0005-0000-0000-0000F84C0000}"/>
    <cellStyle name="Merknad 3 2 2 5 3 2" xfId="20584" xr:uid="{00000000-0005-0000-0000-0000F94C0000}"/>
    <cellStyle name="Merknad 3 2 2 5 3 3" xfId="20585" xr:uid="{00000000-0005-0000-0000-0000FA4C0000}"/>
    <cellStyle name="Merknad 3 2 2 5 4" xfId="20586" xr:uid="{00000000-0005-0000-0000-0000FB4C0000}"/>
    <cellStyle name="Merknad 3 2 2 5 5" xfId="20587" xr:uid="{00000000-0005-0000-0000-0000FC4C0000}"/>
    <cellStyle name="Merknad 3 2 2 6" xfId="20588" xr:uid="{00000000-0005-0000-0000-0000FD4C0000}"/>
    <cellStyle name="Merknad 3 2 2 6 2" xfId="20589" xr:uid="{00000000-0005-0000-0000-0000FE4C0000}"/>
    <cellStyle name="Merknad 3 2 2 6 3" xfId="20590" xr:uid="{00000000-0005-0000-0000-0000FF4C0000}"/>
    <cellStyle name="Merknad 3 2 2 7" xfId="20591" xr:uid="{00000000-0005-0000-0000-0000004D0000}"/>
    <cellStyle name="Merknad 3 2 2 7 2" xfId="20592" xr:uid="{00000000-0005-0000-0000-0000014D0000}"/>
    <cellStyle name="Merknad 3 2 2 7 3" xfId="20593" xr:uid="{00000000-0005-0000-0000-0000024D0000}"/>
    <cellStyle name="Merknad 3 2 2 8" xfId="20594" xr:uid="{00000000-0005-0000-0000-0000034D0000}"/>
    <cellStyle name="Merknad 3 2 2 8 2" xfId="20595" xr:uid="{00000000-0005-0000-0000-0000044D0000}"/>
    <cellStyle name="Merknad 3 2 2 9" xfId="20596" xr:uid="{00000000-0005-0000-0000-0000054D0000}"/>
    <cellStyle name="Merknad 3 2 2 9 2" xfId="20597" xr:uid="{00000000-0005-0000-0000-0000064D0000}"/>
    <cellStyle name="Merknad 3 2 2_Tabell 4.5-4.7" xfId="20470" xr:uid="{00000000-0005-0000-0000-0000074D0000}"/>
    <cellStyle name="Merknad 3 2 3" xfId="1169" xr:uid="{00000000-0005-0000-0000-0000084D0000}"/>
    <cellStyle name="Merknad 3 2 3 10" xfId="20599" xr:uid="{00000000-0005-0000-0000-0000094D0000}"/>
    <cellStyle name="Merknad 3 2 3 11" xfId="20600" xr:uid="{00000000-0005-0000-0000-00000A4D0000}"/>
    <cellStyle name="Merknad 3 2 3 2" xfId="1170" xr:uid="{00000000-0005-0000-0000-00000B4D0000}"/>
    <cellStyle name="Merknad 3 2 3 2 10" xfId="20602" xr:uid="{00000000-0005-0000-0000-00000C4D0000}"/>
    <cellStyle name="Merknad 3 2 3 2 2" xfId="1171" xr:uid="{00000000-0005-0000-0000-00000D4D0000}"/>
    <cellStyle name="Merknad 3 2 3 2 2 2" xfId="20604" xr:uid="{00000000-0005-0000-0000-00000E4D0000}"/>
    <cellStyle name="Merknad 3 2 3 2 2 2 2" xfId="20605" xr:uid="{00000000-0005-0000-0000-00000F4D0000}"/>
    <cellStyle name="Merknad 3 2 3 2 2 2 3" xfId="20606" xr:uid="{00000000-0005-0000-0000-0000104D0000}"/>
    <cellStyle name="Merknad 3 2 3 2 2 3" xfId="20607" xr:uid="{00000000-0005-0000-0000-0000114D0000}"/>
    <cellStyle name="Merknad 3 2 3 2 2 3 2" xfId="20608" xr:uid="{00000000-0005-0000-0000-0000124D0000}"/>
    <cellStyle name="Merknad 3 2 3 2 2 3 3" xfId="20609" xr:uid="{00000000-0005-0000-0000-0000134D0000}"/>
    <cellStyle name="Merknad 3 2 3 2 2 4" xfId="20610" xr:uid="{00000000-0005-0000-0000-0000144D0000}"/>
    <cellStyle name="Merknad 3 2 3 2 2 5" xfId="20611" xr:uid="{00000000-0005-0000-0000-0000154D0000}"/>
    <cellStyle name="Merknad 3 2 3 2 2_Tabell 4.5-4.7" xfId="20603" xr:uid="{00000000-0005-0000-0000-0000164D0000}"/>
    <cellStyle name="Merknad 3 2 3 2 3" xfId="20612" xr:uid="{00000000-0005-0000-0000-0000174D0000}"/>
    <cellStyle name="Merknad 3 2 3 2 3 2" xfId="20613" xr:uid="{00000000-0005-0000-0000-0000184D0000}"/>
    <cellStyle name="Merknad 3 2 3 2 3 2 2" xfId="20614" xr:uid="{00000000-0005-0000-0000-0000194D0000}"/>
    <cellStyle name="Merknad 3 2 3 2 3 2 3" xfId="20615" xr:uid="{00000000-0005-0000-0000-00001A4D0000}"/>
    <cellStyle name="Merknad 3 2 3 2 3 3" xfId="20616" xr:uid="{00000000-0005-0000-0000-00001B4D0000}"/>
    <cellStyle name="Merknad 3 2 3 2 3 3 2" xfId="20617" xr:uid="{00000000-0005-0000-0000-00001C4D0000}"/>
    <cellStyle name="Merknad 3 2 3 2 3 3 3" xfId="20618" xr:uid="{00000000-0005-0000-0000-00001D4D0000}"/>
    <cellStyle name="Merknad 3 2 3 2 3 4" xfId="20619" xr:uid="{00000000-0005-0000-0000-00001E4D0000}"/>
    <cellStyle name="Merknad 3 2 3 2 3 5" xfId="20620" xr:uid="{00000000-0005-0000-0000-00001F4D0000}"/>
    <cellStyle name="Merknad 3 2 3 2 4" xfId="20621" xr:uid="{00000000-0005-0000-0000-0000204D0000}"/>
    <cellStyle name="Merknad 3 2 3 2 4 2" xfId="20622" xr:uid="{00000000-0005-0000-0000-0000214D0000}"/>
    <cellStyle name="Merknad 3 2 3 2 4 3" xfId="20623" xr:uid="{00000000-0005-0000-0000-0000224D0000}"/>
    <cellStyle name="Merknad 3 2 3 2 5" xfId="20624" xr:uid="{00000000-0005-0000-0000-0000234D0000}"/>
    <cellStyle name="Merknad 3 2 3 2 5 2" xfId="20625" xr:uid="{00000000-0005-0000-0000-0000244D0000}"/>
    <cellStyle name="Merknad 3 2 3 2 5 3" xfId="20626" xr:uid="{00000000-0005-0000-0000-0000254D0000}"/>
    <cellStyle name="Merknad 3 2 3 2 6" xfId="20627" xr:uid="{00000000-0005-0000-0000-0000264D0000}"/>
    <cellStyle name="Merknad 3 2 3 2 6 2" xfId="20628" xr:uid="{00000000-0005-0000-0000-0000274D0000}"/>
    <cellStyle name="Merknad 3 2 3 2 7" xfId="20629" xr:uid="{00000000-0005-0000-0000-0000284D0000}"/>
    <cellStyle name="Merknad 3 2 3 2 7 2" xfId="20630" xr:uid="{00000000-0005-0000-0000-0000294D0000}"/>
    <cellStyle name="Merknad 3 2 3 2 8" xfId="20631" xr:uid="{00000000-0005-0000-0000-00002A4D0000}"/>
    <cellStyle name="Merknad 3 2 3 2 9" xfId="20632" xr:uid="{00000000-0005-0000-0000-00002B4D0000}"/>
    <cellStyle name="Merknad 3 2 3 2_Tabell 4.5-4.7" xfId="20601" xr:uid="{00000000-0005-0000-0000-00002C4D0000}"/>
    <cellStyle name="Merknad 3 2 3 3" xfId="1172" xr:uid="{00000000-0005-0000-0000-00002D4D0000}"/>
    <cellStyle name="Merknad 3 2 3 3 2" xfId="20634" xr:uid="{00000000-0005-0000-0000-00002E4D0000}"/>
    <cellStyle name="Merknad 3 2 3 3 2 2" xfId="20635" xr:uid="{00000000-0005-0000-0000-00002F4D0000}"/>
    <cellStyle name="Merknad 3 2 3 3 2 3" xfId="20636" xr:uid="{00000000-0005-0000-0000-0000304D0000}"/>
    <cellStyle name="Merknad 3 2 3 3 3" xfId="20637" xr:uid="{00000000-0005-0000-0000-0000314D0000}"/>
    <cellStyle name="Merknad 3 2 3 3 3 2" xfId="20638" xr:uid="{00000000-0005-0000-0000-0000324D0000}"/>
    <cellStyle name="Merknad 3 2 3 3 3 3" xfId="20639" xr:uid="{00000000-0005-0000-0000-0000334D0000}"/>
    <cellStyle name="Merknad 3 2 3 3 4" xfId="20640" xr:uid="{00000000-0005-0000-0000-0000344D0000}"/>
    <cellStyle name="Merknad 3 2 3 3 5" xfId="20641" xr:uid="{00000000-0005-0000-0000-0000354D0000}"/>
    <cellStyle name="Merknad 3 2 3 3_Tabell 4.5-4.7" xfId="20633" xr:uid="{00000000-0005-0000-0000-0000364D0000}"/>
    <cellStyle name="Merknad 3 2 3 4" xfId="20642" xr:uid="{00000000-0005-0000-0000-0000374D0000}"/>
    <cellStyle name="Merknad 3 2 3 4 2" xfId="20643" xr:uid="{00000000-0005-0000-0000-0000384D0000}"/>
    <cellStyle name="Merknad 3 2 3 4 2 2" xfId="20644" xr:uid="{00000000-0005-0000-0000-0000394D0000}"/>
    <cellStyle name="Merknad 3 2 3 4 2 3" xfId="20645" xr:uid="{00000000-0005-0000-0000-00003A4D0000}"/>
    <cellStyle name="Merknad 3 2 3 4 3" xfId="20646" xr:uid="{00000000-0005-0000-0000-00003B4D0000}"/>
    <cellStyle name="Merknad 3 2 3 4 3 2" xfId="20647" xr:uid="{00000000-0005-0000-0000-00003C4D0000}"/>
    <cellStyle name="Merknad 3 2 3 4 3 3" xfId="20648" xr:uid="{00000000-0005-0000-0000-00003D4D0000}"/>
    <cellStyle name="Merknad 3 2 3 4 4" xfId="20649" xr:uid="{00000000-0005-0000-0000-00003E4D0000}"/>
    <cellStyle name="Merknad 3 2 3 4 5" xfId="20650" xr:uid="{00000000-0005-0000-0000-00003F4D0000}"/>
    <cellStyle name="Merknad 3 2 3 5" xfId="20651" xr:uid="{00000000-0005-0000-0000-0000404D0000}"/>
    <cellStyle name="Merknad 3 2 3 5 2" xfId="20652" xr:uid="{00000000-0005-0000-0000-0000414D0000}"/>
    <cellStyle name="Merknad 3 2 3 5 3" xfId="20653" xr:uid="{00000000-0005-0000-0000-0000424D0000}"/>
    <cellStyle name="Merknad 3 2 3 6" xfId="20654" xr:uid="{00000000-0005-0000-0000-0000434D0000}"/>
    <cellStyle name="Merknad 3 2 3 6 2" xfId="20655" xr:uid="{00000000-0005-0000-0000-0000444D0000}"/>
    <cellStyle name="Merknad 3 2 3 6 3" xfId="20656" xr:uid="{00000000-0005-0000-0000-0000454D0000}"/>
    <cellStyle name="Merknad 3 2 3 7" xfId="20657" xr:uid="{00000000-0005-0000-0000-0000464D0000}"/>
    <cellStyle name="Merknad 3 2 3 7 2" xfId="20658" xr:uid="{00000000-0005-0000-0000-0000474D0000}"/>
    <cellStyle name="Merknad 3 2 3 8" xfId="20659" xr:uid="{00000000-0005-0000-0000-0000484D0000}"/>
    <cellStyle name="Merknad 3 2 3 8 2" xfId="20660" xr:uid="{00000000-0005-0000-0000-0000494D0000}"/>
    <cellStyle name="Merknad 3 2 3 9" xfId="20661" xr:uid="{00000000-0005-0000-0000-00004A4D0000}"/>
    <cellStyle name="Merknad 3 2 3_Tabell 4.5-4.7" xfId="20598" xr:uid="{00000000-0005-0000-0000-00004B4D0000}"/>
    <cellStyle name="Merknad 3 2 4" xfId="1173" xr:uid="{00000000-0005-0000-0000-00004C4D0000}"/>
    <cellStyle name="Merknad 3 2 4 10" xfId="20663" xr:uid="{00000000-0005-0000-0000-00004D4D0000}"/>
    <cellStyle name="Merknad 3 2 4 2" xfId="1174" xr:uid="{00000000-0005-0000-0000-00004E4D0000}"/>
    <cellStyle name="Merknad 3 2 4 2 2" xfId="20665" xr:uid="{00000000-0005-0000-0000-00004F4D0000}"/>
    <cellStyle name="Merknad 3 2 4 2 2 2" xfId="20666" xr:uid="{00000000-0005-0000-0000-0000504D0000}"/>
    <cellStyle name="Merknad 3 2 4 2 2 3" xfId="20667" xr:uid="{00000000-0005-0000-0000-0000514D0000}"/>
    <cellStyle name="Merknad 3 2 4 2 3" xfId="20668" xr:uid="{00000000-0005-0000-0000-0000524D0000}"/>
    <cellStyle name="Merknad 3 2 4 2 3 2" xfId="20669" xr:uid="{00000000-0005-0000-0000-0000534D0000}"/>
    <cellStyle name="Merknad 3 2 4 2 3 3" xfId="20670" xr:uid="{00000000-0005-0000-0000-0000544D0000}"/>
    <cellStyle name="Merknad 3 2 4 2 4" xfId="20671" xr:uid="{00000000-0005-0000-0000-0000554D0000}"/>
    <cellStyle name="Merknad 3 2 4 2 5" xfId="20672" xr:uid="{00000000-0005-0000-0000-0000564D0000}"/>
    <cellStyle name="Merknad 3 2 4 2_Tabell 4.5-4.7" xfId="20664" xr:uid="{00000000-0005-0000-0000-0000574D0000}"/>
    <cellStyle name="Merknad 3 2 4 3" xfId="20673" xr:uid="{00000000-0005-0000-0000-0000584D0000}"/>
    <cellStyle name="Merknad 3 2 4 3 2" xfId="20674" xr:uid="{00000000-0005-0000-0000-0000594D0000}"/>
    <cellStyle name="Merknad 3 2 4 3 2 2" xfId="20675" xr:uid="{00000000-0005-0000-0000-00005A4D0000}"/>
    <cellStyle name="Merknad 3 2 4 3 2 3" xfId="20676" xr:uid="{00000000-0005-0000-0000-00005B4D0000}"/>
    <cellStyle name="Merknad 3 2 4 3 3" xfId="20677" xr:uid="{00000000-0005-0000-0000-00005C4D0000}"/>
    <cellStyle name="Merknad 3 2 4 3 3 2" xfId="20678" xr:uid="{00000000-0005-0000-0000-00005D4D0000}"/>
    <cellStyle name="Merknad 3 2 4 3 3 3" xfId="20679" xr:uid="{00000000-0005-0000-0000-00005E4D0000}"/>
    <cellStyle name="Merknad 3 2 4 3 4" xfId="20680" xr:uid="{00000000-0005-0000-0000-00005F4D0000}"/>
    <cellStyle name="Merknad 3 2 4 3 5" xfId="20681" xr:uid="{00000000-0005-0000-0000-0000604D0000}"/>
    <cellStyle name="Merknad 3 2 4 4" xfId="20682" xr:uid="{00000000-0005-0000-0000-0000614D0000}"/>
    <cellStyle name="Merknad 3 2 4 4 2" xfId="20683" xr:uid="{00000000-0005-0000-0000-0000624D0000}"/>
    <cellStyle name="Merknad 3 2 4 4 3" xfId="20684" xr:uid="{00000000-0005-0000-0000-0000634D0000}"/>
    <cellStyle name="Merknad 3 2 4 5" xfId="20685" xr:uid="{00000000-0005-0000-0000-0000644D0000}"/>
    <cellStyle name="Merknad 3 2 4 5 2" xfId="20686" xr:uid="{00000000-0005-0000-0000-0000654D0000}"/>
    <cellStyle name="Merknad 3 2 4 5 3" xfId="20687" xr:uid="{00000000-0005-0000-0000-0000664D0000}"/>
    <cellStyle name="Merknad 3 2 4 6" xfId="20688" xr:uid="{00000000-0005-0000-0000-0000674D0000}"/>
    <cellStyle name="Merknad 3 2 4 6 2" xfId="20689" xr:uid="{00000000-0005-0000-0000-0000684D0000}"/>
    <cellStyle name="Merknad 3 2 4 7" xfId="20690" xr:uid="{00000000-0005-0000-0000-0000694D0000}"/>
    <cellStyle name="Merknad 3 2 4 7 2" xfId="20691" xr:uid="{00000000-0005-0000-0000-00006A4D0000}"/>
    <cellStyle name="Merknad 3 2 4 8" xfId="20692" xr:uid="{00000000-0005-0000-0000-00006B4D0000}"/>
    <cellStyle name="Merknad 3 2 4 9" xfId="20693" xr:uid="{00000000-0005-0000-0000-00006C4D0000}"/>
    <cellStyle name="Merknad 3 2 4_Tabell 4.5-4.7" xfId="20662" xr:uid="{00000000-0005-0000-0000-00006D4D0000}"/>
    <cellStyle name="Merknad 3 2 5" xfId="1175" xr:uid="{00000000-0005-0000-0000-00006E4D0000}"/>
    <cellStyle name="Merknad 3 2 5 2" xfId="20695" xr:uid="{00000000-0005-0000-0000-00006F4D0000}"/>
    <cellStyle name="Merknad 3 2 5 2 2" xfId="20696" xr:uid="{00000000-0005-0000-0000-0000704D0000}"/>
    <cellStyle name="Merknad 3 2 5 2 3" xfId="20697" xr:uid="{00000000-0005-0000-0000-0000714D0000}"/>
    <cellStyle name="Merknad 3 2 5 3" xfId="20698" xr:uid="{00000000-0005-0000-0000-0000724D0000}"/>
    <cellStyle name="Merknad 3 2 5 3 2" xfId="20699" xr:uid="{00000000-0005-0000-0000-0000734D0000}"/>
    <cellStyle name="Merknad 3 2 5 3 3" xfId="20700" xr:uid="{00000000-0005-0000-0000-0000744D0000}"/>
    <cellStyle name="Merknad 3 2 5 4" xfId="20701" xr:uid="{00000000-0005-0000-0000-0000754D0000}"/>
    <cellStyle name="Merknad 3 2 5 5" xfId="20702" xr:uid="{00000000-0005-0000-0000-0000764D0000}"/>
    <cellStyle name="Merknad 3 2 5_Tabell 4.5-4.7" xfId="20694" xr:uid="{00000000-0005-0000-0000-0000774D0000}"/>
    <cellStyle name="Merknad 3 2 6" xfId="20703" xr:uid="{00000000-0005-0000-0000-0000784D0000}"/>
    <cellStyle name="Merknad 3 2 6 2" xfId="20704" xr:uid="{00000000-0005-0000-0000-0000794D0000}"/>
    <cellStyle name="Merknad 3 2 6 2 2" xfId="20705" xr:uid="{00000000-0005-0000-0000-00007A4D0000}"/>
    <cellStyle name="Merknad 3 2 6 2 3" xfId="20706" xr:uid="{00000000-0005-0000-0000-00007B4D0000}"/>
    <cellStyle name="Merknad 3 2 6 3" xfId="20707" xr:uid="{00000000-0005-0000-0000-00007C4D0000}"/>
    <cellStyle name="Merknad 3 2 6 3 2" xfId="20708" xr:uid="{00000000-0005-0000-0000-00007D4D0000}"/>
    <cellStyle name="Merknad 3 2 6 3 3" xfId="20709" xr:uid="{00000000-0005-0000-0000-00007E4D0000}"/>
    <cellStyle name="Merknad 3 2 6 4" xfId="20710" xr:uid="{00000000-0005-0000-0000-00007F4D0000}"/>
    <cellStyle name="Merknad 3 2 6 5" xfId="20711" xr:uid="{00000000-0005-0000-0000-0000804D0000}"/>
    <cellStyle name="Merknad 3 2 7" xfId="20712" xr:uid="{00000000-0005-0000-0000-0000814D0000}"/>
    <cellStyle name="Merknad 3 2 7 2" xfId="20713" xr:uid="{00000000-0005-0000-0000-0000824D0000}"/>
    <cellStyle name="Merknad 3 2 7 3" xfId="20714" xr:uid="{00000000-0005-0000-0000-0000834D0000}"/>
    <cellStyle name="Merknad 3 2 8" xfId="20715" xr:uid="{00000000-0005-0000-0000-0000844D0000}"/>
    <cellStyle name="Merknad 3 2 8 2" xfId="20716" xr:uid="{00000000-0005-0000-0000-0000854D0000}"/>
    <cellStyle name="Merknad 3 2 8 3" xfId="20717" xr:uid="{00000000-0005-0000-0000-0000864D0000}"/>
    <cellStyle name="Merknad 3 2 9" xfId="20718" xr:uid="{00000000-0005-0000-0000-0000874D0000}"/>
    <cellStyle name="Merknad 3 2 9 2" xfId="20719" xr:uid="{00000000-0005-0000-0000-0000884D0000}"/>
    <cellStyle name="Merknad 3 2_Tabell 4.5-4.7" xfId="20464" xr:uid="{00000000-0005-0000-0000-0000894D0000}"/>
    <cellStyle name="Merknad 3 3" xfId="1176" xr:uid="{00000000-0005-0000-0000-00008A4D0000}"/>
    <cellStyle name="Merknad 3 3 10" xfId="20721" xr:uid="{00000000-0005-0000-0000-00008B4D0000}"/>
    <cellStyle name="Merknad 3 3 10 2" xfId="20722" xr:uid="{00000000-0005-0000-0000-00008C4D0000}"/>
    <cellStyle name="Merknad 3 3 11" xfId="20723" xr:uid="{00000000-0005-0000-0000-00008D4D0000}"/>
    <cellStyle name="Merknad 3 3 12" xfId="20724" xr:uid="{00000000-0005-0000-0000-00008E4D0000}"/>
    <cellStyle name="Merknad 3 3 13" xfId="20725" xr:uid="{00000000-0005-0000-0000-00008F4D0000}"/>
    <cellStyle name="Merknad 3 3 2" xfId="1177" xr:uid="{00000000-0005-0000-0000-0000904D0000}"/>
    <cellStyle name="Merknad 3 3 2 10" xfId="20727" xr:uid="{00000000-0005-0000-0000-0000914D0000}"/>
    <cellStyle name="Merknad 3 3 2 11" xfId="20728" xr:uid="{00000000-0005-0000-0000-0000924D0000}"/>
    <cellStyle name="Merknad 3 3 2 12" xfId="20729" xr:uid="{00000000-0005-0000-0000-0000934D0000}"/>
    <cellStyle name="Merknad 3 3 2 2" xfId="1178" xr:uid="{00000000-0005-0000-0000-0000944D0000}"/>
    <cellStyle name="Merknad 3 3 2 2 10" xfId="20731" xr:uid="{00000000-0005-0000-0000-0000954D0000}"/>
    <cellStyle name="Merknad 3 3 2 2 11" xfId="20732" xr:uid="{00000000-0005-0000-0000-0000964D0000}"/>
    <cellStyle name="Merknad 3 3 2 2 2" xfId="1179" xr:uid="{00000000-0005-0000-0000-0000974D0000}"/>
    <cellStyle name="Merknad 3 3 2 2 2 10" xfId="20734" xr:uid="{00000000-0005-0000-0000-0000984D0000}"/>
    <cellStyle name="Merknad 3 3 2 2 2 2" xfId="1180" xr:uid="{00000000-0005-0000-0000-0000994D0000}"/>
    <cellStyle name="Merknad 3 3 2 2 2 2 2" xfId="20736" xr:uid="{00000000-0005-0000-0000-00009A4D0000}"/>
    <cellStyle name="Merknad 3 3 2 2 2 2 2 2" xfId="20737" xr:uid="{00000000-0005-0000-0000-00009B4D0000}"/>
    <cellStyle name="Merknad 3 3 2 2 2 2 2 3" xfId="20738" xr:uid="{00000000-0005-0000-0000-00009C4D0000}"/>
    <cellStyle name="Merknad 3 3 2 2 2 2 3" xfId="20739" xr:uid="{00000000-0005-0000-0000-00009D4D0000}"/>
    <cellStyle name="Merknad 3 3 2 2 2 2 3 2" xfId="20740" xr:uid="{00000000-0005-0000-0000-00009E4D0000}"/>
    <cellStyle name="Merknad 3 3 2 2 2 2 3 3" xfId="20741" xr:uid="{00000000-0005-0000-0000-00009F4D0000}"/>
    <cellStyle name="Merknad 3 3 2 2 2 2 4" xfId="20742" xr:uid="{00000000-0005-0000-0000-0000A04D0000}"/>
    <cellStyle name="Merknad 3 3 2 2 2 2 5" xfId="20743" xr:uid="{00000000-0005-0000-0000-0000A14D0000}"/>
    <cellStyle name="Merknad 3 3 2 2 2 2_Tabell 4.5-4.7" xfId="20735" xr:uid="{00000000-0005-0000-0000-0000A24D0000}"/>
    <cellStyle name="Merknad 3 3 2 2 2 3" xfId="20744" xr:uid="{00000000-0005-0000-0000-0000A34D0000}"/>
    <cellStyle name="Merknad 3 3 2 2 2 3 2" xfId="20745" xr:uid="{00000000-0005-0000-0000-0000A44D0000}"/>
    <cellStyle name="Merknad 3 3 2 2 2 3 2 2" xfId="20746" xr:uid="{00000000-0005-0000-0000-0000A54D0000}"/>
    <cellStyle name="Merknad 3 3 2 2 2 3 2 3" xfId="20747" xr:uid="{00000000-0005-0000-0000-0000A64D0000}"/>
    <cellStyle name="Merknad 3 3 2 2 2 3 3" xfId="20748" xr:uid="{00000000-0005-0000-0000-0000A74D0000}"/>
    <cellStyle name="Merknad 3 3 2 2 2 3 3 2" xfId="20749" xr:uid="{00000000-0005-0000-0000-0000A84D0000}"/>
    <cellStyle name="Merknad 3 3 2 2 2 3 3 3" xfId="20750" xr:uid="{00000000-0005-0000-0000-0000A94D0000}"/>
    <cellStyle name="Merknad 3 3 2 2 2 3 4" xfId="20751" xr:uid="{00000000-0005-0000-0000-0000AA4D0000}"/>
    <cellStyle name="Merknad 3 3 2 2 2 3 5" xfId="20752" xr:uid="{00000000-0005-0000-0000-0000AB4D0000}"/>
    <cellStyle name="Merknad 3 3 2 2 2 4" xfId="20753" xr:uid="{00000000-0005-0000-0000-0000AC4D0000}"/>
    <cellStyle name="Merknad 3 3 2 2 2 4 2" xfId="20754" xr:uid="{00000000-0005-0000-0000-0000AD4D0000}"/>
    <cellStyle name="Merknad 3 3 2 2 2 4 3" xfId="20755" xr:uid="{00000000-0005-0000-0000-0000AE4D0000}"/>
    <cellStyle name="Merknad 3 3 2 2 2 5" xfId="20756" xr:uid="{00000000-0005-0000-0000-0000AF4D0000}"/>
    <cellStyle name="Merknad 3 3 2 2 2 5 2" xfId="20757" xr:uid="{00000000-0005-0000-0000-0000B04D0000}"/>
    <cellStyle name="Merknad 3 3 2 2 2 5 3" xfId="20758" xr:uid="{00000000-0005-0000-0000-0000B14D0000}"/>
    <cellStyle name="Merknad 3 3 2 2 2 6" xfId="20759" xr:uid="{00000000-0005-0000-0000-0000B24D0000}"/>
    <cellStyle name="Merknad 3 3 2 2 2 6 2" xfId="20760" xr:uid="{00000000-0005-0000-0000-0000B34D0000}"/>
    <cellStyle name="Merknad 3 3 2 2 2 7" xfId="20761" xr:uid="{00000000-0005-0000-0000-0000B44D0000}"/>
    <cellStyle name="Merknad 3 3 2 2 2 7 2" xfId="20762" xr:uid="{00000000-0005-0000-0000-0000B54D0000}"/>
    <cellStyle name="Merknad 3 3 2 2 2 8" xfId="20763" xr:uid="{00000000-0005-0000-0000-0000B64D0000}"/>
    <cellStyle name="Merknad 3 3 2 2 2 9" xfId="20764" xr:uid="{00000000-0005-0000-0000-0000B74D0000}"/>
    <cellStyle name="Merknad 3 3 2 2 2_Tabell 4.5-4.7" xfId="20733" xr:uid="{00000000-0005-0000-0000-0000B84D0000}"/>
    <cellStyle name="Merknad 3 3 2 2 3" xfId="1181" xr:uid="{00000000-0005-0000-0000-0000B94D0000}"/>
    <cellStyle name="Merknad 3 3 2 2 3 2" xfId="20766" xr:uid="{00000000-0005-0000-0000-0000BA4D0000}"/>
    <cellStyle name="Merknad 3 3 2 2 3 2 2" xfId="20767" xr:uid="{00000000-0005-0000-0000-0000BB4D0000}"/>
    <cellStyle name="Merknad 3 3 2 2 3 2 3" xfId="20768" xr:uid="{00000000-0005-0000-0000-0000BC4D0000}"/>
    <cellStyle name="Merknad 3 3 2 2 3 3" xfId="20769" xr:uid="{00000000-0005-0000-0000-0000BD4D0000}"/>
    <cellStyle name="Merknad 3 3 2 2 3 3 2" xfId="20770" xr:uid="{00000000-0005-0000-0000-0000BE4D0000}"/>
    <cellStyle name="Merknad 3 3 2 2 3 3 3" xfId="20771" xr:uid="{00000000-0005-0000-0000-0000BF4D0000}"/>
    <cellStyle name="Merknad 3 3 2 2 3 4" xfId="20772" xr:uid="{00000000-0005-0000-0000-0000C04D0000}"/>
    <cellStyle name="Merknad 3 3 2 2 3 5" xfId="20773" xr:uid="{00000000-0005-0000-0000-0000C14D0000}"/>
    <cellStyle name="Merknad 3 3 2 2 3_Tabell 4.5-4.7" xfId="20765" xr:uid="{00000000-0005-0000-0000-0000C24D0000}"/>
    <cellStyle name="Merknad 3 3 2 2 4" xfId="20774" xr:uid="{00000000-0005-0000-0000-0000C34D0000}"/>
    <cellStyle name="Merknad 3 3 2 2 4 2" xfId="20775" xr:uid="{00000000-0005-0000-0000-0000C44D0000}"/>
    <cellStyle name="Merknad 3 3 2 2 4 2 2" xfId="20776" xr:uid="{00000000-0005-0000-0000-0000C54D0000}"/>
    <cellStyle name="Merknad 3 3 2 2 4 2 3" xfId="20777" xr:uid="{00000000-0005-0000-0000-0000C64D0000}"/>
    <cellStyle name="Merknad 3 3 2 2 4 3" xfId="20778" xr:uid="{00000000-0005-0000-0000-0000C74D0000}"/>
    <cellStyle name="Merknad 3 3 2 2 4 3 2" xfId="20779" xr:uid="{00000000-0005-0000-0000-0000C84D0000}"/>
    <cellStyle name="Merknad 3 3 2 2 4 3 3" xfId="20780" xr:uid="{00000000-0005-0000-0000-0000C94D0000}"/>
    <cellStyle name="Merknad 3 3 2 2 4 4" xfId="20781" xr:uid="{00000000-0005-0000-0000-0000CA4D0000}"/>
    <cellStyle name="Merknad 3 3 2 2 4 5" xfId="20782" xr:uid="{00000000-0005-0000-0000-0000CB4D0000}"/>
    <cellStyle name="Merknad 3 3 2 2 5" xfId="20783" xr:uid="{00000000-0005-0000-0000-0000CC4D0000}"/>
    <cellStyle name="Merknad 3 3 2 2 5 2" xfId="20784" xr:uid="{00000000-0005-0000-0000-0000CD4D0000}"/>
    <cellStyle name="Merknad 3 3 2 2 5 3" xfId="20785" xr:uid="{00000000-0005-0000-0000-0000CE4D0000}"/>
    <cellStyle name="Merknad 3 3 2 2 6" xfId="20786" xr:uid="{00000000-0005-0000-0000-0000CF4D0000}"/>
    <cellStyle name="Merknad 3 3 2 2 6 2" xfId="20787" xr:uid="{00000000-0005-0000-0000-0000D04D0000}"/>
    <cellStyle name="Merknad 3 3 2 2 6 3" xfId="20788" xr:uid="{00000000-0005-0000-0000-0000D14D0000}"/>
    <cellStyle name="Merknad 3 3 2 2 7" xfId="20789" xr:uid="{00000000-0005-0000-0000-0000D24D0000}"/>
    <cellStyle name="Merknad 3 3 2 2 7 2" xfId="20790" xr:uid="{00000000-0005-0000-0000-0000D34D0000}"/>
    <cellStyle name="Merknad 3 3 2 2 8" xfId="20791" xr:uid="{00000000-0005-0000-0000-0000D44D0000}"/>
    <cellStyle name="Merknad 3 3 2 2 8 2" xfId="20792" xr:uid="{00000000-0005-0000-0000-0000D54D0000}"/>
    <cellStyle name="Merknad 3 3 2 2 9" xfId="20793" xr:uid="{00000000-0005-0000-0000-0000D64D0000}"/>
    <cellStyle name="Merknad 3 3 2 2_Tabell 4.5-4.7" xfId="20730" xr:uid="{00000000-0005-0000-0000-0000D74D0000}"/>
    <cellStyle name="Merknad 3 3 2 3" xfId="1182" xr:uid="{00000000-0005-0000-0000-0000D84D0000}"/>
    <cellStyle name="Merknad 3 3 2 3 10" xfId="20795" xr:uid="{00000000-0005-0000-0000-0000D94D0000}"/>
    <cellStyle name="Merknad 3 3 2 3 2" xfId="1183" xr:uid="{00000000-0005-0000-0000-0000DA4D0000}"/>
    <cellStyle name="Merknad 3 3 2 3 2 2" xfId="20797" xr:uid="{00000000-0005-0000-0000-0000DB4D0000}"/>
    <cellStyle name="Merknad 3 3 2 3 2 2 2" xfId="20798" xr:uid="{00000000-0005-0000-0000-0000DC4D0000}"/>
    <cellStyle name="Merknad 3 3 2 3 2 2 3" xfId="20799" xr:uid="{00000000-0005-0000-0000-0000DD4D0000}"/>
    <cellStyle name="Merknad 3 3 2 3 2 3" xfId="20800" xr:uid="{00000000-0005-0000-0000-0000DE4D0000}"/>
    <cellStyle name="Merknad 3 3 2 3 2 3 2" xfId="20801" xr:uid="{00000000-0005-0000-0000-0000DF4D0000}"/>
    <cellStyle name="Merknad 3 3 2 3 2 3 3" xfId="20802" xr:uid="{00000000-0005-0000-0000-0000E04D0000}"/>
    <cellStyle name="Merknad 3 3 2 3 2 4" xfId="20803" xr:uid="{00000000-0005-0000-0000-0000E14D0000}"/>
    <cellStyle name="Merknad 3 3 2 3 2 5" xfId="20804" xr:uid="{00000000-0005-0000-0000-0000E24D0000}"/>
    <cellStyle name="Merknad 3 3 2 3 2_Tabell 4.5-4.7" xfId="20796" xr:uid="{00000000-0005-0000-0000-0000E34D0000}"/>
    <cellStyle name="Merknad 3 3 2 3 3" xfId="20805" xr:uid="{00000000-0005-0000-0000-0000E44D0000}"/>
    <cellStyle name="Merknad 3 3 2 3 3 2" xfId="20806" xr:uid="{00000000-0005-0000-0000-0000E54D0000}"/>
    <cellStyle name="Merknad 3 3 2 3 3 2 2" xfId="20807" xr:uid="{00000000-0005-0000-0000-0000E64D0000}"/>
    <cellStyle name="Merknad 3 3 2 3 3 2 3" xfId="20808" xr:uid="{00000000-0005-0000-0000-0000E74D0000}"/>
    <cellStyle name="Merknad 3 3 2 3 3 3" xfId="20809" xr:uid="{00000000-0005-0000-0000-0000E84D0000}"/>
    <cellStyle name="Merknad 3 3 2 3 3 3 2" xfId="20810" xr:uid="{00000000-0005-0000-0000-0000E94D0000}"/>
    <cellStyle name="Merknad 3 3 2 3 3 3 3" xfId="20811" xr:uid="{00000000-0005-0000-0000-0000EA4D0000}"/>
    <cellStyle name="Merknad 3 3 2 3 3 4" xfId="20812" xr:uid="{00000000-0005-0000-0000-0000EB4D0000}"/>
    <cellStyle name="Merknad 3 3 2 3 3 5" xfId="20813" xr:uid="{00000000-0005-0000-0000-0000EC4D0000}"/>
    <cellStyle name="Merknad 3 3 2 3 4" xfId="20814" xr:uid="{00000000-0005-0000-0000-0000ED4D0000}"/>
    <cellStyle name="Merknad 3 3 2 3 4 2" xfId="20815" xr:uid="{00000000-0005-0000-0000-0000EE4D0000}"/>
    <cellStyle name="Merknad 3 3 2 3 4 3" xfId="20816" xr:uid="{00000000-0005-0000-0000-0000EF4D0000}"/>
    <cellStyle name="Merknad 3 3 2 3 5" xfId="20817" xr:uid="{00000000-0005-0000-0000-0000F04D0000}"/>
    <cellStyle name="Merknad 3 3 2 3 5 2" xfId="20818" xr:uid="{00000000-0005-0000-0000-0000F14D0000}"/>
    <cellStyle name="Merknad 3 3 2 3 5 3" xfId="20819" xr:uid="{00000000-0005-0000-0000-0000F24D0000}"/>
    <cellStyle name="Merknad 3 3 2 3 6" xfId="20820" xr:uid="{00000000-0005-0000-0000-0000F34D0000}"/>
    <cellStyle name="Merknad 3 3 2 3 6 2" xfId="20821" xr:uid="{00000000-0005-0000-0000-0000F44D0000}"/>
    <cellStyle name="Merknad 3 3 2 3 7" xfId="20822" xr:uid="{00000000-0005-0000-0000-0000F54D0000}"/>
    <cellStyle name="Merknad 3 3 2 3 7 2" xfId="20823" xr:uid="{00000000-0005-0000-0000-0000F64D0000}"/>
    <cellStyle name="Merknad 3 3 2 3 8" xfId="20824" xr:uid="{00000000-0005-0000-0000-0000F74D0000}"/>
    <cellStyle name="Merknad 3 3 2 3 9" xfId="20825" xr:uid="{00000000-0005-0000-0000-0000F84D0000}"/>
    <cellStyle name="Merknad 3 3 2 3_Tabell 4.5-4.7" xfId="20794" xr:uid="{00000000-0005-0000-0000-0000F94D0000}"/>
    <cellStyle name="Merknad 3 3 2 4" xfId="1184" xr:uid="{00000000-0005-0000-0000-0000FA4D0000}"/>
    <cellStyle name="Merknad 3 3 2 4 2" xfId="20827" xr:uid="{00000000-0005-0000-0000-0000FB4D0000}"/>
    <cellStyle name="Merknad 3 3 2 4 2 2" xfId="20828" xr:uid="{00000000-0005-0000-0000-0000FC4D0000}"/>
    <cellStyle name="Merknad 3 3 2 4 2 3" xfId="20829" xr:uid="{00000000-0005-0000-0000-0000FD4D0000}"/>
    <cellStyle name="Merknad 3 3 2 4 3" xfId="20830" xr:uid="{00000000-0005-0000-0000-0000FE4D0000}"/>
    <cellStyle name="Merknad 3 3 2 4 3 2" xfId="20831" xr:uid="{00000000-0005-0000-0000-0000FF4D0000}"/>
    <cellStyle name="Merknad 3 3 2 4 3 3" xfId="20832" xr:uid="{00000000-0005-0000-0000-0000004E0000}"/>
    <cellStyle name="Merknad 3 3 2 4 4" xfId="20833" xr:uid="{00000000-0005-0000-0000-0000014E0000}"/>
    <cellStyle name="Merknad 3 3 2 4 5" xfId="20834" xr:uid="{00000000-0005-0000-0000-0000024E0000}"/>
    <cellStyle name="Merknad 3 3 2 4_Tabell 4.5-4.7" xfId="20826" xr:uid="{00000000-0005-0000-0000-0000034E0000}"/>
    <cellStyle name="Merknad 3 3 2 5" xfId="20835" xr:uid="{00000000-0005-0000-0000-0000044E0000}"/>
    <cellStyle name="Merknad 3 3 2 5 2" xfId="20836" xr:uid="{00000000-0005-0000-0000-0000054E0000}"/>
    <cellStyle name="Merknad 3 3 2 5 2 2" xfId="20837" xr:uid="{00000000-0005-0000-0000-0000064E0000}"/>
    <cellStyle name="Merknad 3 3 2 5 2 3" xfId="20838" xr:uid="{00000000-0005-0000-0000-0000074E0000}"/>
    <cellStyle name="Merknad 3 3 2 5 3" xfId="20839" xr:uid="{00000000-0005-0000-0000-0000084E0000}"/>
    <cellStyle name="Merknad 3 3 2 5 3 2" xfId="20840" xr:uid="{00000000-0005-0000-0000-0000094E0000}"/>
    <cellStyle name="Merknad 3 3 2 5 3 3" xfId="20841" xr:uid="{00000000-0005-0000-0000-00000A4E0000}"/>
    <cellStyle name="Merknad 3 3 2 5 4" xfId="20842" xr:uid="{00000000-0005-0000-0000-00000B4E0000}"/>
    <cellStyle name="Merknad 3 3 2 5 5" xfId="20843" xr:uid="{00000000-0005-0000-0000-00000C4E0000}"/>
    <cellStyle name="Merknad 3 3 2 6" xfId="20844" xr:uid="{00000000-0005-0000-0000-00000D4E0000}"/>
    <cellStyle name="Merknad 3 3 2 6 2" xfId="20845" xr:uid="{00000000-0005-0000-0000-00000E4E0000}"/>
    <cellStyle name="Merknad 3 3 2 6 3" xfId="20846" xr:uid="{00000000-0005-0000-0000-00000F4E0000}"/>
    <cellStyle name="Merknad 3 3 2 7" xfId="20847" xr:uid="{00000000-0005-0000-0000-0000104E0000}"/>
    <cellStyle name="Merknad 3 3 2 7 2" xfId="20848" xr:uid="{00000000-0005-0000-0000-0000114E0000}"/>
    <cellStyle name="Merknad 3 3 2 7 3" xfId="20849" xr:uid="{00000000-0005-0000-0000-0000124E0000}"/>
    <cellStyle name="Merknad 3 3 2 8" xfId="20850" xr:uid="{00000000-0005-0000-0000-0000134E0000}"/>
    <cellStyle name="Merknad 3 3 2 8 2" xfId="20851" xr:uid="{00000000-0005-0000-0000-0000144E0000}"/>
    <cellStyle name="Merknad 3 3 2 9" xfId="20852" xr:uid="{00000000-0005-0000-0000-0000154E0000}"/>
    <cellStyle name="Merknad 3 3 2 9 2" xfId="20853" xr:uid="{00000000-0005-0000-0000-0000164E0000}"/>
    <cellStyle name="Merknad 3 3 2_Tabell 4.5-4.7" xfId="20726" xr:uid="{00000000-0005-0000-0000-0000174E0000}"/>
    <cellStyle name="Merknad 3 3 3" xfId="1185" xr:uid="{00000000-0005-0000-0000-0000184E0000}"/>
    <cellStyle name="Merknad 3 3 3 10" xfId="20855" xr:uid="{00000000-0005-0000-0000-0000194E0000}"/>
    <cellStyle name="Merknad 3 3 3 11" xfId="20856" xr:uid="{00000000-0005-0000-0000-00001A4E0000}"/>
    <cellStyle name="Merknad 3 3 3 2" xfId="1186" xr:uid="{00000000-0005-0000-0000-00001B4E0000}"/>
    <cellStyle name="Merknad 3 3 3 2 10" xfId="20858" xr:uid="{00000000-0005-0000-0000-00001C4E0000}"/>
    <cellStyle name="Merknad 3 3 3 2 2" xfId="1187" xr:uid="{00000000-0005-0000-0000-00001D4E0000}"/>
    <cellStyle name="Merknad 3 3 3 2 2 2" xfId="20860" xr:uid="{00000000-0005-0000-0000-00001E4E0000}"/>
    <cellStyle name="Merknad 3 3 3 2 2 2 2" xfId="20861" xr:uid="{00000000-0005-0000-0000-00001F4E0000}"/>
    <cellStyle name="Merknad 3 3 3 2 2 2 3" xfId="20862" xr:uid="{00000000-0005-0000-0000-0000204E0000}"/>
    <cellStyle name="Merknad 3 3 3 2 2 3" xfId="20863" xr:uid="{00000000-0005-0000-0000-0000214E0000}"/>
    <cellStyle name="Merknad 3 3 3 2 2 3 2" xfId="20864" xr:uid="{00000000-0005-0000-0000-0000224E0000}"/>
    <cellStyle name="Merknad 3 3 3 2 2 3 3" xfId="20865" xr:uid="{00000000-0005-0000-0000-0000234E0000}"/>
    <cellStyle name="Merknad 3 3 3 2 2 4" xfId="20866" xr:uid="{00000000-0005-0000-0000-0000244E0000}"/>
    <cellStyle name="Merknad 3 3 3 2 2 5" xfId="20867" xr:uid="{00000000-0005-0000-0000-0000254E0000}"/>
    <cellStyle name="Merknad 3 3 3 2 2_Tabell 4.5-4.7" xfId="20859" xr:uid="{00000000-0005-0000-0000-0000264E0000}"/>
    <cellStyle name="Merknad 3 3 3 2 3" xfId="20868" xr:uid="{00000000-0005-0000-0000-0000274E0000}"/>
    <cellStyle name="Merknad 3 3 3 2 3 2" xfId="20869" xr:uid="{00000000-0005-0000-0000-0000284E0000}"/>
    <cellStyle name="Merknad 3 3 3 2 3 2 2" xfId="20870" xr:uid="{00000000-0005-0000-0000-0000294E0000}"/>
    <cellStyle name="Merknad 3 3 3 2 3 2 3" xfId="20871" xr:uid="{00000000-0005-0000-0000-00002A4E0000}"/>
    <cellStyle name="Merknad 3 3 3 2 3 3" xfId="20872" xr:uid="{00000000-0005-0000-0000-00002B4E0000}"/>
    <cellStyle name="Merknad 3 3 3 2 3 3 2" xfId="20873" xr:uid="{00000000-0005-0000-0000-00002C4E0000}"/>
    <cellStyle name="Merknad 3 3 3 2 3 3 3" xfId="20874" xr:uid="{00000000-0005-0000-0000-00002D4E0000}"/>
    <cellStyle name="Merknad 3 3 3 2 3 4" xfId="20875" xr:uid="{00000000-0005-0000-0000-00002E4E0000}"/>
    <cellStyle name="Merknad 3 3 3 2 3 5" xfId="20876" xr:uid="{00000000-0005-0000-0000-00002F4E0000}"/>
    <cellStyle name="Merknad 3 3 3 2 4" xfId="20877" xr:uid="{00000000-0005-0000-0000-0000304E0000}"/>
    <cellStyle name="Merknad 3 3 3 2 4 2" xfId="20878" xr:uid="{00000000-0005-0000-0000-0000314E0000}"/>
    <cellStyle name="Merknad 3 3 3 2 4 3" xfId="20879" xr:uid="{00000000-0005-0000-0000-0000324E0000}"/>
    <cellStyle name="Merknad 3 3 3 2 5" xfId="20880" xr:uid="{00000000-0005-0000-0000-0000334E0000}"/>
    <cellStyle name="Merknad 3 3 3 2 5 2" xfId="20881" xr:uid="{00000000-0005-0000-0000-0000344E0000}"/>
    <cellStyle name="Merknad 3 3 3 2 5 3" xfId="20882" xr:uid="{00000000-0005-0000-0000-0000354E0000}"/>
    <cellStyle name="Merknad 3 3 3 2 6" xfId="20883" xr:uid="{00000000-0005-0000-0000-0000364E0000}"/>
    <cellStyle name="Merknad 3 3 3 2 6 2" xfId="20884" xr:uid="{00000000-0005-0000-0000-0000374E0000}"/>
    <cellStyle name="Merknad 3 3 3 2 7" xfId="20885" xr:uid="{00000000-0005-0000-0000-0000384E0000}"/>
    <cellStyle name="Merknad 3 3 3 2 7 2" xfId="20886" xr:uid="{00000000-0005-0000-0000-0000394E0000}"/>
    <cellStyle name="Merknad 3 3 3 2 8" xfId="20887" xr:uid="{00000000-0005-0000-0000-00003A4E0000}"/>
    <cellStyle name="Merknad 3 3 3 2 9" xfId="20888" xr:uid="{00000000-0005-0000-0000-00003B4E0000}"/>
    <cellStyle name="Merknad 3 3 3 2_Tabell 4.5-4.7" xfId="20857" xr:uid="{00000000-0005-0000-0000-00003C4E0000}"/>
    <cellStyle name="Merknad 3 3 3 3" xfId="1188" xr:uid="{00000000-0005-0000-0000-00003D4E0000}"/>
    <cellStyle name="Merknad 3 3 3 3 2" xfId="20890" xr:uid="{00000000-0005-0000-0000-00003E4E0000}"/>
    <cellStyle name="Merknad 3 3 3 3 2 2" xfId="20891" xr:uid="{00000000-0005-0000-0000-00003F4E0000}"/>
    <cellStyle name="Merknad 3 3 3 3 2 3" xfId="20892" xr:uid="{00000000-0005-0000-0000-0000404E0000}"/>
    <cellStyle name="Merknad 3 3 3 3 3" xfId="20893" xr:uid="{00000000-0005-0000-0000-0000414E0000}"/>
    <cellStyle name="Merknad 3 3 3 3 3 2" xfId="20894" xr:uid="{00000000-0005-0000-0000-0000424E0000}"/>
    <cellStyle name="Merknad 3 3 3 3 3 3" xfId="20895" xr:uid="{00000000-0005-0000-0000-0000434E0000}"/>
    <cellStyle name="Merknad 3 3 3 3 4" xfId="20896" xr:uid="{00000000-0005-0000-0000-0000444E0000}"/>
    <cellStyle name="Merknad 3 3 3 3 5" xfId="20897" xr:uid="{00000000-0005-0000-0000-0000454E0000}"/>
    <cellStyle name="Merknad 3 3 3 3_Tabell 4.5-4.7" xfId="20889" xr:uid="{00000000-0005-0000-0000-0000464E0000}"/>
    <cellStyle name="Merknad 3 3 3 4" xfId="20898" xr:uid="{00000000-0005-0000-0000-0000474E0000}"/>
    <cellStyle name="Merknad 3 3 3 4 2" xfId="20899" xr:uid="{00000000-0005-0000-0000-0000484E0000}"/>
    <cellStyle name="Merknad 3 3 3 4 2 2" xfId="20900" xr:uid="{00000000-0005-0000-0000-0000494E0000}"/>
    <cellStyle name="Merknad 3 3 3 4 2 3" xfId="20901" xr:uid="{00000000-0005-0000-0000-00004A4E0000}"/>
    <cellStyle name="Merknad 3 3 3 4 3" xfId="20902" xr:uid="{00000000-0005-0000-0000-00004B4E0000}"/>
    <cellStyle name="Merknad 3 3 3 4 3 2" xfId="20903" xr:uid="{00000000-0005-0000-0000-00004C4E0000}"/>
    <cellStyle name="Merknad 3 3 3 4 3 3" xfId="20904" xr:uid="{00000000-0005-0000-0000-00004D4E0000}"/>
    <cellStyle name="Merknad 3 3 3 4 4" xfId="20905" xr:uid="{00000000-0005-0000-0000-00004E4E0000}"/>
    <cellStyle name="Merknad 3 3 3 4 5" xfId="20906" xr:uid="{00000000-0005-0000-0000-00004F4E0000}"/>
    <cellStyle name="Merknad 3 3 3 5" xfId="20907" xr:uid="{00000000-0005-0000-0000-0000504E0000}"/>
    <cellStyle name="Merknad 3 3 3 5 2" xfId="20908" xr:uid="{00000000-0005-0000-0000-0000514E0000}"/>
    <cellStyle name="Merknad 3 3 3 5 3" xfId="20909" xr:uid="{00000000-0005-0000-0000-0000524E0000}"/>
    <cellStyle name="Merknad 3 3 3 6" xfId="20910" xr:uid="{00000000-0005-0000-0000-0000534E0000}"/>
    <cellStyle name="Merknad 3 3 3 6 2" xfId="20911" xr:uid="{00000000-0005-0000-0000-0000544E0000}"/>
    <cellStyle name="Merknad 3 3 3 6 3" xfId="20912" xr:uid="{00000000-0005-0000-0000-0000554E0000}"/>
    <cellStyle name="Merknad 3 3 3 7" xfId="20913" xr:uid="{00000000-0005-0000-0000-0000564E0000}"/>
    <cellStyle name="Merknad 3 3 3 7 2" xfId="20914" xr:uid="{00000000-0005-0000-0000-0000574E0000}"/>
    <cellStyle name="Merknad 3 3 3 8" xfId="20915" xr:uid="{00000000-0005-0000-0000-0000584E0000}"/>
    <cellStyle name="Merknad 3 3 3 8 2" xfId="20916" xr:uid="{00000000-0005-0000-0000-0000594E0000}"/>
    <cellStyle name="Merknad 3 3 3 9" xfId="20917" xr:uid="{00000000-0005-0000-0000-00005A4E0000}"/>
    <cellStyle name="Merknad 3 3 3_Tabell 4.5-4.7" xfId="20854" xr:uid="{00000000-0005-0000-0000-00005B4E0000}"/>
    <cellStyle name="Merknad 3 3 4" xfId="1189" xr:uid="{00000000-0005-0000-0000-00005C4E0000}"/>
    <cellStyle name="Merknad 3 3 4 10" xfId="20919" xr:uid="{00000000-0005-0000-0000-00005D4E0000}"/>
    <cellStyle name="Merknad 3 3 4 2" xfId="1190" xr:uid="{00000000-0005-0000-0000-00005E4E0000}"/>
    <cellStyle name="Merknad 3 3 4 2 2" xfId="20921" xr:uid="{00000000-0005-0000-0000-00005F4E0000}"/>
    <cellStyle name="Merknad 3 3 4 2 2 2" xfId="20922" xr:uid="{00000000-0005-0000-0000-0000604E0000}"/>
    <cellStyle name="Merknad 3 3 4 2 2 3" xfId="20923" xr:uid="{00000000-0005-0000-0000-0000614E0000}"/>
    <cellStyle name="Merknad 3 3 4 2 3" xfId="20924" xr:uid="{00000000-0005-0000-0000-0000624E0000}"/>
    <cellStyle name="Merknad 3 3 4 2 3 2" xfId="20925" xr:uid="{00000000-0005-0000-0000-0000634E0000}"/>
    <cellStyle name="Merknad 3 3 4 2 3 3" xfId="20926" xr:uid="{00000000-0005-0000-0000-0000644E0000}"/>
    <cellStyle name="Merknad 3 3 4 2 4" xfId="20927" xr:uid="{00000000-0005-0000-0000-0000654E0000}"/>
    <cellStyle name="Merknad 3 3 4 2 5" xfId="20928" xr:uid="{00000000-0005-0000-0000-0000664E0000}"/>
    <cellStyle name="Merknad 3 3 4 2_Tabell 4.5-4.7" xfId="20920" xr:uid="{00000000-0005-0000-0000-0000674E0000}"/>
    <cellStyle name="Merknad 3 3 4 3" xfId="20929" xr:uid="{00000000-0005-0000-0000-0000684E0000}"/>
    <cellStyle name="Merknad 3 3 4 3 2" xfId="20930" xr:uid="{00000000-0005-0000-0000-0000694E0000}"/>
    <cellStyle name="Merknad 3 3 4 3 2 2" xfId="20931" xr:uid="{00000000-0005-0000-0000-00006A4E0000}"/>
    <cellStyle name="Merknad 3 3 4 3 2 3" xfId="20932" xr:uid="{00000000-0005-0000-0000-00006B4E0000}"/>
    <cellStyle name="Merknad 3 3 4 3 3" xfId="20933" xr:uid="{00000000-0005-0000-0000-00006C4E0000}"/>
    <cellStyle name="Merknad 3 3 4 3 3 2" xfId="20934" xr:uid="{00000000-0005-0000-0000-00006D4E0000}"/>
    <cellStyle name="Merknad 3 3 4 3 3 3" xfId="20935" xr:uid="{00000000-0005-0000-0000-00006E4E0000}"/>
    <cellStyle name="Merknad 3 3 4 3 4" xfId="20936" xr:uid="{00000000-0005-0000-0000-00006F4E0000}"/>
    <cellStyle name="Merknad 3 3 4 3 5" xfId="20937" xr:uid="{00000000-0005-0000-0000-0000704E0000}"/>
    <cellStyle name="Merknad 3 3 4 4" xfId="20938" xr:uid="{00000000-0005-0000-0000-0000714E0000}"/>
    <cellStyle name="Merknad 3 3 4 4 2" xfId="20939" xr:uid="{00000000-0005-0000-0000-0000724E0000}"/>
    <cellStyle name="Merknad 3 3 4 4 3" xfId="20940" xr:uid="{00000000-0005-0000-0000-0000734E0000}"/>
    <cellStyle name="Merknad 3 3 4 5" xfId="20941" xr:uid="{00000000-0005-0000-0000-0000744E0000}"/>
    <cellStyle name="Merknad 3 3 4 5 2" xfId="20942" xr:uid="{00000000-0005-0000-0000-0000754E0000}"/>
    <cellStyle name="Merknad 3 3 4 5 3" xfId="20943" xr:uid="{00000000-0005-0000-0000-0000764E0000}"/>
    <cellStyle name="Merknad 3 3 4 6" xfId="20944" xr:uid="{00000000-0005-0000-0000-0000774E0000}"/>
    <cellStyle name="Merknad 3 3 4 6 2" xfId="20945" xr:uid="{00000000-0005-0000-0000-0000784E0000}"/>
    <cellStyle name="Merknad 3 3 4 7" xfId="20946" xr:uid="{00000000-0005-0000-0000-0000794E0000}"/>
    <cellStyle name="Merknad 3 3 4 7 2" xfId="20947" xr:uid="{00000000-0005-0000-0000-00007A4E0000}"/>
    <cellStyle name="Merknad 3 3 4 8" xfId="20948" xr:uid="{00000000-0005-0000-0000-00007B4E0000}"/>
    <cellStyle name="Merknad 3 3 4 9" xfId="20949" xr:uid="{00000000-0005-0000-0000-00007C4E0000}"/>
    <cellStyle name="Merknad 3 3 4_Tabell 4.5-4.7" xfId="20918" xr:uid="{00000000-0005-0000-0000-00007D4E0000}"/>
    <cellStyle name="Merknad 3 3 5" xfId="1191" xr:uid="{00000000-0005-0000-0000-00007E4E0000}"/>
    <cellStyle name="Merknad 3 3 5 2" xfId="20951" xr:uid="{00000000-0005-0000-0000-00007F4E0000}"/>
    <cellStyle name="Merknad 3 3 5 2 2" xfId="20952" xr:uid="{00000000-0005-0000-0000-0000804E0000}"/>
    <cellStyle name="Merknad 3 3 5 2 3" xfId="20953" xr:uid="{00000000-0005-0000-0000-0000814E0000}"/>
    <cellStyle name="Merknad 3 3 5 3" xfId="20954" xr:uid="{00000000-0005-0000-0000-0000824E0000}"/>
    <cellStyle name="Merknad 3 3 5 3 2" xfId="20955" xr:uid="{00000000-0005-0000-0000-0000834E0000}"/>
    <cellStyle name="Merknad 3 3 5 3 3" xfId="20956" xr:uid="{00000000-0005-0000-0000-0000844E0000}"/>
    <cellStyle name="Merknad 3 3 5 4" xfId="20957" xr:uid="{00000000-0005-0000-0000-0000854E0000}"/>
    <cellStyle name="Merknad 3 3 5 5" xfId="20958" xr:uid="{00000000-0005-0000-0000-0000864E0000}"/>
    <cellStyle name="Merknad 3 3 5_Tabell 4.5-4.7" xfId="20950" xr:uid="{00000000-0005-0000-0000-0000874E0000}"/>
    <cellStyle name="Merknad 3 3 6" xfId="20959" xr:uid="{00000000-0005-0000-0000-0000884E0000}"/>
    <cellStyle name="Merknad 3 3 6 2" xfId="20960" xr:uid="{00000000-0005-0000-0000-0000894E0000}"/>
    <cellStyle name="Merknad 3 3 6 2 2" xfId="20961" xr:uid="{00000000-0005-0000-0000-00008A4E0000}"/>
    <cellStyle name="Merknad 3 3 6 2 3" xfId="20962" xr:uid="{00000000-0005-0000-0000-00008B4E0000}"/>
    <cellStyle name="Merknad 3 3 6 3" xfId="20963" xr:uid="{00000000-0005-0000-0000-00008C4E0000}"/>
    <cellStyle name="Merknad 3 3 6 3 2" xfId="20964" xr:uid="{00000000-0005-0000-0000-00008D4E0000}"/>
    <cellStyle name="Merknad 3 3 6 3 3" xfId="20965" xr:uid="{00000000-0005-0000-0000-00008E4E0000}"/>
    <cellStyle name="Merknad 3 3 6 4" xfId="20966" xr:uid="{00000000-0005-0000-0000-00008F4E0000}"/>
    <cellStyle name="Merknad 3 3 6 5" xfId="20967" xr:uid="{00000000-0005-0000-0000-0000904E0000}"/>
    <cellStyle name="Merknad 3 3 7" xfId="20968" xr:uid="{00000000-0005-0000-0000-0000914E0000}"/>
    <cellStyle name="Merknad 3 3 7 2" xfId="20969" xr:uid="{00000000-0005-0000-0000-0000924E0000}"/>
    <cellStyle name="Merknad 3 3 7 3" xfId="20970" xr:uid="{00000000-0005-0000-0000-0000934E0000}"/>
    <cellStyle name="Merknad 3 3 8" xfId="20971" xr:uid="{00000000-0005-0000-0000-0000944E0000}"/>
    <cellStyle name="Merknad 3 3 8 2" xfId="20972" xr:uid="{00000000-0005-0000-0000-0000954E0000}"/>
    <cellStyle name="Merknad 3 3 8 3" xfId="20973" xr:uid="{00000000-0005-0000-0000-0000964E0000}"/>
    <cellStyle name="Merknad 3 3 9" xfId="20974" xr:uid="{00000000-0005-0000-0000-0000974E0000}"/>
    <cellStyle name="Merknad 3 3 9 2" xfId="20975" xr:uid="{00000000-0005-0000-0000-0000984E0000}"/>
    <cellStyle name="Merknad 3 3_Tabell 4.5-4.7" xfId="20720" xr:uid="{00000000-0005-0000-0000-0000994E0000}"/>
    <cellStyle name="Merknad 3 4" xfId="1192" xr:uid="{00000000-0005-0000-0000-00009A4E0000}"/>
    <cellStyle name="Merknad 3 4 10" xfId="20977" xr:uid="{00000000-0005-0000-0000-00009B4E0000}"/>
    <cellStyle name="Merknad 3 4 10 2" xfId="20978" xr:uid="{00000000-0005-0000-0000-00009C4E0000}"/>
    <cellStyle name="Merknad 3 4 11" xfId="20979" xr:uid="{00000000-0005-0000-0000-00009D4E0000}"/>
    <cellStyle name="Merknad 3 4 12" xfId="20980" xr:uid="{00000000-0005-0000-0000-00009E4E0000}"/>
    <cellStyle name="Merknad 3 4 13" xfId="20981" xr:uid="{00000000-0005-0000-0000-00009F4E0000}"/>
    <cellStyle name="Merknad 3 4 2" xfId="1193" xr:uid="{00000000-0005-0000-0000-0000A04E0000}"/>
    <cellStyle name="Merknad 3 4 2 10" xfId="20983" xr:uid="{00000000-0005-0000-0000-0000A14E0000}"/>
    <cellStyle name="Merknad 3 4 2 11" xfId="20984" xr:uid="{00000000-0005-0000-0000-0000A24E0000}"/>
    <cellStyle name="Merknad 3 4 2 12" xfId="20985" xr:uid="{00000000-0005-0000-0000-0000A34E0000}"/>
    <cellStyle name="Merknad 3 4 2 2" xfId="1194" xr:uid="{00000000-0005-0000-0000-0000A44E0000}"/>
    <cellStyle name="Merknad 3 4 2 2 10" xfId="20987" xr:uid="{00000000-0005-0000-0000-0000A54E0000}"/>
    <cellStyle name="Merknad 3 4 2 2 11" xfId="20988" xr:uid="{00000000-0005-0000-0000-0000A64E0000}"/>
    <cellStyle name="Merknad 3 4 2 2 2" xfId="1195" xr:uid="{00000000-0005-0000-0000-0000A74E0000}"/>
    <cellStyle name="Merknad 3 4 2 2 2 10" xfId="20990" xr:uid="{00000000-0005-0000-0000-0000A84E0000}"/>
    <cellStyle name="Merknad 3 4 2 2 2 2" xfId="1196" xr:uid="{00000000-0005-0000-0000-0000A94E0000}"/>
    <cellStyle name="Merknad 3 4 2 2 2 2 2" xfId="20992" xr:uid="{00000000-0005-0000-0000-0000AA4E0000}"/>
    <cellStyle name="Merknad 3 4 2 2 2 2 2 2" xfId="20993" xr:uid="{00000000-0005-0000-0000-0000AB4E0000}"/>
    <cellStyle name="Merknad 3 4 2 2 2 2 2 3" xfId="20994" xr:uid="{00000000-0005-0000-0000-0000AC4E0000}"/>
    <cellStyle name="Merknad 3 4 2 2 2 2 3" xfId="20995" xr:uid="{00000000-0005-0000-0000-0000AD4E0000}"/>
    <cellStyle name="Merknad 3 4 2 2 2 2 3 2" xfId="20996" xr:uid="{00000000-0005-0000-0000-0000AE4E0000}"/>
    <cellStyle name="Merknad 3 4 2 2 2 2 3 3" xfId="20997" xr:uid="{00000000-0005-0000-0000-0000AF4E0000}"/>
    <cellStyle name="Merknad 3 4 2 2 2 2 4" xfId="20998" xr:uid="{00000000-0005-0000-0000-0000B04E0000}"/>
    <cellStyle name="Merknad 3 4 2 2 2 2 5" xfId="20999" xr:uid="{00000000-0005-0000-0000-0000B14E0000}"/>
    <cellStyle name="Merknad 3 4 2 2 2 2_Tabell 4.5-4.7" xfId="20991" xr:uid="{00000000-0005-0000-0000-0000B24E0000}"/>
    <cellStyle name="Merknad 3 4 2 2 2 3" xfId="21000" xr:uid="{00000000-0005-0000-0000-0000B34E0000}"/>
    <cellStyle name="Merknad 3 4 2 2 2 3 2" xfId="21001" xr:uid="{00000000-0005-0000-0000-0000B44E0000}"/>
    <cellStyle name="Merknad 3 4 2 2 2 3 2 2" xfId="21002" xr:uid="{00000000-0005-0000-0000-0000B54E0000}"/>
    <cellStyle name="Merknad 3 4 2 2 2 3 2 3" xfId="21003" xr:uid="{00000000-0005-0000-0000-0000B64E0000}"/>
    <cellStyle name="Merknad 3 4 2 2 2 3 3" xfId="21004" xr:uid="{00000000-0005-0000-0000-0000B74E0000}"/>
    <cellStyle name="Merknad 3 4 2 2 2 3 3 2" xfId="21005" xr:uid="{00000000-0005-0000-0000-0000B84E0000}"/>
    <cellStyle name="Merknad 3 4 2 2 2 3 3 3" xfId="21006" xr:uid="{00000000-0005-0000-0000-0000B94E0000}"/>
    <cellStyle name="Merknad 3 4 2 2 2 3 4" xfId="21007" xr:uid="{00000000-0005-0000-0000-0000BA4E0000}"/>
    <cellStyle name="Merknad 3 4 2 2 2 3 5" xfId="21008" xr:uid="{00000000-0005-0000-0000-0000BB4E0000}"/>
    <cellStyle name="Merknad 3 4 2 2 2 4" xfId="21009" xr:uid="{00000000-0005-0000-0000-0000BC4E0000}"/>
    <cellStyle name="Merknad 3 4 2 2 2 4 2" xfId="21010" xr:uid="{00000000-0005-0000-0000-0000BD4E0000}"/>
    <cellStyle name="Merknad 3 4 2 2 2 4 3" xfId="21011" xr:uid="{00000000-0005-0000-0000-0000BE4E0000}"/>
    <cellStyle name="Merknad 3 4 2 2 2 5" xfId="21012" xr:uid="{00000000-0005-0000-0000-0000BF4E0000}"/>
    <cellStyle name="Merknad 3 4 2 2 2 5 2" xfId="21013" xr:uid="{00000000-0005-0000-0000-0000C04E0000}"/>
    <cellStyle name="Merknad 3 4 2 2 2 5 3" xfId="21014" xr:uid="{00000000-0005-0000-0000-0000C14E0000}"/>
    <cellStyle name="Merknad 3 4 2 2 2 6" xfId="21015" xr:uid="{00000000-0005-0000-0000-0000C24E0000}"/>
    <cellStyle name="Merknad 3 4 2 2 2 6 2" xfId="21016" xr:uid="{00000000-0005-0000-0000-0000C34E0000}"/>
    <cellStyle name="Merknad 3 4 2 2 2 7" xfId="21017" xr:uid="{00000000-0005-0000-0000-0000C44E0000}"/>
    <cellStyle name="Merknad 3 4 2 2 2 7 2" xfId="21018" xr:uid="{00000000-0005-0000-0000-0000C54E0000}"/>
    <cellStyle name="Merknad 3 4 2 2 2 8" xfId="21019" xr:uid="{00000000-0005-0000-0000-0000C64E0000}"/>
    <cellStyle name="Merknad 3 4 2 2 2 9" xfId="21020" xr:uid="{00000000-0005-0000-0000-0000C74E0000}"/>
    <cellStyle name="Merknad 3 4 2 2 2_Tabell 4.5-4.7" xfId="20989" xr:uid="{00000000-0005-0000-0000-0000C84E0000}"/>
    <cellStyle name="Merknad 3 4 2 2 3" xfId="1197" xr:uid="{00000000-0005-0000-0000-0000C94E0000}"/>
    <cellStyle name="Merknad 3 4 2 2 3 2" xfId="21022" xr:uid="{00000000-0005-0000-0000-0000CA4E0000}"/>
    <cellStyle name="Merknad 3 4 2 2 3 2 2" xfId="21023" xr:uid="{00000000-0005-0000-0000-0000CB4E0000}"/>
    <cellStyle name="Merknad 3 4 2 2 3 2 3" xfId="21024" xr:uid="{00000000-0005-0000-0000-0000CC4E0000}"/>
    <cellStyle name="Merknad 3 4 2 2 3 3" xfId="21025" xr:uid="{00000000-0005-0000-0000-0000CD4E0000}"/>
    <cellStyle name="Merknad 3 4 2 2 3 3 2" xfId="21026" xr:uid="{00000000-0005-0000-0000-0000CE4E0000}"/>
    <cellStyle name="Merknad 3 4 2 2 3 3 3" xfId="21027" xr:uid="{00000000-0005-0000-0000-0000CF4E0000}"/>
    <cellStyle name="Merknad 3 4 2 2 3 4" xfId="21028" xr:uid="{00000000-0005-0000-0000-0000D04E0000}"/>
    <cellStyle name="Merknad 3 4 2 2 3 5" xfId="21029" xr:uid="{00000000-0005-0000-0000-0000D14E0000}"/>
    <cellStyle name="Merknad 3 4 2 2 3_Tabell 4.5-4.7" xfId="21021" xr:uid="{00000000-0005-0000-0000-0000D24E0000}"/>
    <cellStyle name="Merknad 3 4 2 2 4" xfId="21030" xr:uid="{00000000-0005-0000-0000-0000D34E0000}"/>
    <cellStyle name="Merknad 3 4 2 2 4 2" xfId="21031" xr:uid="{00000000-0005-0000-0000-0000D44E0000}"/>
    <cellStyle name="Merknad 3 4 2 2 4 2 2" xfId="21032" xr:uid="{00000000-0005-0000-0000-0000D54E0000}"/>
    <cellStyle name="Merknad 3 4 2 2 4 2 3" xfId="21033" xr:uid="{00000000-0005-0000-0000-0000D64E0000}"/>
    <cellStyle name="Merknad 3 4 2 2 4 3" xfId="21034" xr:uid="{00000000-0005-0000-0000-0000D74E0000}"/>
    <cellStyle name="Merknad 3 4 2 2 4 3 2" xfId="21035" xr:uid="{00000000-0005-0000-0000-0000D84E0000}"/>
    <cellStyle name="Merknad 3 4 2 2 4 3 3" xfId="21036" xr:uid="{00000000-0005-0000-0000-0000D94E0000}"/>
    <cellStyle name="Merknad 3 4 2 2 4 4" xfId="21037" xr:uid="{00000000-0005-0000-0000-0000DA4E0000}"/>
    <cellStyle name="Merknad 3 4 2 2 4 5" xfId="21038" xr:uid="{00000000-0005-0000-0000-0000DB4E0000}"/>
    <cellStyle name="Merknad 3 4 2 2 5" xfId="21039" xr:uid="{00000000-0005-0000-0000-0000DC4E0000}"/>
    <cellStyle name="Merknad 3 4 2 2 5 2" xfId="21040" xr:uid="{00000000-0005-0000-0000-0000DD4E0000}"/>
    <cellStyle name="Merknad 3 4 2 2 5 3" xfId="21041" xr:uid="{00000000-0005-0000-0000-0000DE4E0000}"/>
    <cellStyle name="Merknad 3 4 2 2 6" xfId="21042" xr:uid="{00000000-0005-0000-0000-0000DF4E0000}"/>
    <cellStyle name="Merknad 3 4 2 2 6 2" xfId="21043" xr:uid="{00000000-0005-0000-0000-0000E04E0000}"/>
    <cellStyle name="Merknad 3 4 2 2 6 3" xfId="21044" xr:uid="{00000000-0005-0000-0000-0000E14E0000}"/>
    <cellStyle name="Merknad 3 4 2 2 7" xfId="21045" xr:uid="{00000000-0005-0000-0000-0000E24E0000}"/>
    <cellStyle name="Merknad 3 4 2 2 7 2" xfId="21046" xr:uid="{00000000-0005-0000-0000-0000E34E0000}"/>
    <cellStyle name="Merknad 3 4 2 2 8" xfId="21047" xr:uid="{00000000-0005-0000-0000-0000E44E0000}"/>
    <cellStyle name="Merknad 3 4 2 2 8 2" xfId="21048" xr:uid="{00000000-0005-0000-0000-0000E54E0000}"/>
    <cellStyle name="Merknad 3 4 2 2 9" xfId="21049" xr:uid="{00000000-0005-0000-0000-0000E64E0000}"/>
    <cellStyle name="Merknad 3 4 2 2_Tabell 4.5-4.7" xfId="20986" xr:uid="{00000000-0005-0000-0000-0000E74E0000}"/>
    <cellStyle name="Merknad 3 4 2 3" xfId="1198" xr:uid="{00000000-0005-0000-0000-0000E84E0000}"/>
    <cellStyle name="Merknad 3 4 2 3 10" xfId="21051" xr:uid="{00000000-0005-0000-0000-0000E94E0000}"/>
    <cellStyle name="Merknad 3 4 2 3 2" xfId="1199" xr:uid="{00000000-0005-0000-0000-0000EA4E0000}"/>
    <cellStyle name="Merknad 3 4 2 3 2 2" xfId="21053" xr:uid="{00000000-0005-0000-0000-0000EB4E0000}"/>
    <cellStyle name="Merknad 3 4 2 3 2 2 2" xfId="21054" xr:uid="{00000000-0005-0000-0000-0000EC4E0000}"/>
    <cellStyle name="Merknad 3 4 2 3 2 2 3" xfId="21055" xr:uid="{00000000-0005-0000-0000-0000ED4E0000}"/>
    <cellStyle name="Merknad 3 4 2 3 2 3" xfId="21056" xr:uid="{00000000-0005-0000-0000-0000EE4E0000}"/>
    <cellStyle name="Merknad 3 4 2 3 2 3 2" xfId="21057" xr:uid="{00000000-0005-0000-0000-0000EF4E0000}"/>
    <cellStyle name="Merknad 3 4 2 3 2 3 3" xfId="21058" xr:uid="{00000000-0005-0000-0000-0000F04E0000}"/>
    <cellStyle name="Merknad 3 4 2 3 2 4" xfId="21059" xr:uid="{00000000-0005-0000-0000-0000F14E0000}"/>
    <cellStyle name="Merknad 3 4 2 3 2 5" xfId="21060" xr:uid="{00000000-0005-0000-0000-0000F24E0000}"/>
    <cellStyle name="Merknad 3 4 2 3 2_Tabell 4.5-4.7" xfId="21052" xr:uid="{00000000-0005-0000-0000-0000F34E0000}"/>
    <cellStyle name="Merknad 3 4 2 3 3" xfId="21061" xr:uid="{00000000-0005-0000-0000-0000F44E0000}"/>
    <cellStyle name="Merknad 3 4 2 3 3 2" xfId="21062" xr:uid="{00000000-0005-0000-0000-0000F54E0000}"/>
    <cellStyle name="Merknad 3 4 2 3 3 2 2" xfId="21063" xr:uid="{00000000-0005-0000-0000-0000F64E0000}"/>
    <cellStyle name="Merknad 3 4 2 3 3 2 3" xfId="21064" xr:uid="{00000000-0005-0000-0000-0000F74E0000}"/>
    <cellStyle name="Merknad 3 4 2 3 3 3" xfId="21065" xr:uid="{00000000-0005-0000-0000-0000F84E0000}"/>
    <cellStyle name="Merknad 3 4 2 3 3 3 2" xfId="21066" xr:uid="{00000000-0005-0000-0000-0000F94E0000}"/>
    <cellStyle name="Merknad 3 4 2 3 3 3 3" xfId="21067" xr:uid="{00000000-0005-0000-0000-0000FA4E0000}"/>
    <cellStyle name="Merknad 3 4 2 3 3 4" xfId="21068" xr:uid="{00000000-0005-0000-0000-0000FB4E0000}"/>
    <cellStyle name="Merknad 3 4 2 3 3 5" xfId="21069" xr:uid="{00000000-0005-0000-0000-0000FC4E0000}"/>
    <cellStyle name="Merknad 3 4 2 3 4" xfId="21070" xr:uid="{00000000-0005-0000-0000-0000FD4E0000}"/>
    <cellStyle name="Merknad 3 4 2 3 4 2" xfId="21071" xr:uid="{00000000-0005-0000-0000-0000FE4E0000}"/>
    <cellStyle name="Merknad 3 4 2 3 4 3" xfId="21072" xr:uid="{00000000-0005-0000-0000-0000FF4E0000}"/>
    <cellStyle name="Merknad 3 4 2 3 5" xfId="21073" xr:uid="{00000000-0005-0000-0000-0000004F0000}"/>
    <cellStyle name="Merknad 3 4 2 3 5 2" xfId="21074" xr:uid="{00000000-0005-0000-0000-0000014F0000}"/>
    <cellStyle name="Merknad 3 4 2 3 5 3" xfId="21075" xr:uid="{00000000-0005-0000-0000-0000024F0000}"/>
    <cellStyle name="Merknad 3 4 2 3 6" xfId="21076" xr:uid="{00000000-0005-0000-0000-0000034F0000}"/>
    <cellStyle name="Merknad 3 4 2 3 6 2" xfId="21077" xr:uid="{00000000-0005-0000-0000-0000044F0000}"/>
    <cellStyle name="Merknad 3 4 2 3 7" xfId="21078" xr:uid="{00000000-0005-0000-0000-0000054F0000}"/>
    <cellStyle name="Merknad 3 4 2 3 7 2" xfId="21079" xr:uid="{00000000-0005-0000-0000-0000064F0000}"/>
    <cellStyle name="Merknad 3 4 2 3 8" xfId="21080" xr:uid="{00000000-0005-0000-0000-0000074F0000}"/>
    <cellStyle name="Merknad 3 4 2 3 9" xfId="21081" xr:uid="{00000000-0005-0000-0000-0000084F0000}"/>
    <cellStyle name="Merknad 3 4 2 3_Tabell 4.5-4.7" xfId="21050" xr:uid="{00000000-0005-0000-0000-0000094F0000}"/>
    <cellStyle name="Merknad 3 4 2 4" xfId="1200" xr:uid="{00000000-0005-0000-0000-00000A4F0000}"/>
    <cellStyle name="Merknad 3 4 2 4 2" xfId="21083" xr:uid="{00000000-0005-0000-0000-00000B4F0000}"/>
    <cellStyle name="Merknad 3 4 2 4 2 2" xfId="21084" xr:uid="{00000000-0005-0000-0000-00000C4F0000}"/>
    <cellStyle name="Merknad 3 4 2 4 2 3" xfId="21085" xr:uid="{00000000-0005-0000-0000-00000D4F0000}"/>
    <cellStyle name="Merknad 3 4 2 4 3" xfId="21086" xr:uid="{00000000-0005-0000-0000-00000E4F0000}"/>
    <cellStyle name="Merknad 3 4 2 4 3 2" xfId="21087" xr:uid="{00000000-0005-0000-0000-00000F4F0000}"/>
    <cellStyle name="Merknad 3 4 2 4 3 3" xfId="21088" xr:uid="{00000000-0005-0000-0000-0000104F0000}"/>
    <cellStyle name="Merknad 3 4 2 4 4" xfId="21089" xr:uid="{00000000-0005-0000-0000-0000114F0000}"/>
    <cellStyle name="Merknad 3 4 2 4 5" xfId="21090" xr:uid="{00000000-0005-0000-0000-0000124F0000}"/>
    <cellStyle name="Merknad 3 4 2 4_Tabell 4.5-4.7" xfId="21082" xr:uid="{00000000-0005-0000-0000-0000134F0000}"/>
    <cellStyle name="Merknad 3 4 2 5" xfId="21091" xr:uid="{00000000-0005-0000-0000-0000144F0000}"/>
    <cellStyle name="Merknad 3 4 2 5 2" xfId="21092" xr:uid="{00000000-0005-0000-0000-0000154F0000}"/>
    <cellStyle name="Merknad 3 4 2 5 2 2" xfId="21093" xr:uid="{00000000-0005-0000-0000-0000164F0000}"/>
    <cellStyle name="Merknad 3 4 2 5 2 3" xfId="21094" xr:uid="{00000000-0005-0000-0000-0000174F0000}"/>
    <cellStyle name="Merknad 3 4 2 5 3" xfId="21095" xr:uid="{00000000-0005-0000-0000-0000184F0000}"/>
    <cellStyle name="Merknad 3 4 2 5 3 2" xfId="21096" xr:uid="{00000000-0005-0000-0000-0000194F0000}"/>
    <cellStyle name="Merknad 3 4 2 5 3 3" xfId="21097" xr:uid="{00000000-0005-0000-0000-00001A4F0000}"/>
    <cellStyle name="Merknad 3 4 2 5 4" xfId="21098" xr:uid="{00000000-0005-0000-0000-00001B4F0000}"/>
    <cellStyle name="Merknad 3 4 2 5 5" xfId="21099" xr:uid="{00000000-0005-0000-0000-00001C4F0000}"/>
    <cellStyle name="Merknad 3 4 2 6" xfId="21100" xr:uid="{00000000-0005-0000-0000-00001D4F0000}"/>
    <cellStyle name="Merknad 3 4 2 6 2" xfId="21101" xr:uid="{00000000-0005-0000-0000-00001E4F0000}"/>
    <cellStyle name="Merknad 3 4 2 6 3" xfId="21102" xr:uid="{00000000-0005-0000-0000-00001F4F0000}"/>
    <cellStyle name="Merknad 3 4 2 7" xfId="21103" xr:uid="{00000000-0005-0000-0000-0000204F0000}"/>
    <cellStyle name="Merknad 3 4 2 7 2" xfId="21104" xr:uid="{00000000-0005-0000-0000-0000214F0000}"/>
    <cellStyle name="Merknad 3 4 2 7 3" xfId="21105" xr:uid="{00000000-0005-0000-0000-0000224F0000}"/>
    <cellStyle name="Merknad 3 4 2 8" xfId="21106" xr:uid="{00000000-0005-0000-0000-0000234F0000}"/>
    <cellStyle name="Merknad 3 4 2 8 2" xfId="21107" xr:uid="{00000000-0005-0000-0000-0000244F0000}"/>
    <cellStyle name="Merknad 3 4 2 9" xfId="21108" xr:uid="{00000000-0005-0000-0000-0000254F0000}"/>
    <cellStyle name="Merknad 3 4 2 9 2" xfId="21109" xr:uid="{00000000-0005-0000-0000-0000264F0000}"/>
    <cellStyle name="Merknad 3 4 2_Tabell 4.5-4.7" xfId="20982" xr:uid="{00000000-0005-0000-0000-0000274F0000}"/>
    <cellStyle name="Merknad 3 4 3" xfId="1201" xr:uid="{00000000-0005-0000-0000-0000284F0000}"/>
    <cellStyle name="Merknad 3 4 3 10" xfId="21111" xr:uid="{00000000-0005-0000-0000-0000294F0000}"/>
    <cellStyle name="Merknad 3 4 3 11" xfId="21112" xr:uid="{00000000-0005-0000-0000-00002A4F0000}"/>
    <cellStyle name="Merknad 3 4 3 2" xfId="1202" xr:uid="{00000000-0005-0000-0000-00002B4F0000}"/>
    <cellStyle name="Merknad 3 4 3 2 10" xfId="21114" xr:uid="{00000000-0005-0000-0000-00002C4F0000}"/>
    <cellStyle name="Merknad 3 4 3 2 2" xfId="1203" xr:uid="{00000000-0005-0000-0000-00002D4F0000}"/>
    <cellStyle name="Merknad 3 4 3 2 2 2" xfId="21116" xr:uid="{00000000-0005-0000-0000-00002E4F0000}"/>
    <cellStyle name="Merknad 3 4 3 2 2 2 2" xfId="21117" xr:uid="{00000000-0005-0000-0000-00002F4F0000}"/>
    <cellStyle name="Merknad 3 4 3 2 2 2 3" xfId="21118" xr:uid="{00000000-0005-0000-0000-0000304F0000}"/>
    <cellStyle name="Merknad 3 4 3 2 2 3" xfId="21119" xr:uid="{00000000-0005-0000-0000-0000314F0000}"/>
    <cellStyle name="Merknad 3 4 3 2 2 3 2" xfId="21120" xr:uid="{00000000-0005-0000-0000-0000324F0000}"/>
    <cellStyle name="Merknad 3 4 3 2 2 3 3" xfId="21121" xr:uid="{00000000-0005-0000-0000-0000334F0000}"/>
    <cellStyle name="Merknad 3 4 3 2 2 4" xfId="21122" xr:uid="{00000000-0005-0000-0000-0000344F0000}"/>
    <cellStyle name="Merknad 3 4 3 2 2 5" xfId="21123" xr:uid="{00000000-0005-0000-0000-0000354F0000}"/>
    <cellStyle name="Merknad 3 4 3 2 2_Tabell 4.5-4.7" xfId="21115" xr:uid="{00000000-0005-0000-0000-0000364F0000}"/>
    <cellStyle name="Merknad 3 4 3 2 3" xfId="21124" xr:uid="{00000000-0005-0000-0000-0000374F0000}"/>
    <cellStyle name="Merknad 3 4 3 2 3 2" xfId="21125" xr:uid="{00000000-0005-0000-0000-0000384F0000}"/>
    <cellStyle name="Merknad 3 4 3 2 3 2 2" xfId="21126" xr:uid="{00000000-0005-0000-0000-0000394F0000}"/>
    <cellStyle name="Merknad 3 4 3 2 3 2 3" xfId="21127" xr:uid="{00000000-0005-0000-0000-00003A4F0000}"/>
    <cellStyle name="Merknad 3 4 3 2 3 3" xfId="21128" xr:uid="{00000000-0005-0000-0000-00003B4F0000}"/>
    <cellStyle name="Merknad 3 4 3 2 3 3 2" xfId="21129" xr:uid="{00000000-0005-0000-0000-00003C4F0000}"/>
    <cellStyle name="Merknad 3 4 3 2 3 3 3" xfId="21130" xr:uid="{00000000-0005-0000-0000-00003D4F0000}"/>
    <cellStyle name="Merknad 3 4 3 2 3 4" xfId="21131" xr:uid="{00000000-0005-0000-0000-00003E4F0000}"/>
    <cellStyle name="Merknad 3 4 3 2 3 5" xfId="21132" xr:uid="{00000000-0005-0000-0000-00003F4F0000}"/>
    <cellStyle name="Merknad 3 4 3 2 4" xfId="21133" xr:uid="{00000000-0005-0000-0000-0000404F0000}"/>
    <cellStyle name="Merknad 3 4 3 2 4 2" xfId="21134" xr:uid="{00000000-0005-0000-0000-0000414F0000}"/>
    <cellStyle name="Merknad 3 4 3 2 4 3" xfId="21135" xr:uid="{00000000-0005-0000-0000-0000424F0000}"/>
    <cellStyle name="Merknad 3 4 3 2 5" xfId="21136" xr:uid="{00000000-0005-0000-0000-0000434F0000}"/>
    <cellStyle name="Merknad 3 4 3 2 5 2" xfId="21137" xr:uid="{00000000-0005-0000-0000-0000444F0000}"/>
    <cellStyle name="Merknad 3 4 3 2 5 3" xfId="21138" xr:uid="{00000000-0005-0000-0000-0000454F0000}"/>
    <cellStyle name="Merknad 3 4 3 2 6" xfId="21139" xr:uid="{00000000-0005-0000-0000-0000464F0000}"/>
    <cellStyle name="Merknad 3 4 3 2 6 2" xfId="21140" xr:uid="{00000000-0005-0000-0000-0000474F0000}"/>
    <cellStyle name="Merknad 3 4 3 2 7" xfId="21141" xr:uid="{00000000-0005-0000-0000-0000484F0000}"/>
    <cellStyle name="Merknad 3 4 3 2 7 2" xfId="21142" xr:uid="{00000000-0005-0000-0000-0000494F0000}"/>
    <cellStyle name="Merknad 3 4 3 2 8" xfId="21143" xr:uid="{00000000-0005-0000-0000-00004A4F0000}"/>
    <cellStyle name="Merknad 3 4 3 2 9" xfId="21144" xr:uid="{00000000-0005-0000-0000-00004B4F0000}"/>
    <cellStyle name="Merknad 3 4 3 2_Tabell 4.5-4.7" xfId="21113" xr:uid="{00000000-0005-0000-0000-00004C4F0000}"/>
    <cellStyle name="Merknad 3 4 3 3" xfId="1204" xr:uid="{00000000-0005-0000-0000-00004D4F0000}"/>
    <cellStyle name="Merknad 3 4 3 3 2" xfId="21146" xr:uid="{00000000-0005-0000-0000-00004E4F0000}"/>
    <cellStyle name="Merknad 3 4 3 3 2 2" xfId="21147" xr:uid="{00000000-0005-0000-0000-00004F4F0000}"/>
    <cellStyle name="Merknad 3 4 3 3 2 3" xfId="21148" xr:uid="{00000000-0005-0000-0000-0000504F0000}"/>
    <cellStyle name="Merknad 3 4 3 3 3" xfId="21149" xr:uid="{00000000-0005-0000-0000-0000514F0000}"/>
    <cellStyle name="Merknad 3 4 3 3 3 2" xfId="21150" xr:uid="{00000000-0005-0000-0000-0000524F0000}"/>
    <cellStyle name="Merknad 3 4 3 3 3 3" xfId="21151" xr:uid="{00000000-0005-0000-0000-0000534F0000}"/>
    <cellStyle name="Merknad 3 4 3 3 4" xfId="21152" xr:uid="{00000000-0005-0000-0000-0000544F0000}"/>
    <cellStyle name="Merknad 3 4 3 3 5" xfId="21153" xr:uid="{00000000-0005-0000-0000-0000554F0000}"/>
    <cellStyle name="Merknad 3 4 3 3_Tabell 4.5-4.7" xfId="21145" xr:uid="{00000000-0005-0000-0000-0000564F0000}"/>
    <cellStyle name="Merknad 3 4 3 4" xfId="21154" xr:uid="{00000000-0005-0000-0000-0000574F0000}"/>
    <cellStyle name="Merknad 3 4 3 4 2" xfId="21155" xr:uid="{00000000-0005-0000-0000-0000584F0000}"/>
    <cellStyle name="Merknad 3 4 3 4 2 2" xfId="21156" xr:uid="{00000000-0005-0000-0000-0000594F0000}"/>
    <cellStyle name="Merknad 3 4 3 4 2 3" xfId="21157" xr:uid="{00000000-0005-0000-0000-00005A4F0000}"/>
    <cellStyle name="Merknad 3 4 3 4 3" xfId="21158" xr:uid="{00000000-0005-0000-0000-00005B4F0000}"/>
    <cellStyle name="Merknad 3 4 3 4 3 2" xfId="21159" xr:uid="{00000000-0005-0000-0000-00005C4F0000}"/>
    <cellStyle name="Merknad 3 4 3 4 3 3" xfId="21160" xr:uid="{00000000-0005-0000-0000-00005D4F0000}"/>
    <cellStyle name="Merknad 3 4 3 4 4" xfId="21161" xr:uid="{00000000-0005-0000-0000-00005E4F0000}"/>
    <cellStyle name="Merknad 3 4 3 4 5" xfId="21162" xr:uid="{00000000-0005-0000-0000-00005F4F0000}"/>
    <cellStyle name="Merknad 3 4 3 5" xfId="21163" xr:uid="{00000000-0005-0000-0000-0000604F0000}"/>
    <cellStyle name="Merknad 3 4 3 5 2" xfId="21164" xr:uid="{00000000-0005-0000-0000-0000614F0000}"/>
    <cellStyle name="Merknad 3 4 3 5 3" xfId="21165" xr:uid="{00000000-0005-0000-0000-0000624F0000}"/>
    <cellStyle name="Merknad 3 4 3 6" xfId="21166" xr:uid="{00000000-0005-0000-0000-0000634F0000}"/>
    <cellStyle name="Merknad 3 4 3 6 2" xfId="21167" xr:uid="{00000000-0005-0000-0000-0000644F0000}"/>
    <cellStyle name="Merknad 3 4 3 6 3" xfId="21168" xr:uid="{00000000-0005-0000-0000-0000654F0000}"/>
    <cellStyle name="Merknad 3 4 3 7" xfId="21169" xr:uid="{00000000-0005-0000-0000-0000664F0000}"/>
    <cellStyle name="Merknad 3 4 3 7 2" xfId="21170" xr:uid="{00000000-0005-0000-0000-0000674F0000}"/>
    <cellStyle name="Merknad 3 4 3 8" xfId="21171" xr:uid="{00000000-0005-0000-0000-0000684F0000}"/>
    <cellStyle name="Merknad 3 4 3 8 2" xfId="21172" xr:uid="{00000000-0005-0000-0000-0000694F0000}"/>
    <cellStyle name="Merknad 3 4 3 9" xfId="21173" xr:uid="{00000000-0005-0000-0000-00006A4F0000}"/>
    <cellStyle name="Merknad 3 4 3_Tabell 4.5-4.7" xfId="21110" xr:uid="{00000000-0005-0000-0000-00006B4F0000}"/>
    <cellStyle name="Merknad 3 4 4" xfId="1205" xr:uid="{00000000-0005-0000-0000-00006C4F0000}"/>
    <cellStyle name="Merknad 3 4 4 10" xfId="21175" xr:uid="{00000000-0005-0000-0000-00006D4F0000}"/>
    <cellStyle name="Merknad 3 4 4 2" xfId="1206" xr:uid="{00000000-0005-0000-0000-00006E4F0000}"/>
    <cellStyle name="Merknad 3 4 4 2 2" xfId="21177" xr:uid="{00000000-0005-0000-0000-00006F4F0000}"/>
    <cellStyle name="Merknad 3 4 4 2 2 2" xfId="21178" xr:uid="{00000000-0005-0000-0000-0000704F0000}"/>
    <cellStyle name="Merknad 3 4 4 2 2 3" xfId="21179" xr:uid="{00000000-0005-0000-0000-0000714F0000}"/>
    <cellStyle name="Merknad 3 4 4 2 3" xfId="21180" xr:uid="{00000000-0005-0000-0000-0000724F0000}"/>
    <cellStyle name="Merknad 3 4 4 2 3 2" xfId="21181" xr:uid="{00000000-0005-0000-0000-0000734F0000}"/>
    <cellStyle name="Merknad 3 4 4 2 3 3" xfId="21182" xr:uid="{00000000-0005-0000-0000-0000744F0000}"/>
    <cellStyle name="Merknad 3 4 4 2 4" xfId="21183" xr:uid="{00000000-0005-0000-0000-0000754F0000}"/>
    <cellStyle name="Merknad 3 4 4 2 5" xfId="21184" xr:uid="{00000000-0005-0000-0000-0000764F0000}"/>
    <cellStyle name="Merknad 3 4 4 2_Tabell 4.5-4.7" xfId="21176" xr:uid="{00000000-0005-0000-0000-0000774F0000}"/>
    <cellStyle name="Merknad 3 4 4 3" xfId="21185" xr:uid="{00000000-0005-0000-0000-0000784F0000}"/>
    <cellStyle name="Merknad 3 4 4 3 2" xfId="21186" xr:uid="{00000000-0005-0000-0000-0000794F0000}"/>
    <cellStyle name="Merknad 3 4 4 3 2 2" xfId="21187" xr:uid="{00000000-0005-0000-0000-00007A4F0000}"/>
    <cellStyle name="Merknad 3 4 4 3 2 3" xfId="21188" xr:uid="{00000000-0005-0000-0000-00007B4F0000}"/>
    <cellStyle name="Merknad 3 4 4 3 3" xfId="21189" xr:uid="{00000000-0005-0000-0000-00007C4F0000}"/>
    <cellStyle name="Merknad 3 4 4 3 3 2" xfId="21190" xr:uid="{00000000-0005-0000-0000-00007D4F0000}"/>
    <cellStyle name="Merknad 3 4 4 3 3 3" xfId="21191" xr:uid="{00000000-0005-0000-0000-00007E4F0000}"/>
    <cellStyle name="Merknad 3 4 4 3 4" xfId="21192" xr:uid="{00000000-0005-0000-0000-00007F4F0000}"/>
    <cellStyle name="Merknad 3 4 4 3 5" xfId="21193" xr:uid="{00000000-0005-0000-0000-0000804F0000}"/>
    <cellStyle name="Merknad 3 4 4 4" xfId="21194" xr:uid="{00000000-0005-0000-0000-0000814F0000}"/>
    <cellStyle name="Merknad 3 4 4 4 2" xfId="21195" xr:uid="{00000000-0005-0000-0000-0000824F0000}"/>
    <cellStyle name="Merknad 3 4 4 4 3" xfId="21196" xr:uid="{00000000-0005-0000-0000-0000834F0000}"/>
    <cellStyle name="Merknad 3 4 4 5" xfId="21197" xr:uid="{00000000-0005-0000-0000-0000844F0000}"/>
    <cellStyle name="Merknad 3 4 4 5 2" xfId="21198" xr:uid="{00000000-0005-0000-0000-0000854F0000}"/>
    <cellStyle name="Merknad 3 4 4 5 3" xfId="21199" xr:uid="{00000000-0005-0000-0000-0000864F0000}"/>
    <cellStyle name="Merknad 3 4 4 6" xfId="21200" xr:uid="{00000000-0005-0000-0000-0000874F0000}"/>
    <cellStyle name="Merknad 3 4 4 6 2" xfId="21201" xr:uid="{00000000-0005-0000-0000-0000884F0000}"/>
    <cellStyle name="Merknad 3 4 4 7" xfId="21202" xr:uid="{00000000-0005-0000-0000-0000894F0000}"/>
    <cellStyle name="Merknad 3 4 4 7 2" xfId="21203" xr:uid="{00000000-0005-0000-0000-00008A4F0000}"/>
    <cellStyle name="Merknad 3 4 4 8" xfId="21204" xr:uid="{00000000-0005-0000-0000-00008B4F0000}"/>
    <cellStyle name="Merknad 3 4 4 9" xfId="21205" xr:uid="{00000000-0005-0000-0000-00008C4F0000}"/>
    <cellStyle name="Merknad 3 4 4_Tabell 4.5-4.7" xfId="21174" xr:uid="{00000000-0005-0000-0000-00008D4F0000}"/>
    <cellStyle name="Merknad 3 4 5" xfId="1207" xr:uid="{00000000-0005-0000-0000-00008E4F0000}"/>
    <cellStyle name="Merknad 3 4 5 2" xfId="21207" xr:uid="{00000000-0005-0000-0000-00008F4F0000}"/>
    <cellStyle name="Merknad 3 4 5 2 2" xfId="21208" xr:uid="{00000000-0005-0000-0000-0000904F0000}"/>
    <cellStyle name="Merknad 3 4 5 2 3" xfId="21209" xr:uid="{00000000-0005-0000-0000-0000914F0000}"/>
    <cellStyle name="Merknad 3 4 5 3" xfId="21210" xr:uid="{00000000-0005-0000-0000-0000924F0000}"/>
    <cellStyle name="Merknad 3 4 5 3 2" xfId="21211" xr:uid="{00000000-0005-0000-0000-0000934F0000}"/>
    <cellStyle name="Merknad 3 4 5 3 3" xfId="21212" xr:uid="{00000000-0005-0000-0000-0000944F0000}"/>
    <cellStyle name="Merknad 3 4 5 4" xfId="21213" xr:uid="{00000000-0005-0000-0000-0000954F0000}"/>
    <cellStyle name="Merknad 3 4 5 5" xfId="21214" xr:uid="{00000000-0005-0000-0000-0000964F0000}"/>
    <cellStyle name="Merknad 3 4 5_Tabell 4.5-4.7" xfId="21206" xr:uid="{00000000-0005-0000-0000-0000974F0000}"/>
    <cellStyle name="Merknad 3 4 6" xfId="21215" xr:uid="{00000000-0005-0000-0000-0000984F0000}"/>
    <cellStyle name="Merknad 3 4 6 2" xfId="21216" xr:uid="{00000000-0005-0000-0000-0000994F0000}"/>
    <cellStyle name="Merknad 3 4 6 2 2" xfId="21217" xr:uid="{00000000-0005-0000-0000-00009A4F0000}"/>
    <cellStyle name="Merknad 3 4 6 2 3" xfId="21218" xr:uid="{00000000-0005-0000-0000-00009B4F0000}"/>
    <cellStyle name="Merknad 3 4 6 3" xfId="21219" xr:uid="{00000000-0005-0000-0000-00009C4F0000}"/>
    <cellStyle name="Merknad 3 4 6 3 2" xfId="21220" xr:uid="{00000000-0005-0000-0000-00009D4F0000}"/>
    <cellStyle name="Merknad 3 4 6 3 3" xfId="21221" xr:uid="{00000000-0005-0000-0000-00009E4F0000}"/>
    <cellStyle name="Merknad 3 4 6 4" xfId="21222" xr:uid="{00000000-0005-0000-0000-00009F4F0000}"/>
    <cellStyle name="Merknad 3 4 6 5" xfId="21223" xr:uid="{00000000-0005-0000-0000-0000A04F0000}"/>
    <cellStyle name="Merknad 3 4 7" xfId="21224" xr:uid="{00000000-0005-0000-0000-0000A14F0000}"/>
    <cellStyle name="Merknad 3 4 7 2" xfId="21225" xr:uid="{00000000-0005-0000-0000-0000A24F0000}"/>
    <cellStyle name="Merknad 3 4 7 3" xfId="21226" xr:uid="{00000000-0005-0000-0000-0000A34F0000}"/>
    <cellStyle name="Merknad 3 4 8" xfId="21227" xr:uid="{00000000-0005-0000-0000-0000A44F0000}"/>
    <cellStyle name="Merknad 3 4 8 2" xfId="21228" xr:uid="{00000000-0005-0000-0000-0000A54F0000}"/>
    <cellStyle name="Merknad 3 4 8 3" xfId="21229" xr:uid="{00000000-0005-0000-0000-0000A64F0000}"/>
    <cellStyle name="Merknad 3 4 9" xfId="21230" xr:uid="{00000000-0005-0000-0000-0000A74F0000}"/>
    <cellStyle name="Merknad 3 4 9 2" xfId="21231" xr:uid="{00000000-0005-0000-0000-0000A84F0000}"/>
    <cellStyle name="Merknad 3 4_Tabell 4.5-4.7" xfId="20976" xr:uid="{00000000-0005-0000-0000-0000A94F0000}"/>
    <cellStyle name="Merknad 3 5" xfId="1208" xr:uid="{00000000-0005-0000-0000-0000AA4F0000}"/>
    <cellStyle name="Merknad 3 5 10" xfId="21233" xr:uid="{00000000-0005-0000-0000-0000AB4F0000}"/>
    <cellStyle name="Merknad 3 5 10 2" xfId="21234" xr:uid="{00000000-0005-0000-0000-0000AC4F0000}"/>
    <cellStyle name="Merknad 3 5 11" xfId="21235" xr:uid="{00000000-0005-0000-0000-0000AD4F0000}"/>
    <cellStyle name="Merknad 3 5 12" xfId="21236" xr:uid="{00000000-0005-0000-0000-0000AE4F0000}"/>
    <cellStyle name="Merknad 3 5 13" xfId="21237" xr:uid="{00000000-0005-0000-0000-0000AF4F0000}"/>
    <cellStyle name="Merknad 3 5 2" xfId="1209" xr:uid="{00000000-0005-0000-0000-0000B04F0000}"/>
    <cellStyle name="Merknad 3 5 2 10" xfId="21239" xr:uid="{00000000-0005-0000-0000-0000B14F0000}"/>
    <cellStyle name="Merknad 3 5 2 11" xfId="21240" xr:uid="{00000000-0005-0000-0000-0000B24F0000}"/>
    <cellStyle name="Merknad 3 5 2 12" xfId="21241" xr:uid="{00000000-0005-0000-0000-0000B34F0000}"/>
    <cellStyle name="Merknad 3 5 2 2" xfId="1210" xr:uid="{00000000-0005-0000-0000-0000B44F0000}"/>
    <cellStyle name="Merknad 3 5 2 2 10" xfId="21243" xr:uid="{00000000-0005-0000-0000-0000B54F0000}"/>
    <cellStyle name="Merknad 3 5 2 2 11" xfId="21244" xr:uid="{00000000-0005-0000-0000-0000B64F0000}"/>
    <cellStyle name="Merknad 3 5 2 2 2" xfId="1211" xr:uid="{00000000-0005-0000-0000-0000B74F0000}"/>
    <cellStyle name="Merknad 3 5 2 2 2 10" xfId="21246" xr:uid="{00000000-0005-0000-0000-0000B84F0000}"/>
    <cellStyle name="Merknad 3 5 2 2 2 2" xfId="1212" xr:uid="{00000000-0005-0000-0000-0000B94F0000}"/>
    <cellStyle name="Merknad 3 5 2 2 2 2 2" xfId="21248" xr:uid="{00000000-0005-0000-0000-0000BA4F0000}"/>
    <cellStyle name="Merknad 3 5 2 2 2 2 2 2" xfId="21249" xr:uid="{00000000-0005-0000-0000-0000BB4F0000}"/>
    <cellStyle name="Merknad 3 5 2 2 2 2 2 3" xfId="21250" xr:uid="{00000000-0005-0000-0000-0000BC4F0000}"/>
    <cellStyle name="Merknad 3 5 2 2 2 2 3" xfId="21251" xr:uid="{00000000-0005-0000-0000-0000BD4F0000}"/>
    <cellStyle name="Merknad 3 5 2 2 2 2 3 2" xfId="21252" xr:uid="{00000000-0005-0000-0000-0000BE4F0000}"/>
    <cellStyle name="Merknad 3 5 2 2 2 2 3 3" xfId="21253" xr:uid="{00000000-0005-0000-0000-0000BF4F0000}"/>
    <cellStyle name="Merknad 3 5 2 2 2 2 4" xfId="21254" xr:uid="{00000000-0005-0000-0000-0000C04F0000}"/>
    <cellStyle name="Merknad 3 5 2 2 2 2 5" xfId="21255" xr:uid="{00000000-0005-0000-0000-0000C14F0000}"/>
    <cellStyle name="Merknad 3 5 2 2 2 2_Tabell 4.5-4.7" xfId="21247" xr:uid="{00000000-0005-0000-0000-0000C24F0000}"/>
    <cellStyle name="Merknad 3 5 2 2 2 3" xfId="21256" xr:uid="{00000000-0005-0000-0000-0000C34F0000}"/>
    <cellStyle name="Merknad 3 5 2 2 2 3 2" xfId="21257" xr:uid="{00000000-0005-0000-0000-0000C44F0000}"/>
    <cellStyle name="Merknad 3 5 2 2 2 3 2 2" xfId="21258" xr:uid="{00000000-0005-0000-0000-0000C54F0000}"/>
    <cellStyle name="Merknad 3 5 2 2 2 3 2 3" xfId="21259" xr:uid="{00000000-0005-0000-0000-0000C64F0000}"/>
    <cellStyle name="Merknad 3 5 2 2 2 3 3" xfId="21260" xr:uid="{00000000-0005-0000-0000-0000C74F0000}"/>
    <cellStyle name="Merknad 3 5 2 2 2 3 3 2" xfId="21261" xr:uid="{00000000-0005-0000-0000-0000C84F0000}"/>
    <cellStyle name="Merknad 3 5 2 2 2 3 3 3" xfId="21262" xr:uid="{00000000-0005-0000-0000-0000C94F0000}"/>
    <cellStyle name="Merknad 3 5 2 2 2 3 4" xfId="21263" xr:uid="{00000000-0005-0000-0000-0000CA4F0000}"/>
    <cellStyle name="Merknad 3 5 2 2 2 3 5" xfId="21264" xr:uid="{00000000-0005-0000-0000-0000CB4F0000}"/>
    <cellStyle name="Merknad 3 5 2 2 2 4" xfId="21265" xr:uid="{00000000-0005-0000-0000-0000CC4F0000}"/>
    <cellStyle name="Merknad 3 5 2 2 2 4 2" xfId="21266" xr:uid="{00000000-0005-0000-0000-0000CD4F0000}"/>
    <cellStyle name="Merknad 3 5 2 2 2 4 3" xfId="21267" xr:uid="{00000000-0005-0000-0000-0000CE4F0000}"/>
    <cellStyle name="Merknad 3 5 2 2 2 5" xfId="21268" xr:uid="{00000000-0005-0000-0000-0000CF4F0000}"/>
    <cellStyle name="Merknad 3 5 2 2 2 5 2" xfId="21269" xr:uid="{00000000-0005-0000-0000-0000D04F0000}"/>
    <cellStyle name="Merknad 3 5 2 2 2 5 3" xfId="21270" xr:uid="{00000000-0005-0000-0000-0000D14F0000}"/>
    <cellStyle name="Merknad 3 5 2 2 2 6" xfId="21271" xr:uid="{00000000-0005-0000-0000-0000D24F0000}"/>
    <cellStyle name="Merknad 3 5 2 2 2 6 2" xfId="21272" xr:uid="{00000000-0005-0000-0000-0000D34F0000}"/>
    <cellStyle name="Merknad 3 5 2 2 2 7" xfId="21273" xr:uid="{00000000-0005-0000-0000-0000D44F0000}"/>
    <cellStyle name="Merknad 3 5 2 2 2 7 2" xfId="21274" xr:uid="{00000000-0005-0000-0000-0000D54F0000}"/>
    <cellStyle name="Merknad 3 5 2 2 2 8" xfId="21275" xr:uid="{00000000-0005-0000-0000-0000D64F0000}"/>
    <cellStyle name="Merknad 3 5 2 2 2 9" xfId="21276" xr:uid="{00000000-0005-0000-0000-0000D74F0000}"/>
    <cellStyle name="Merknad 3 5 2 2 2_Tabell 4.5-4.7" xfId="21245" xr:uid="{00000000-0005-0000-0000-0000D84F0000}"/>
    <cellStyle name="Merknad 3 5 2 2 3" xfId="1213" xr:uid="{00000000-0005-0000-0000-0000D94F0000}"/>
    <cellStyle name="Merknad 3 5 2 2 3 2" xfId="21278" xr:uid="{00000000-0005-0000-0000-0000DA4F0000}"/>
    <cellStyle name="Merknad 3 5 2 2 3 2 2" xfId="21279" xr:uid="{00000000-0005-0000-0000-0000DB4F0000}"/>
    <cellStyle name="Merknad 3 5 2 2 3 2 3" xfId="21280" xr:uid="{00000000-0005-0000-0000-0000DC4F0000}"/>
    <cellStyle name="Merknad 3 5 2 2 3 3" xfId="21281" xr:uid="{00000000-0005-0000-0000-0000DD4F0000}"/>
    <cellStyle name="Merknad 3 5 2 2 3 3 2" xfId="21282" xr:uid="{00000000-0005-0000-0000-0000DE4F0000}"/>
    <cellStyle name="Merknad 3 5 2 2 3 3 3" xfId="21283" xr:uid="{00000000-0005-0000-0000-0000DF4F0000}"/>
    <cellStyle name="Merknad 3 5 2 2 3 4" xfId="21284" xr:uid="{00000000-0005-0000-0000-0000E04F0000}"/>
    <cellStyle name="Merknad 3 5 2 2 3 5" xfId="21285" xr:uid="{00000000-0005-0000-0000-0000E14F0000}"/>
    <cellStyle name="Merknad 3 5 2 2 3_Tabell 4.5-4.7" xfId="21277" xr:uid="{00000000-0005-0000-0000-0000E24F0000}"/>
    <cellStyle name="Merknad 3 5 2 2 4" xfId="21286" xr:uid="{00000000-0005-0000-0000-0000E34F0000}"/>
    <cellStyle name="Merknad 3 5 2 2 4 2" xfId="21287" xr:uid="{00000000-0005-0000-0000-0000E44F0000}"/>
    <cellStyle name="Merknad 3 5 2 2 4 2 2" xfId="21288" xr:uid="{00000000-0005-0000-0000-0000E54F0000}"/>
    <cellStyle name="Merknad 3 5 2 2 4 2 3" xfId="21289" xr:uid="{00000000-0005-0000-0000-0000E64F0000}"/>
    <cellStyle name="Merknad 3 5 2 2 4 3" xfId="21290" xr:uid="{00000000-0005-0000-0000-0000E74F0000}"/>
    <cellStyle name="Merknad 3 5 2 2 4 3 2" xfId="21291" xr:uid="{00000000-0005-0000-0000-0000E84F0000}"/>
    <cellStyle name="Merknad 3 5 2 2 4 3 3" xfId="21292" xr:uid="{00000000-0005-0000-0000-0000E94F0000}"/>
    <cellStyle name="Merknad 3 5 2 2 4 4" xfId="21293" xr:uid="{00000000-0005-0000-0000-0000EA4F0000}"/>
    <cellStyle name="Merknad 3 5 2 2 4 5" xfId="21294" xr:uid="{00000000-0005-0000-0000-0000EB4F0000}"/>
    <cellStyle name="Merknad 3 5 2 2 5" xfId="21295" xr:uid="{00000000-0005-0000-0000-0000EC4F0000}"/>
    <cellStyle name="Merknad 3 5 2 2 5 2" xfId="21296" xr:uid="{00000000-0005-0000-0000-0000ED4F0000}"/>
    <cellStyle name="Merknad 3 5 2 2 5 3" xfId="21297" xr:uid="{00000000-0005-0000-0000-0000EE4F0000}"/>
    <cellStyle name="Merknad 3 5 2 2 6" xfId="21298" xr:uid="{00000000-0005-0000-0000-0000EF4F0000}"/>
    <cellStyle name="Merknad 3 5 2 2 6 2" xfId="21299" xr:uid="{00000000-0005-0000-0000-0000F04F0000}"/>
    <cellStyle name="Merknad 3 5 2 2 6 3" xfId="21300" xr:uid="{00000000-0005-0000-0000-0000F14F0000}"/>
    <cellStyle name="Merknad 3 5 2 2 7" xfId="21301" xr:uid="{00000000-0005-0000-0000-0000F24F0000}"/>
    <cellStyle name="Merknad 3 5 2 2 7 2" xfId="21302" xr:uid="{00000000-0005-0000-0000-0000F34F0000}"/>
    <cellStyle name="Merknad 3 5 2 2 8" xfId="21303" xr:uid="{00000000-0005-0000-0000-0000F44F0000}"/>
    <cellStyle name="Merknad 3 5 2 2 8 2" xfId="21304" xr:uid="{00000000-0005-0000-0000-0000F54F0000}"/>
    <cellStyle name="Merknad 3 5 2 2 9" xfId="21305" xr:uid="{00000000-0005-0000-0000-0000F64F0000}"/>
    <cellStyle name="Merknad 3 5 2 2_Tabell 4.5-4.7" xfId="21242" xr:uid="{00000000-0005-0000-0000-0000F74F0000}"/>
    <cellStyle name="Merknad 3 5 2 3" xfId="1214" xr:uid="{00000000-0005-0000-0000-0000F84F0000}"/>
    <cellStyle name="Merknad 3 5 2 3 10" xfId="21307" xr:uid="{00000000-0005-0000-0000-0000F94F0000}"/>
    <cellStyle name="Merknad 3 5 2 3 2" xfId="1215" xr:uid="{00000000-0005-0000-0000-0000FA4F0000}"/>
    <cellStyle name="Merknad 3 5 2 3 2 2" xfId="21309" xr:uid="{00000000-0005-0000-0000-0000FB4F0000}"/>
    <cellStyle name="Merknad 3 5 2 3 2 2 2" xfId="21310" xr:uid="{00000000-0005-0000-0000-0000FC4F0000}"/>
    <cellStyle name="Merknad 3 5 2 3 2 2 3" xfId="21311" xr:uid="{00000000-0005-0000-0000-0000FD4F0000}"/>
    <cellStyle name="Merknad 3 5 2 3 2 3" xfId="21312" xr:uid="{00000000-0005-0000-0000-0000FE4F0000}"/>
    <cellStyle name="Merknad 3 5 2 3 2 3 2" xfId="21313" xr:uid="{00000000-0005-0000-0000-0000FF4F0000}"/>
    <cellStyle name="Merknad 3 5 2 3 2 3 3" xfId="21314" xr:uid="{00000000-0005-0000-0000-000000500000}"/>
    <cellStyle name="Merknad 3 5 2 3 2 4" xfId="21315" xr:uid="{00000000-0005-0000-0000-000001500000}"/>
    <cellStyle name="Merknad 3 5 2 3 2 5" xfId="21316" xr:uid="{00000000-0005-0000-0000-000002500000}"/>
    <cellStyle name="Merknad 3 5 2 3 2_Tabell 4.5-4.7" xfId="21308" xr:uid="{00000000-0005-0000-0000-000003500000}"/>
    <cellStyle name="Merknad 3 5 2 3 3" xfId="21317" xr:uid="{00000000-0005-0000-0000-000004500000}"/>
    <cellStyle name="Merknad 3 5 2 3 3 2" xfId="21318" xr:uid="{00000000-0005-0000-0000-000005500000}"/>
    <cellStyle name="Merknad 3 5 2 3 3 2 2" xfId="21319" xr:uid="{00000000-0005-0000-0000-000006500000}"/>
    <cellStyle name="Merknad 3 5 2 3 3 2 3" xfId="21320" xr:uid="{00000000-0005-0000-0000-000007500000}"/>
    <cellStyle name="Merknad 3 5 2 3 3 3" xfId="21321" xr:uid="{00000000-0005-0000-0000-000008500000}"/>
    <cellStyle name="Merknad 3 5 2 3 3 3 2" xfId="21322" xr:uid="{00000000-0005-0000-0000-000009500000}"/>
    <cellStyle name="Merknad 3 5 2 3 3 3 3" xfId="21323" xr:uid="{00000000-0005-0000-0000-00000A500000}"/>
    <cellStyle name="Merknad 3 5 2 3 3 4" xfId="21324" xr:uid="{00000000-0005-0000-0000-00000B500000}"/>
    <cellStyle name="Merknad 3 5 2 3 3 5" xfId="21325" xr:uid="{00000000-0005-0000-0000-00000C500000}"/>
    <cellStyle name="Merknad 3 5 2 3 4" xfId="21326" xr:uid="{00000000-0005-0000-0000-00000D500000}"/>
    <cellStyle name="Merknad 3 5 2 3 4 2" xfId="21327" xr:uid="{00000000-0005-0000-0000-00000E500000}"/>
    <cellStyle name="Merknad 3 5 2 3 4 3" xfId="21328" xr:uid="{00000000-0005-0000-0000-00000F500000}"/>
    <cellStyle name="Merknad 3 5 2 3 5" xfId="21329" xr:uid="{00000000-0005-0000-0000-000010500000}"/>
    <cellStyle name="Merknad 3 5 2 3 5 2" xfId="21330" xr:uid="{00000000-0005-0000-0000-000011500000}"/>
    <cellStyle name="Merknad 3 5 2 3 5 3" xfId="21331" xr:uid="{00000000-0005-0000-0000-000012500000}"/>
    <cellStyle name="Merknad 3 5 2 3 6" xfId="21332" xr:uid="{00000000-0005-0000-0000-000013500000}"/>
    <cellStyle name="Merknad 3 5 2 3 6 2" xfId="21333" xr:uid="{00000000-0005-0000-0000-000014500000}"/>
    <cellStyle name="Merknad 3 5 2 3 7" xfId="21334" xr:uid="{00000000-0005-0000-0000-000015500000}"/>
    <cellStyle name="Merknad 3 5 2 3 7 2" xfId="21335" xr:uid="{00000000-0005-0000-0000-000016500000}"/>
    <cellStyle name="Merknad 3 5 2 3 8" xfId="21336" xr:uid="{00000000-0005-0000-0000-000017500000}"/>
    <cellStyle name="Merknad 3 5 2 3 9" xfId="21337" xr:uid="{00000000-0005-0000-0000-000018500000}"/>
    <cellStyle name="Merknad 3 5 2 3_Tabell 4.5-4.7" xfId="21306" xr:uid="{00000000-0005-0000-0000-000019500000}"/>
    <cellStyle name="Merknad 3 5 2 4" xfId="1216" xr:uid="{00000000-0005-0000-0000-00001A500000}"/>
    <cellStyle name="Merknad 3 5 2 4 2" xfId="21339" xr:uid="{00000000-0005-0000-0000-00001B500000}"/>
    <cellStyle name="Merknad 3 5 2 4 2 2" xfId="21340" xr:uid="{00000000-0005-0000-0000-00001C500000}"/>
    <cellStyle name="Merknad 3 5 2 4 2 3" xfId="21341" xr:uid="{00000000-0005-0000-0000-00001D500000}"/>
    <cellStyle name="Merknad 3 5 2 4 3" xfId="21342" xr:uid="{00000000-0005-0000-0000-00001E500000}"/>
    <cellStyle name="Merknad 3 5 2 4 3 2" xfId="21343" xr:uid="{00000000-0005-0000-0000-00001F500000}"/>
    <cellStyle name="Merknad 3 5 2 4 3 3" xfId="21344" xr:uid="{00000000-0005-0000-0000-000020500000}"/>
    <cellStyle name="Merknad 3 5 2 4 4" xfId="21345" xr:uid="{00000000-0005-0000-0000-000021500000}"/>
    <cellStyle name="Merknad 3 5 2 4 5" xfId="21346" xr:uid="{00000000-0005-0000-0000-000022500000}"/>
    <cellStyle name="Merknad 3 5 2 4_Tabell 4.5-4.7" xfId="21338" xr:uid="{00000000-0005-0000-0000-000023500000}"/>
    <cellStyle name="Merknad 3 5 2 5" xfId="21347" xr:uid="{00000000-0005-0000-0000-000024500000}"/>
    <cellStyle name="Merknad 3 5 2 5 2" xfId="21348" xr:uid="{00000000-0005-0000-0000-000025500000}"/>
    <cellStyle name="Merknad 3 5 2 5 2 2" xfId="21349" xr:uid="{00000000-0005-0000-0000-000026500000}"/>
    <cellStyle name="Merknad 3 5 2 5 2 3" xfId="21350" xr:uid="{00000000-0005-0000-0000-000027500000}"/>
    <cellStyle name="Merknad 3 5 2 5 3" xfId="21351" xr:uid="{00000000-0005-0000-0000-000028500000}"/>
    <cellStyle name="Merknad 3 5 2 5 3 2" xfId="21352" xr:uid="{00000000-0005-0000-0000-000029500000}"/>
    <cellStyle name="Merknad 3 5 2 5 3 3" xfId="21353" xr:uid="{00000000-0005-0000-0000-00002A500000}"/>
    <cellStyle name="Merknad 3 5 2 5 4" xfId="21354" xr:uid="{00000000-0005-0000-0000-00002B500000}"/>
    <cellStyle name="Merknad 3 5 2 5 5" xfId="21355" xr:uid="{00000000-0005-0000-0000-00002C500000}"/>
    <cellStyle name="Merknad 3 5 2 6" xfId="21356" xr:uid="{00000000-0005-0000-0000-00002D500000}"/>
    <cellStyle name="Merknad 3 5 2 6 2" xfId="21357" xr:uid="{00000000-0005-0000-0000-00002E500000}"/>
    <cellStyle name="Merknad 3 5 2 6 3" xfId="21358" xr:uid="{00000000-0005-0000-0000-00002F500000}"/>
    <cellStyle name="Merknad 3 5 2 7" xfId="21359" xr:uid="{00000000-0005-0000-0000-000030500000}"/>
    <cellStyle name="Merknad 3 5 2 7 2" xfId="21360" xr:uid="{00000000-0005-0000-0000-000031500000}"/>
    <cellStyle name="Merknad 3 5 2 7 3" xfId="21361" xr:uid="{00000000-0005-0000-0000-000032500000}"/>
    <cellStyle name="Merknad 3 5 2 8" xfId="21362" xr:uid="{00000000-0005-0000-0000-000033500000}"/>
    <cellStyle name="Merknad 3 5 2 8 2" xfId="21363" xr:uid="{00000000-0005-0000-0000-000034500000}"/>
    <cellStyle name="Merknad 3 5 2 9" xfId="21364" xr:uid="{00000000-0005-0000-0000-000035500000}"/>
    <cellStyle name="Merknad 3 5 2 9 2" xfId="21365" xr:uid="{00000000-0005-0000-0000-000036500000}"/>
    <cellStyle name="Merknad 3 5 2_Tabell 4.5-4.7" xfId="21238" xr:uid="{00000000-0005-0000-0000-000037500000}"/>
    <cellStyle name="Merknad 3 5 3" xfId="1217" xr:uid="{00000000-0005-0000-0000-000038500000}"/>
    <cellStyle name="Merknad 3 5 3 10" xfId="21367" xr:uid="{00000000-0005-0000-0000-000039500000}"/>
    <cellStyle name="Merknad 3 5 3 11" xfId="21368" xr:uid="{00000000-0005-0000-0000-00003A500000}"/>
    <cellStyle name="Merknad 3 5 3 2" xfId="1218" xr:uid="{00000000-0005-0000-0000-00003B500000}"/>
    <cellStyle name="Merknad 3 5 3 2 10" xfId="21370" xr:uid="{00000000-0005-0000-0000-00003C500000}"/>
    <cellStyle name="Merknad 3 5 3 2 2" xfId="1219" xr:uid="{00000000-0005-0000-0000-00003D500000}"/>
    <cellStyle name="Merknad 3 5 3 2 2 2" xfId="21372" xr:uid="{00000000-0005-0000-0000-00003E500000}"/>
    <cellStyle name="Merknad 3 5 3 2 2 2 2" xfId="21373" xr:uid="{00000000-0005-0000-0000-00003F500000}"/>
    <cellStyle name="Merknad 3 5 3 2 2 2 3" xfId="21374" xr:uid="{00000000-0005-0000-0000-000040500000}"/>
    <cellStyle name="Merknad 3 5 3 2 2 3" xfId="21375" xr:uid="{00000000-0005-0000-0000-000041500000}"/>
    <cellStyle name="Merknad 3 5 3 2 2 3 2" xfId="21376" xr:uid="{00000000-0005-0000-0000-000042500000}"/>
    <cellStyle name="Merknad 3 5 3 2 2 3 3" xfId="21377" xr:uid="{00000000-0005-0000-0000-000043500000}"/>
    <cellStyle name="Merknad 3 5 3 2 2 4" xfId="21378" xr:uid="{00000000-0005-0000-0000-000044500000}"/>
    <cellStyle name="Merknad 3 5 3 2 2 5" xfId="21379" xr:uid="{00000000-0005-0000-0000-000045500000}"/>
    <cellStyle name="Merknad 3 5 3 2 2_Tabell 4.5-4.7" xfId="21371" xr:uid="{00000000-0005-0000-0000-000046500000}"/>
    <cellStyle name="Merknad 3 5 3 2 3" xfId="21380" xr:uid="{00000000-0005-0000-0000-000047500000}"/>
    <cellStyle name="Merknad 3 5 3 2 3 2" xfId="21381" xr:uid="{00000000-0005-0000-0000-000048500000}"/>
    <cellStyle name="Merknad 3 5 3 2 3 2 2" xfId="21382" xr:uid="{00000000-0005-0000-0000-000049500000}"/>
    <cellStyle name="Merknad 3 5 3 2 3 2 3" xfId="21383" xr:uid="{00000000-0005-0000-0000-00004A500000}"/>
    <cellStyle name="Merknad 3 5 3 2 3 3" xfId="21384" xr:uid="{00000000-0005-0000-0000-00004B500000}"/>
    <cellStyle name="Merknad 3 5 3 2 3 3 2" xfId="21385" xr:uid="{00000000-0005-0000-0000-00004C500000}"/>
    <cellStyle name="Merknad 3 5 3 2 3 3 3" xfId="21386" xr:uid="{00000000-0005-0000-0000-00004D500000}"/>
    <cellStyle name="Merknad 3 5 3 2 3 4" xfId="21387" xr:uid="{00000000-0005-0000-0000-00004E500000}"/>
    <cellStyle name="Merknad 3 5 3 2 3 5" xfId="21388" xr:uid="{00000000-0005-0000-0000-00004F500000}"/>
    <cellStyle name="Merknad 3 5 3 2 4" xfId="21389" xr:uid="{00000000-0005-0000-0000-000050500000}"/>
    <cellStyle name="Merknad 3 5 3 2 4 2" xfId="21390" xr:uid="{00000000-0005-0000-0000-000051500000}"/>
    <cellStyle name="Merknad 3 5 3 2 4 3" xfId="21391" xr:uid="{00000000-0005-0000-0000-000052500000}"/>
    <cellStyle name="Merknad 3 5 3 2 5" xfId="21392" xr:uid="{00000000-0005-0000-0000-000053500000}"/>
    <cellStyle name="Merknad 3 5 3 2 5 2" xfId="21393" xr:uid="{00000000-0005-0000-0000-000054500000}"/>
    <cellStyle name="Merknad 3 5 3 2 5 3" xfId="21394" xr:uid="{00000000-0005-0000-0000-000055500000}"/>
    <cellStyle name="Merknad 3 5 3 2 6" xfId="21395" xr:uid="{00000000-0005-0000-0000-000056500000}"/>
    <cellStyle name="Merknad 3 5 3 2 6 2" xfId="21396" xr:uid="{00000000-0005-0000-0000-000057500000}"/>
    <cellStyle name="Merknad 3 5 3 2 7" xfId="21397" xr:uid="{00000000-0005-0000-0000-000058500000}"/>
    <cellStyle name="Merknad 3 5 3 2 7 2" xfId="21398" xr:uid="{00000000-0005-0000-0000-000059500000}"/>
    <cellStyle name="Merknad 3 5 3 2 8" xfId="21399" xr:uid="{00000000-0005-0000-0000-00005A500000}"/>
    <cellStyle name="Merknad 3 5 3 2 9" xfId="21400" xr:uid="{00000000-0005-0000-0000-00005B500000}"/>
    <cellStyle name="Merknad 3 5 3 2_Tabell 4.5-4.7" xfId="21369" xr:uid="{00000000-0005-0000-0000-00005C500000}"/>
    <cellStyle name="Merknad 3 5 3 3" xfId="1220" xr:uid="{00000000-0005-0000-0000-00005D500000}"/>
    <cellStyle name="Merknad 3 5 3 3 2" xfId="21402" xr:uid="{00000000-0005-0000-0000-00005E500000}"/>
    <cellStyle name="Merknad 3 5 3 3 2 2" xfId="21403" xr:uid="{00000000-0005-0000-0000-00005F500000}"/>
    <cellStyle name="Merknad 3 5 3 3 2 3" xfId="21404" xr:uid="{00000000-0005-0000-0000-000060500000}"/>
    <cellStyle name="Merknad 3 5 3 3 3" xfId="21405" xr:uid="{00000000-0005-0000-0000-000061500000}"/>
    <cellStyle name="Merknad 3 5 3 3 3 2" xfId="21406" xr:uid="{00000000-0005-0000-0000-000062500000}"/>
    <cellStyle name="Merknad 3 5 3 3 3 3" xfId="21407" xr:uid="{00000000-0005-0000-0000-000063500000}"/>
    <cellStyle name="Merknad 3 5 3 3 4" xfId="21408" xr:uid="{00000000-0005-0000-0000-000064500000}"/>
    <cellStyle name="Merknad 3 5 3 3 5" xfId="21409" xr:uid="{00000000-0005-0000-0000-000065500000}"/>
    <cellStyle name="Merknad 3 5 3 3_Tabell 4.5-4.7" xfId="21401" xr:uid="{00000000-0005-0000-0000-000066500000}"/>
    <cellStyle name="Merknad 3 5 3 4" xfId="21410" xr:uid="{00000000-0005-0000-0000-000067500000}"/>
    <cellStyle name="Merknad 3 5 3 4 2" xfId="21411" xr:uid="{00000000-0005-0000-0000-000068500000}"/>
    <cellStyle name="Merknad 3 5 3 4 2 2" xfId="21412" xr:uid="{00000000-0005-0000-0000-000069500000}"/>
    <cellStyle name="Merknad 3 5 3 4 2 3" xfId="21413" xr:uid="{00000000-0005-0000-0000-00006A500000}"/>
    <cellStyle name="Merknad 3 5 3 4 3" xfId="21414" xr:uid="{00000000-0005-0000-0000-00006B500000}"/>
    <cellStyle name="Merknad 3 5 3 4 3 2" xfId="21415" xr:uid="{00000000-0005-0000-0000-00006C500000}"/>
    <cellStyle name="Merknad 3 5 3 4 3 3" xfId="21416" xr:uid="{00000000-0005-0000-0000-00006D500000}"/>
    <cellStyle name="Merknad 3 5 3 4 4" xfId="21417" xr:uid="{00000000-0005-0000-0000-00006E500000}"/>
    <cellStyle name="Merknad 3 5 3 4 5" xfId="21418" xr:uid="{00000000-0005-0000-0000-00006F500000}"/>
    <cellStyle name="Merknad 3 5 3 5" xfId="21419" xr:uid="{00000000-0005-0000-0000-000070500000}"/>
    <cellStyle name="Merknad 3 5 3 5 2" xfId="21420" xr:uid="{00000000-0005-0000-0000-000071500000}"/>
    <cellStyle name="Merknad 3 5 3 5 3" xfId="21421" xr:uid="{00000000-0005-0000-0000-000072500000}"/>
    <cellStyle name="Merknad 3 5 3 6" xfId="21422" xr:uid="{00000000-0005-0000-0000-000073500000}"/>
    <cellStyle name="Merknad 3 5 3 6 2" xfId="21423" xr:uid="{00000000-0005-0000-0000-000074500000}"/>
    <cellStyle name="Merknad 3 5 3 6 3" xfId="21424" xr:uid="{00000000-0005-0000-0000-000075500000}"/>
    <cellStyle name="Merknad 3 5 3 7" xfId="21425" xr:uid="{00000000-0005-0000-0000-000076500000}"/>
    <cellStyle name="Merknad 3 5 3 7 2" xfId="21426" xr:uid="{00000000-0005-0000-0000-000077500000}"/>
    <cellStyle name="Merknad 3 5 3 8" xfId="21427" xr:uid="{00000000-0005-0000-0000-000078500000}"/>
    <cellStyle name="Merknad 3 5 3 8 2" xfId="21428" xr:uid="{00000000-0005-0000-0000-000079500000}"/>
    <cellStyle name="Merknad 3 5 3 9" xfId="21429" xr:uid="{00000000-0005-0000-0000-00007A500000}"/>
    <cellStyle name="Merknad 3 5 3_Tabell 4.5-4.7" xfId="21366" xr:uid="{00000000-0005-0000-0000-00007B500000}"/>
    <cellStyle name="Merknad 3 5 4" xfId="1221" xr:uid="{00000000-0005-0000-0000-00007C500000}"/>
    <cellStyle name="Merknad 3 5 4 10" xfId="21431" xr:uid="{00000000-0005-0000-0000-00007D500000}"/>
    <cellStyle name="Merknad 3 5 4 2" xfId="1222" xr:uid="{00000000-0005-0000-0000-00007E500000}"/>
    <cellStyle name="Merknad 3 5 4 2 2" xfId="21433" xr:uid="{00000000-0005-0000-0000-00007F500000}"/>
    <cellStyle name="Merknad 3 5 4 2 2 2" xfId="21434" xr:uid="{00000000-0005-0000-0000-000080500000}"/>
    <cellStyle name="Merknad 3 5 4 2 2 3" xfId="21435" xr:uid="{00000000-0005-0000-0000-000081500000}"/>
    <cellStyle name="Merknad 3 5 4 2 3" xfId="21436" xr:uid="{00000000-0005-0000-0000-000082500000}"/>
    <cellStyle name="Merknad 3 5 4 2 3 2" xfId="21437" xr:uid="{00000000-0005-0000-0000-000083500000}"/>
    <cellStyle name="Merknad 3 5 4 2 3 3" xfId="21438" xr:uid="{00000000-0005-0000-0000-000084500000}"/>
    <cellStyle name="Merknad 3 5 4 2 4" xfId="21439" xr:uid="{00000000-0005-0000-0000-000085500000}"/>
    <cellStyle name="Merknad 3 5 4 2 5" xfId="21440" xr:uid="{00000000-0005-0000-0000-000086500000}"/>
    <cellStyle name="Merknad 3 5 4 2_Tabell 4.5-4.7" xfId="21432" xr:uid="{00000000-0005-0000-0000-000087500000}"/>
    <cellStyle name="Merknad 3 5 4 3" xfId="21441" xr:uid="{00000000-0005-0000-0000-000088500000}"/>
    <cellStyle name="Merknad 3 5 4 3 2" xfId="21442" xr:uid="{00000000-0005-0000-0000-000089500000}"/>
    <cellStyle name="Merknad 3 5 4 3 2 2" xfId="21443" xr:uid="{00000000-0005-0000-0000-00008A500000}"/>
    <cellStyle name="Merknad 3 5 4 3 2 3" xfId="21444" xr:uid="{00000000-0005-0000-0000-00008B500000}"/>
    <cellStyle name="Merknad 3 5 4 3 3" xfId="21445" xr:uid="{00000000-0005-0000-0000-00008C500000}"/>
    <cellStyle name="Merknad 3 5 4 3 3 2" xfId="21446" xr:uid="{00000000-0005-0000-0000-00008D500000}"/>
    <cellStyle name="Merknad 3 5 4 3 3 3" xfId="21447" xr:uid="{00000000-0005-0000-0000-00008E500000}"/>
    <cellStyle name="Merknad 3 5 4 3 4" xfId="21448" xr:uid="{00000000-0005-0000-0000-00008F500000}"/>
    <cellStyle name="Merknad 3 5 4 3 5" xfId="21449" xr:uid="{00000000-0005-0000-0000-000090500000}"/>
    <cellStyle name="Merknad 3 5 4 4" xfId="21450" xr:uid="{00000000-0005-0000-0000-000091500000}"/>
    <cellStyle name="Merknad 3 5 4 4 2" xfId="21451" xr:uid="{00000000-0005-0000-0000-000092500000}"/>
    <cellStyle name="Merknad 3 5 4 4 3" xfId="21452" xr:uid="{00000000-0005-0000-0000-000093500000}"/>
    <cellStyle name="Merknad 3 5 4 5" xfId="21453" xr:uid="{00000000-0005-0000-0000-000094500000}"/>
    <cellStyle name="Merknad 3 5 4 5 2" xfId="21454" xr:uid="{00000000-0005-0000-0000-000095500000}"/>
    <cellStyle name="Merknad 3 5 4 5 3" xfId="21455" xr:uid="{00000000-0005-0000-0000-000096500000}"/>
    <cellStyle name="Merknad 3 5 4 6" xfId="21456" xr:uid="{00000000-0005-0000-0000-000097500000}"/>
    <cellStyle name="Merknad 3 5 4 6 2" xfId="21457" xr:uid="{00000000-0005-0000-0000-000098500000}"/>
    <cellStyle name="Merknad 3 5 4 7" xfId="21458" xr:uid="{00000000-0005-0000-0000-000099500000}"/>
    <cellStyle name="Merknad 3 5 4 7 2" xfId="21459" xr:uid="{00000000-0005-0000-0000-00009A500000}"/>
    <cellStyle name="Merknad 3 5 4 8" xfId="21460" xr:uid="{00000000-0005-0000-0000-00009B500000}"/>
    <cellStyle name="Merknad 3 5 4 9" xfId="21461" xr:uid="{00000000-0005-0000-0000-00009C500000}"/>
    <cellStyle name="Merknad 3 5 4_Tabell 4.5-4.7" xfId="21430" xr:uid="{00000000-0005-0000-0000-00009D500000}"/>
    <cellStyle name="Merknad 3 5 5" xfId="1223" xr:uid="{00000000-0005-0000-0000-00009E500000}"/>
    <cellStyle name="Merknad 3 5 5 2" xfId="21463" xr:uid="{00000000-0005-0000-0000-00009F500000}"/>
    <cellStyle name="Merknad 3 5 5 2 2" xfId="21464" xr:uid="{00000000-0005-0000-0000-0000A0500000}"/>
    <cellStyle name="Merknad 3 5 5 2 3" xfId="21465" xr:uid="{00000000-0005-0000-0000-0000A1500000}"/>
    <cellStyle name="Merknad 3 5 5 3" xfId="21466" xr:uid="{00000000-0005-0000-0000-0000A2500000}"/>
    <cellStyle name="Merknad 3 5 5 3 2" xfId="21467" xr:uid="{00000000-0005-0000-0000-0000A3500000}"/>
    <cellStyle name="Merknad 3 5 5 3 3" xfId="21468" xr:uid="{00000000-0005-0000-0000-0000A4500000}"/>
    <cellStyle name="Merknad 3 5 5 4" xfId="21469" xr:uid="{00000000-0005-0000-0000-0000A5500000}"/>
    <cellStyle name="Merknad 3 5 5 5" xfId="21470" xr:uid="{00000000-0005-0000-0000-0000A6500000}"/>
    <cellStyle name="Merknad 3 5 5_Tabell 4.5-4.7" xfId="21462" xr:uid="{00000000-0005-0000-0000-0000A7500000}"/>
    <cellStyle name="Merknad 3 5 6" xfId="21471" xr:uid="{00000000-0005-0000-0000-0000A8500000}"/>
    <cellStyle name="Merknad 3 5 6 2" xfId="21472" xr:uid="{00000000-0005-0000-0000-0000A9500000}"/>
    <cellStyle name="Merknad 3 5 6 2 2" xfId="21473" xr:uid="{00000000-0005-0000-0000-0000AA500000}"/>
    <cellStyle name="Merknad 3 5 6 2 3" xfId="21474" xr:uid="{00000000-0005-0000-0000-0000AB500000}"/>
    <cellStyle name="Merknad 3 5 6 3" xfId="21475" xr:uid="{00000000-0005-0000-0000-0000AC500000}"/>
    <cellStyle name="Merknad 3 5 6 3 2" xfId="21476" xr:uid="{00000000-0005-0000-0000-0000AD500000}"/>
    <cellStyle name="Merknad 3 5 6 3 3" xfId="21477" xr:uid="{00000000-0005-0000-0000-0000AE500000}"/>
    <cellStyle name="Merknad 3 5 6 4" xfId="21478" xr:uid="{00000000-0005-0000-0000-0000AF500000}"/>
    <cellStyle name="Merknad 3 5 6 5" xfId="21479" xr:uid="{00000000-0005-0000-0000-0000B0500000}"/>
    <cellStyle name="Merknad 3 5 7" xfId="21480" xr:uid="{00000000-0005-0000-0000-0000B1500000}"/>
    <cellStyle name="Merknad 3 5 7 2" xfId="21481" xr:uid="{00000000-0005-0000-0000-0000B2500000}"/>
    <cellStyle name="Merknad 3 5 7 3" xfId="21482" xr:uid="{00000000-0005-0000-0000-0000B3500000}"/>
    <cellStyle name="Merknad 3 5 8" xfId="21483" xr:uid="{00000000-0005-0000-0000-0000B4500000}"/>
    <cellStyle name="Merknad 3 5 8 2" xfId="21484" xr:uid="{00000000-0005-0000-0000-0000B5500000}"/>
    <cellStyle name="Merknad 3 5 8 3" xfId="21485" xr:uid="{00000000-0005-0000-0000-0000B6500000}"/>
    <cellStyle name="Merknad 3 5 9" xfId="21486" xr:uid="{00000000-0005-0000-0000-0000B7500000}"/>
    <cellStyle name="Merknad 3 5 9 2" xfId="21487" xr:uid="{00000000-0005-0000-0000-0000B8500000}"/>
    <cellStyle name="Merknad 3 5_Tabell 4.5-4.7" xfId="21232" xr:uid="{00000000-0005-0000-0000-0000B9500000}"/>
    <cellStyle name="Merknad 3 6" xfId="1224" xr:uid="{00000000-0005-0000-0000-0000BA500000}"/>
    <cellStyle name="Merknad 3 6 10" xfId="21489" xr:uid="{00000000-0005-0000-0000-0000BB500000}"/>
    <cellStyle name="Merknad 3 6 11" xfId="21490" xr:uid="{00000000-0005-0000-0000-0000BC500000}"/>
    <cellStyle name="Merknad 3 6 12" xfId="21491" xr:uid="{00000000-0005-0000-0000-0000BD500000}"/>
    <cellStyle name="Merknad 3 6 2" xfId="1225" xr:uid="{00000000-0005-0000-0000-0000BE500000}"/>
    <cellStyle name="Merknad 3 6 2 10" xfId="21493" xr:uid="{00000000-0005-0000-0000-0000BF500000}"/>
    <cellStyle name="Merknad 3 6 2 11" xfId="21494" xr:uid="{00000000-0005-0000-0000-0000C0500000}"/>
    <cellStyle name="Merknad 3 6 2 2" xfId="1226" xr:uid="{00000000-0005-0000-0000-0000C1500000}"/>
    <cellStyle name="Merknad 3 6 2 2 10" xfId="21496" xr:uid="{00000000-0005-0000-0000-0000C2500000}"/>
    <cellStyle name="Merknad 3 6 2 2 2" xfId="1227" xr:uid="{00000000-0005-0000-0000-0000C3500000}"/>
    <cellStyle name="Merknad 3 6 2 2 2 2" xfId="21498" xr:uid="{00000000-0005-0000-0000-0000C4500000}"/>
    <cellStyle name="Merknad 3 6 2 2 2 2 2" xfId="21499" xr:uid="{00000000-0005-0000-0000-0000C5500000}"/>
    <cellStyle name="Merknad 3 6 2 2 2 2 3" xfId="21500" xr:uid="{00000000-0005-0000-0000-0000C6500000}"/>
    <cellStyle name="Merknad 3 6 2 2 2 3" xfId="21501" xr:uid="{00000000-0005-0000-0000-0000C7500000}"/>
    <cellStyle name="Merknad 3 6 2 2 2 3 2" xfId="21502" xr:uid="{00000000-0005-0000-0000-0000C8500000}"/>
    <cellStyle name="Merknad 3 6 2 2 2 3 3" xfId="21503" xr:uid="{00000000-0005-0000-0000-0000C9500000}"/>
    <cellStyle name="Merknad 3 6 2 2 2 4" xfId="21504" xr:uid="{00000000-0005-0000-0000-0000CA500000}"/>
    <cellStyle name="Merknad 3 6 2 2 2 5" xfId="21505" xr:uid="{00000000-0005-0000-0000-0000CB500000}"/>
    <cellStyle name="Merknad 3 6 2 2 2_Tabell 4.5-4.7" xfId="21497" xr:uid="{00000000-0005-0000-0000-0000CC500000}"/>
    <cellStyle name="Merknad 3 6 2 2 3" xfId="21506" xr:uid="{00000000-0005-0000-0000-0000CD500000}"/>
    <cellStyle name="Merknad 3 6 2 2 3 2" xfId="21507" xr:uid="{00000000-0005-0000-0000-0000CE500000}"/>
    <cellStyle name="Merknad 3 6 2 2 3 2 2" xfId="21508" xr:uid="{00000000-0005-0000-0000-0000CF500000}"/>
    <cellStyle name="Merknad 3 6 2 2 3 2 3" xfId="21509" xr:uid="{00000000-0005-0000-0000-0000D0500000}"/>
    <cellStyle name="Merknad 3 6 2 2 3 3" xfId="21510" xr:uid="{00000000-0005-0000-0000-0000D1500000}"/>
    <cellStyle name="Merknad 3 6 2 2 3 3 2" xfId="21511" xr:uid="{00000000-0005-0000-0000-0000D2500000}"/>
    <cellStyle name="Merknad 3 6 2 2 3 3 3" xfId="21512" xr:uid="{00000000-0005-0000-0000-0000D3500000}"/>
    <cellStyle name="Merknad 3 6 2 2 3 4" xfId="21513" xr:uid="{00000000-0005-0000-0000-0000D4500000}"/>
    <cellStyle name="Merknad 3 6 2 2 3 5" xfId="21514" xr:uid="{00000000-0005-0000-0000-0000D5500000}"/>
    <cellStyle name="Merknad 3 6 2 2 4" xfId="21515" xr:uid="{00000000-0005-0000-0000-0000D6500000}"/>
    <cellStyle name="Merknad 3 6 2 2 4 2" xfId="21516" xr:uid="{00000000-0005-0000-0000-0000D7500000}"/>
    <cellStyle name="Merknad 3 6 2 2 4 3" xfId="21517" xr:uid="{00000000-0005-0000-0000-0000D8500000}"/>
    <cellStyle name="Merknad 3 6 2 2 5" xfId="21518" xr:uid="{00000000-0005-0000-0000-0000D9500000}"/>
    <cellStyle name="Merknad 3 6 2 2 5 2" xfId="21519" xr:uid="{00000000-0005-0000-0000-0000DA500000}"/>
    <cellStyle name="Merknad 3 6 2 2 5 3" xfId="21520" xr:uid="{00000000-0005-0000-0000-0000DB500000}"/>
    <cellStyle name="Merknad 3 6 2 2 6" xfId="21521" xr:uid="{00000000-0005-0000-0000-0000DC500000}"/>
    <cellStyle name="Merknad 3 6 2 2 6 2" xfId="21522" xr:uid="{00000000-0005-0000-0000-0000DD500000}"/>
    <cellStyle name="Merknad 3 6 2 2 7" xfId="21523" xr:uid="{00000000-0005-0000-0000-0000DE500000}"/>
    <cellStyle name="Merknad 3 6 2 2 7 2" xfId="21524" xr:uid="{00000000-0005-0000-0000-0000DF500000}"/>
    <cellStyle name="Merknad 3 6 2 2 8" xfId="21525" xr:uid="{00000000-0005-0000-0000-0000E0500000}"/>
    <cellStyle name="Merknad 3 6 2 2 9" xfId="21526" xr:uid="{00000000-0005-0000-0000-0000E1500000}"/>
    <cellStyle name="Merknad 3 6 2 2_Tabell 4.5-4.7" xfId="21495" xr:uid="{00000000-0005-0000-0000-0000E2500000}"/>
    <cellStyle name="Merknad 3 6 2 3" xfId="1228" xr:uid="{00000000-0005-0000-0000-0000E3500000}"/>
    <cellStyle name="Merknad 3 6 2 3 2" xfId="21528" xr:uid="{00000000-0005-0000-0000-0000E4500000}"/>
    <cellStyle name="Merknad 3 6 2 3 2 2" xfId="21529" xr:uid="{00000000-0005-0000-0000-0000E5500000}"/>
    <cellStyle name="Merknad 3 6 2 3 2 3" xfId="21530" xr:uid="{00000000-0005-0000-0000-0000E6500000}"/>
    <cellStyle name="Merknad 3 6 2 3 3" xfId="21531" xr:uid="{00000000-0005-0000-0000-0000E7500000}"/>
    <cellStyle name="Merknad 3 6 2 3 3 2" xfId="21532" xr:uid="{00000000-0005-0000-0000-0000E8500000}"/>
    <cellStyle name="Merknad 3 6 2 3 3 3" xfId="21533" xr:uid="{00000000-0005-0000-0000-0000E9500000}"/>
    <cellStyle name="Merknad 3 6 2 3 4" xfId="21534" xr:uid="{00000000-0005-0000-0000-0000EA500000}"/>
    <cellStyle name="Merknad 3 6 2 3 5" xfId="21535" xr:uid="{00000000-0005-0000-0000-0000EB500000}"/>
    <cellStyle name="Merknad 3 6 2 3_Tabell 4.5-4.7" xfId="21527" xr:uid="{00000000-0005-0000-0000-0000EC500000}"/>
    <cellStyle name="Merknad 3 6 2 4" xfId="21536" xr:uid="{00000000-0005-0000-0000-0000ED500000}"/>
    <cellStyle name="Merknad 3 6 2 4 2" xfId="21537" xr:uid="{00000000-0005-0000-0000-0000EE500000}"/>
    <cellStyle name="Merknad 3 6 2 4 2 2" xfId="21538" xr:uid="{00000000-0005-0000-0000-0000EF500000}"/>
    <cellStyle name="Merknad 3 6 2 4 2 3" xfId="21539" xr:uid="{00000000-0005-0000-0000-0000F0500000}"/>
    <cellStyle name="Merknad 3 6 2 4 3" xfId="21540" xr:uid="{00000000-0005-0000-0000-0000F1500000}"/>
    <cellStyle name="Merknad 3 6 2 4 3 2" xfId="21541" xr:uid="{00000000-0005-0000-0000-0000F2500000}"/>
    <cellStyle name="Merknad 3 6 2 4 3 3" xfId="21542" xr:uid="{00000000-0005-0000-0000-0000F3500000}"/>
    <cellStyle name="Merknad 3 6 2 4 4" xfId="21543" xr:uid="{00000000-0005-0000-0000-0000F4500000}"/>
    <cellStyle name="Merknad 3 6 2 4 5" xfId="21544" xr:uid="{00000000-0005-0000-0000-0000F5500000}"/>
    <cellStyle name="Merknad 3 6 2 5" xfId="21545" xr:uid="{00000000-0005-0000-0000-0000F6500000}"/>
    <cellStyle name="Merknad 3 6 2 5 2" xfId="21546" xr:uid="{00000000-0005-0000-0000-0000F7500000}"/>
    <cellStyle name="Merknad 3 6 2 5 3" xfId="21547" xr:uid="{00000000-0005-0000-0000-0000F8500000}"/>
    <cellStyle name="Merknad 3 6 2 6" xfId="21548" xr:uid="{00000000-0005-0000-0000-0000F9500000}"/>
    <cellStyle name="Merknad 3 6 2 6 2" xfId="21549" xr:uid="{00000000-0005-0000-0000-0000FA500000}"/>
    <cellStyle name="Merknad 3 6 2 6 3" xfId="21550" xr:uid="{00000000-0005-0000-0000-0000FB500000}"/>
    <cellStyle name="Merknad 3 6 2 7" xfId="21551" xr:uid="{00000000-0005-0000-0000-0000FC500000}"/>
    <cellStyle name="Merknad 3 6 2 7 2" xfId="21552" xr:uid="{00000000-0005-0000-0000-0000FD500000}"/>
    <cellStyle name="Merknad 3 6 2 8" xfId="21553" xr:uid="{00000000-0005-0000-0000-0000FE500000}"/>
    <cellStyle name="Merknad 3 6 2 8 2" xfId="21554" xr:uid="{00000000-0005-0000-0000-0000FF500000}"/>
    <cellStyle name="Merknad 3 6 2 9" xfId="21555" xr:uid="{00000000-0005-0000-0000-000000510000}"/>
    <cellStyle name="Merknad 3 6 2_Tabell 4.5-4.7" xfId="21492" xr:uid="{00000000-0005-0000-0000-000001510000}"/>
    <cellStyle name="Merknad 3 6 3" xfId="1229" xr:uid="{00000000-0005-0000-0000-000002510000}"/>
    <cellStyle name="Merknad 3 6 3 10" xfId="21557" xr:uid="{00000000-0005-0000-0000-000003510000}"/>
    <cellStyle name="Merknad 3 6 3 2" xfId="1230" xr:uid="{00000000-0005-0000-0000-000004510000}"/>
    <cellStyle name="Merknad 3 6 3 2 2" xfId="21559" xr:uid="{00000000-0005-0000-0000-000005510000}"/>
    <cellStyle name="Merknad 3 6 3 2 2 2" xfId="21560" xr:uid="{00000000-0005-0000-0000-000006510000}"/>
    <cellStyle name="Merknad 3 6 3 2 2 3" xfId="21561" xr:uid="{00000000-0005-0000-0000-000007510000}"/>
    <cellStyle name="Merknad 3 6 3 2 3" xfId="21562" xr:uid="{00000000-0005-0000-0000-000008510000}"/>
    <cellStyle name="Merknad 3 6 3 2 3 2" xfId="21563" xr:uid="{00000000-0005-0000-0000-000009510000}"/>
    <cellStyle name="Merknad 3 6 3 2 3 3" xfId="21564" xr:uid="{00000000-0005-0000-0000-00000A510000}"/>
    <cellStyle name="Merknad 3 6 3 2 4" xfId="21565" xr:uid="{00000000-0005-0000-0000-00000B510000}"/>
    <cellStyle name="Merknad 3 6 3 2 5" xfId="21566" xr:uid="{00000000-0005-0000-0000-00000C510000}"/>
    <cellStyle name="Merknad 3 6 3 2_Tabell 4.5-4.7" xfId="21558" xr:uid="{00000000-0005-0000-0000-00000D510000}"/>
    <cellStyle name="Merknad 3 6 3 3" xfId="21567" xr:uid="{00000000-0005-0000-0000-00000E510000}"/>
    <cellStyle name="Merknad 3 6 3 3 2" xfId="21568" xr:uid="{00000000-0005-0000-0000-00000F510000}"/>
    <cellStyle name="Merknad 3 6 3 3 2 2" xfId="21569" xr:uid="{00000000-0005-0000-0000-000010510000}"/>
    <cellStyle name="Merknad 3 6 3 3 2 3" xfId="21570" xr:uid="{00000000-0005-0000-0000-000011510000}"/>
    <cellStyle name="Merknad 3 6 3 3 3" xfId="21571" xr:uid="{00000000-0005-0000-0000-000012510000}"/>
    <cellStyle name="Merknad 3 6 3 3 3 2" xfId="21572" xr:uid="{00000000-0005-0000-0000-000013510000}"/>
    <cellStyle name="Merknad 3 6 3 3 3 3" xfId="21573" xr:uid="{00000000-0005-0000-0000-000014510000}"/>
    <cellStyle name="Merknad 3 6 3 3 4" xfId="21574" xr:uid="{00000000-0005-0000-0000-000015510000}"/>
    <cellStyle name="Merknad 3 6 3 3 5" xfId="21575" xr:uid="{00000000-0005-0000-0000-000016510000}"/>
    <cellStyle name="Merknad 3 6 3 4" xfId="21576" xr:uid="{00000000-0005-0000-0000-000017510000}"/>
    <cellStyle name="Merknad 3 6 3 4 2" xfId="21577" xr:uid="{00000000-0005-0000-0000-000018510000}"/>
    <cellStyle name="Merknad 3 6 3 4 3" xfId="21578" xr:uid="{00000000-0005-0000-0000-000019510000}"/>
    <cellStyle name="Merknad 3 6 3 5" xfId="21579" xr:uid="{00000000-0005-0000-0000-00001A510000}"/>
    <cellStyle name="Merknad 3 6 3 5 2" xfId="21580" xr:uid="{00000000-0005-0000-0000-00001B510000}"/>
    <cellStyle name="Merknad 3 6 3 5 3" xfId="21581" xr:uid="{00000000-0005-0000-0000-00001C510000}"/>
    <cellStyle name="Merknad 3 6 3 6" xfId="21582" xr:uid="{00000000-0005-0000-0000-00001D510000}"/>
    <cellStyle name="Merknad 3 6 3 6 2" xfId="21583" xr:uid="{00000000-0005-0000-0000-00001E510000}"/>
    <cellStyle name="Merknad 3 6 3 7" xfId="21584" xr:uid="{00000000-0005-0000-0000-00001F510000}"/>
    <cellStyle name="Merknad 3 6 3 7 2" xfId="21585" xr:uid="{00000000-0005-0000-0000-000020510000}"/>
    <cellStyle name="Merknad 3 6 3 8" xfId="21586" xr:uid="{00000000-0005-0000-0000-000021510000}"/>
    <cellStyle name="Merknad 3 6 3 9" xfId="21587" xr:uid="{00000000-0005-0000-0000-000022510000}"/>
    <cellStyle name="Merknad 3 6 3_Tabell 4.5-4.7" xfId="21556" xr:uid="{00000000-0005-0000-0000-000023510000}"/>
    <cellStyle name="Merknad 3 6 4" xfId="1231" xr:uid="{00000000-0005-0000-0000-000024510000}"/>
    <cellStyle name="Merknad 3 6 4 2" xfId="21589" xr:uid="{00000000-0005-0000-0000-000025510000}"/>
    <cellStyle name="Merknad 3 6 4 2 2" xfId="21590" xr:uid="{00000000-0005-0000-0000-000026510000}"/>
    <cellStyle name="Merknad 3 6 4 2 3" xfId="21591" xr:uid="{00000000-0005-0000-0000-000027510000}"/>
    <cellStyle name="Merknad 3 6 4 3" xfId="21592" xr:uid="{00000000-0005-0000-0000-000028510000}"/>
    <cellStyle name="Merknad 3 6 4 3 2" xfId="21593" xr:uid="{00000000-0005-0000-0000-000029510000}"/>
    <cellStyle name="Merknad 3 6 4 3 3" xfId="21594" xr:uid="{00000000-0005-0000-0000-00002A510000}"/>
    <cellStyle name="Merknad 3 6 4 4" xfId="21595" xr:uid="{00000000-0005-0000-0000-00002B510000}"/>
    <cellStyle name="Merknad 3 6 4 5" xfId="21596" xr:uid="{00000000-0005-0000-0000-00002C510000}"/>
    <cellStyle name="Merknad 3 6 4_Tabell 4.5-4.7" xfId="21588" xr:uid="{00000000-0005-0000-0000-00002D510000}"/>
    <cellStyle name="Merknad 3 6 5" xfId="21597" xr:uid="{00000000-0005-0000-0000-00002E510000}"/>
    <cellStyle name="Merknad 3 6 5 2" xfId="21598" xr:uid="{00000000-0005-0000-0000-00002F510000}"/>
    <cellStyle name="Merknad 3 6 5 2 2" xfId="21599" xr:uid="{00000000-0005-0000-0000-000030510000}"/>
    <cellStyle name="Merknad 3 6 5 2 3" xfId="21600" xr:uid="{00000000-0005-0000-0000-000031510000}"/>
    <cellStyle name="Merknad 3 6 5 3" xfId="21601" xr:uid="{00000000-0005-0000-0000-000032510000}"/>
    <cellStyle name="Merknad 3 6 5 3 2" xfId="21602" xr:uid="{00000000-0005-0000-0000-000033510000}"/>
    <cellStyle name="Merknad 3 6 5 3 3" xfId="21603" xr:uid="{00000000-0005-0000-0000-000034510000}"/>
    <cellStyle name="Merknad 3 6 5 4" xfId="21604" xr:uid="{00000000-0005-0000-0000-000035510000}"/>
    <cellStyle name="Merknad 3 6 5 5" xfId="21605" xr:uid="{00000000-0005-0000-0000-000036510000}"/>
    <cellStyle name="Merknad 3 6 6" xfId="21606" xr:uid="{00000000-0005-0000-0000-000037510000}"/>
    <cellStyle name="Merknad 3 6 6 2" xfId="21607" xr:uid="{00000000-0005-0000-0000-000038510000}"/>
    <cellStyle name="Merknad 3 6 6 3" xfId="21608" xr:uid="{00000000-0005-0000-0000-000039510000}"/>
    <cellStyle name="Merknad 3 6 7" xfId="21609" xr:uid="{00000000-0005-0000-0000-00003A510000}"/>
    <cellStyle name="Merknad 3 6 7 2" xfId="21610" xr:uid="{00000000-0005-0000-0000-00003B510000}"/>
    <cellStyle name="Merknad 3 6 7 3" xfId="21611" xr:uid="{00000000-0005-0000-0000-00003C510000}"/>
    <cellStyle name="Merknad 3 6 8" xfId="21612" xr:uid="{00000000-0005-0000-0000-00003D510000}"/>
    <cellStyle name="Merknad 3 6 8 2" xfId="21613" xr:uid="{00000000-0005-0000-0000-00003E510000}"/>
    <cellStyle name="Merknad 3 6 9" xfId="21614" xr:uid="{00000000-0005-0000-0000-00003F510000}"/>
    <cellStyle name="Merknad 3 6 9 2" xfId="21615" xr:uid="{00000000-0005-0000-0000-000040510000}"/>
    <cellStyle name="Merknad 3 6_Tabell 4.5-4.7" xfId="21488" xr:uid="{00000000-0005-0000-0000-000041510000}"/>
    <cellStyle name="Merknad 3 7" xfId="1232" xr:uid="{00000000-0005-0000-0000-000042510000}"/>
    <cellStyle name="Merknad 3 7 10" xfId="21617" xr:uid="{00000000-0005-0000-0000-000043510000}"/>
    <cellStyle name="Merknad 3 7 11" xfId="21618" xr:uid="{00000000-0005-0000-0000-000044510000}"/>
    <cellStyle name="Merknad 3 7 2" xfId="1233" xr:uid="{00000000-0005-0000-0000-000045510000}"/>
    <cellStyle name="Merknad 3 7 2 10" xfId="21620" xr:uid="{00000000-0005-0000-0000-000046510000}"/>
    <cellStyle name="Merknad 3 7 2 2" xfId="1234" xr:uid="{00000000-0005-0000-0000-000047510000}"/>
    <cellStyle name="Merknad 3 7 2 2 2" xfId="21622" xr:uid="{00000000-0005-0000-0000-000048510000}"/>
    <cellStyle name="Merknad 3 7 2 2 2 2" xfId="21623" xr:uid="{00000000-0005-0000-0000-000049510000}"/>
    <cellStyle name="Merknad 3 7 2 2 2 3" xfId="21624" xr:uid="{00000000-0005-0000-0000-00004A510000}"/>
    <cellStyle name="Merknad 3 7 2 2 3" xfId="21625" xr:uid="{00000000-0005-0000-0000-00004B510000}"/>
    <cellStyle name="Merknad 3 7 2 2 3 2" xfId="21626" xr:uid="{00000000-0005-0000-0000-00004C510000}"/>
    <cellStyle name="Merknad 3 7 2 2 3 3" xfId="21627" xr:uid="{00000000-0005-0000-0000-00004D510000}"/>
    <cellStyle name="Merknad 3 7 2 2 4" xfId="21628" xr:uid="{00000000-0005-0000-0000-00004E510000}"/>
    <cellStyle name="Merknad 3 7 2 2 5" xfId="21629" xr:uid="{00000000-0005-0000-0000-00004F510000}"/>
    <cellStyle name="Merknad 3 7 2 2_Tabell 4.5-4.7" xfId="21621" xr:uid="{00000000-0005-0000-0000-000050510000}"/>
    <cellStyle name="Merknad 3 7 2 3" xfId="21630" xr:uid="{00000000-0005-0000-0000-000051510000}"/>
    <cellStyle name="Merknad 3 7 2 3 2" xfId="21631" xr:uid="{00000000-0005-0000-0000-000052510000}"/>
    <cellStyle name="Merknad 3 7 2 3 2 2" xfId="21632" xr:uid="{00000000-0005-0000-0000-000053510000}"/>
    <cellStyle name="Merknad 3 7 2 3 2 3" xfId="21633" xr:uid="{00000000-0005-0000-0000-000054510000}"/>
    <cellStyle name="Merknad 3 7 2 3 3" xfId="21634" xr:uid="{00000000-0005-0000-0000-000055510000}"/>
    <cellStyle name="Merknad 3 7 2 3 3 2" xfId="21635" xr:uid="{00000000-0005-0000-0000-000056510000}"/>
    <cellStyle name="Merknad 3 7 2 3 3 3" xfId="21636" xr:uid="{00000000-0005-0000-0000-000057510000}"/>
    <cellStyle name="Merknad 3 7 2 3 4" xfId="21637" xr:uid="{00000000-0005-0000-0000-000058510000}"/>
    <cellStyle name="Merknad 3 7 2 3 5" xfId="21638" xr:uid="{00000000-0005-0000-0000-000059510000}"/>
    <cellStyle name="Merknad 3 7 2 4" xfId="21639" xr:uid="{00000000-0005-0000-0000-00005A510000}"/>
    <cellStyle name="Merknad 3 7 2 4 2" xfId="21640" xr:uid="{00000000-0005-0000-0000-00005B510000}"/>
    <cellStyle name="Merknad 3 7 2 4 3" xfId="21641" xr:uid="{00000000-0005-0000-0000-00005C510000}"/>
    <cellStyle name="Merknad 3 7 2 5" xfId="21642" xr:uid="{00000000-0005-0000-0000-00005D510000}"/>
    <cellStyle name="Merknad 3 7 2 5 2" xfId="21643" xr:uid="{00000000-0005-0000-0000-00005E510000}"/>
    <cellStyle name="Merknad 3 7 2 5 3" xfId="21644" xr:uid="{00000000-0005-0000-0000-00005F510000}"/>
    <cellStyle name="Merknad 3 7 2 6" xfId="21645" xr:uid="{00000000-0005-0000-0000-000060510000}"/>
    <cellStyle name="Merknad 3 7 2 6 2" xfId="21646" xr:uid="{00000000-0005-0000-0000-000061510000}"/>
    <cellStyle name="Merknad 3 7 2 7" xfId="21647" xr:uid="{00000000-0005-0000-0000-000062510000}"/>
    <cellStyle name="Merknad 3 7 2 7 2" xfId="21648" xr:uid="{00000000-0005-0000-0000-000063510000}"/>
    <cellStyle name="Merknad 3 7 2 8" xfId="21649" xr:uid="{00000000-0005-0000-0000-000064510000}"/>
    <cellStyle name="Merknad 3 7 2 9" xfId="21650" xr:uid="{00000000-0005-0000-0000-000065510000}"/>
    <cellStyle name="Merknad 3 7 2_Tabell 4.5-4.7" xfId="21619" xr:uid="{00000000-0005-0000-0000-000066510000}"/>
    <cellStyle name="Merknad 3 7 3" xfId="1235" xr:uid="{00000000-0005-0000-0000-000067510000}"/>
    <cellStyle name="Merknad 3 7 3 2" xfId="21652" xr:uid="{00000000-0005-0000-0000-000068510000}"/>
    <cellStyle name="Merknad 3 7 3 2 2" xfId="21653" xr:uid="{00000000-0005-0000-0000-000069510000}"/>
    <cellStyle name="Merknad 3 7 3 2 3" xfId="21654" xr:uid="{00000000-0005-0000-0000-00006A510000}"/>
    <cellStyle name="Merknad 3 7 3 3" xfId="21655" xr:uid="{00000000-0005-0000-0000-00006B510000}"/>
    <cellStyle name="Merknad 3 7 3 3 2" xfId="21656" xr:uid="{00000000-0005-0000-0000-00006C510000}"/>
    <cellStyle name="Merknad 3 7 3 3 3" xfId="21657" xr:uid="{00000000-0005-0000-0000-00006D510000}"/>
    <cellStyle name="Merknad 3 7 3 4" xfId="21658" xr:uid="{00000000-0005-0000-0000-00006E510000}"/>
    <cellStyle name="Merknad 3 7 3 5" xfId="21659" xr:uid="{00000000-0005-0000-0000-00006F510000}"/>
    <cellStyle name="Merknad 3 7 3_Tabell 4.5-4.7" xfId="21651" xr:uid="{00000000-0005-0000-0000-000070510000}"/>
    <cellStyle name="Merknad 3 7 4" xfId="21660" xr:uid="{00000000-0005-0000-0000-000071510000}"/>
    <cellStyle name="Merknad 3 7 4 2" xfId="21661" xr:uid="{00000000-0005-0000-0000-000072510000}"/>
    <cellStyle name="Merknad 3 7 4 2 2" xfId="21662" xr:uid="{00000000-0005-0000-0000-000073510000}"/>
    <cellStyle name="Merknad 3 7 4 2 3" xfId="21663" xr:uid="{00000000-0005-0000-0000-000074510000}"/>
    <cellStyle name="Merknad 3 7 4 3" xfId="21664" xr:uid="{00000000-0005-0000-0000-000075510000}"/>
    <cellStyle name="Merknad 3 7 4 3 2" xfId="21665" xr:uid="{00000000-0005-0000-0000-000076510000}"/>
    <cellStyle name="Merknad 3 7 4 3 3" xfId="21666" xr:uid="{00000000-0005-0000-0000-000077510000}"/>
    <cellStyle name="Merknad 3 7 4 4" xfId="21667" xr:uid="{00000000-0005-0000-0000-000078510000}"/>
    <cellStyle name="Merknad 3 7 4 5" xfId="21668" xr:uid="{00000000-0005-0000-0000-000079510000}"/>
    <cellStyle name="Merknad 3 7 5" xfId="21669" xr:uid="{00000000-0005-0000-0000-00007A510000}"/>
    <cellStyle name="Merknad 3 7 5 2" xfId="21670" xr:uid="{00000000-0005-0000-0000-00007B510000}"/>
    <cellStyle name="Merknad 3 7 5 3" xfId="21671" xr:uid="{00000000-0005-0000-0000-00007C510000}"/>
    <cellStyle name="Merknad 3 7 6" xfId="21672" xr:uid="{00000000-0005-0000-0000-00007D510000}"/>
    <cellStyle name="Merknad 3 7 6 2" xfId="21673" xr:uid="{00000000-0005-0000-0000-00007E510000}"/>
    <cellStyle name="Merknad 3 7 6 3" xfId="21674" xr:uid="{00000000-0005-0000-0000-00007F510000}"/>
    <cellStyle name="Merknad 3 7 7" xfId="21675" xr:uid="{00000000-0005-0000-0000-000080510000}"/>
    <cellStyle name="Merknad 3 7 7 2" xfId="21676" xr:uid="{00000000-0005-0000-0000-000081510000}"/>
    <cellStyle name="Merknad 3 7 8" xfId="21677" xr:uid="{00000000-0005-0000-0000-000082510000}"/>
    <cellStyle name="Merknad 3 7 8 2" xfId="21678" xr:uid="{00000000-0005-0000-0000-000083510000}"/>
    <cellStyle name="Merknad 3 7 9" xfId="21679" xr:uid="{00000000-0005-0000-0000-000084510000}"/>
    <cellStyle name="Merknad 3 7_Tabell 4.5-4.7" xfId="21616" xr:uid="{00000000-0005-0000-0000-000085510000}"/>
    <cellStyle name="Merknad 3 8" xfId="1236" xr:uid="{00000000-0005-0000-0000-000086510000}"/>
    <cellStyle name="Merknad 3 8 10" xfId="21681" xr:uid="{00000000-0005-0000-0000-000087510000}"/>
    <cellStyle name="Merknad 3 8 11" xfId="21682" xr:uid="{00000000-0005-0000-0000-000088510000}"/>
    <cellStyle name="Merknad 3 8 2" xfId="1237" xr:uid="{00000000-0005-0000-0000-000089510000}"/>
    <cellStyle name="Merknad 3 8 2 10" xfId="21684" xr:uid="{00000000-0005-0000-0000-00008A510000}"/>
    <cellStyle name="Merknad 3 8 2 2" xfId="1238" xr:uid="{00000000-0005-0000-0000-00008B510000}"/>
    <cellStyle name="Merknad 3 8 2 2 2" xfId="21686" xr:uid="{00000000-0005-0000-0000-00008C510000}"/>
    <cellStyle name="Merknad 3 8 2 2 2 2" xfId="21687" xr:uid="{00000000-0005-0000-0000-00008D510000}"/>
    <cellStyle name="Merknad 3 8 2 2 2 3" xfId="21688" xr:uid="{00000000-0005-0000-0000-00008E510000}"/>
    <cellStyle name="Merknad 3 8 2 2 3" xfId="21689" xr:uid="{00000000-0005-0000-0000-00008F510000}"/>
    <cellStyle name="Merknad 3 8 2 2 3 2" xfId="21690" xr:uid="{00000000-0005-0000-0000-000090510000}"/>
    <cellStyle name="Merknad 3 8 2 2 3 3" xfId="21691" xr:uid="{00000000-0005-0000-0000-000091510000}"/>
    <cellStyle name="Merknad 3 8 2 2 4" xfId="21692" xr:uid="{00000000-0005-0000-0000-000092510000}"/>
    <cellStyle name="Merknad 3 8 2 2 5" xfId="21693" xr:uid="{00000000-0005-0000-0000-000093510000}"/>
    <cellStyle name="Merknad 3 8 2 2_Tabell 4.5-4.7" xfId="21685" xr:uid="{00000000-0005-0000-0000-000094510000}"/>
    <cellStyle name="Merknad 3 8 2 3" xfId="21694" xr:uid="{00000000-0005-0000-0000-000095510000}"/>
    <cellStyle name="Merknad 3 8 2 3 2" xfId="21695" xr:uid="{00000000-0005-0000-0000-000096510000}"/>
    <cellStyle name="Merknad 3 8 2 3 2 2" xfId="21696" xr:uid="{00000000-0005-0000-0000-000097510000}"/>
    <cellStyle name="Merknad 3 8 2 3 2 3" xfId="21697" xr:uid="{00000000-0005-0000-0000-000098510000}"/>
    <cellStyle name="Merknad 3 8 2 3 3" xfId="21698" xr:uid="{00000000-0005-0000-0000-000099510000}"/>
    <cellStyle name="Merknad 3 8 2 3 3 2" xfId="21699" xr:uid="{00000000-0005-0000-0000-00009A510000}"/>
    <cellStyle name="Merknad 3 8 2 3 3 3" xfId="21700" xr:uid="{00000000-0005-0000-0000-00009B510000}"/>
    <cellStyle name="Merknad 3 8 2 3 4" xfId="21701" xr:uid="{00000000-0005-0000-0000-00009C510000}"/>
    <cellStyle name="Merknad 3 8 2 3 5" xfId="21702" xr:uid="{00000000-0005-0000-0000-00009D510000}"/>
    <cellStyle name="Merknad 3 8 2 4" xfId="21703" xr:uid="{00000000-0005-0000-0000-00009E510000}"/>
    <cellStyle name="Merknad 3 8 2 4 2" xfId="21704" xr:uid="{00000000-0005-0000-0000-00009F510000}"/>
    <cellStyle name="Merknad 3 8 2 4 3" xfId="21705" xr:uid="{00000000-0005-0000-0000-0000A0510000}"/>
    <cellStyle name="Merknad 3 8 2 5" xfId="21706" xr:uid="{00000000-0005-0000-0000-0000A1510000}"/>
    <cellStyle name="Merknad 3 8 2 5 2" xfId="21707" xr:uid="{00000000-0005-0000-0000-0000A2510000}"/>
    <cellStyle name="Merknad 3 8 2 5 3" xfId="21708" xr:uid="{00000000-0005-0000-0000-0000A3510000}"/>
    <cellStyle name="Merknad 3 8 2 6" xfId="21709" xr:uid="{00000000-0005-0000-0000-0000A4510000}"/>
    <cellStyle name="Merknad 3 8 2 6 2" xfId="21710" xr:uid="{00000000-0005-0000-0000-0000A5510000}"/>
    <cellStyle name="Merknad 3 8 2 7" xfId="21711" xr:uid="{00000000-0005-0000-0000-0000A6510000}"/>
    <cellStyle name="Merknad 3 8 2 7 2" xfId="21712" xr:uid="{00000000-0005-0000-0000-0000A7510000}"/>
    <cellStyle name="Merknad 3 8 2 8" xfId="21713" xr:uid="{00000000-0005-0000-0000-0000A8510000}"/>
    <cellStyle name="Merknad 3 8 2 9" xfId="21714" xr:uid="{00000000-0005-0000-0000-0000A9510000}"/>
    <cellStyle name="Merknad 3 8 2_Tabell 4.5-4.7" xfId="21683" xr:uid="{00000000-0005-0000-0000-0000AA510000}"/>
    <cellStyle name="Merknad 3 8 3" xfId="1239" xr:uid="{00000000-0005-0000-0000-0000AB510000}"/>
    <cellStyle name="Merknad 3 8 3 2" xfId="21716" xr:uid="{00000000-0005-0000-0000-0000AC510000}"/>
    <cellStyle name="Merknad 3 8 3 2 2" xfId="21717" xr:uid="{00000000-0005-0000-0000-0000AD510000}"/>
    <cellStyle name="Merknad 3 8 3 2 3" xfId="21718" xr:uid="{00000000-0005-0000-0000-0000AE510000}"/>
    <cellStyle name="Merknad 3 8 3 3" xfId="21719" xr:uid="{00000000-0005-0000-0000-0000AF510000}"/>
    <cellStyle name="Merknad 3 8 3 3 2" xfId="21720" xr:uid="{00000000-0005-0000-0000-0000B0510000}"/>
    <cellStyle name="Merknad 3 8 3 3 3" xfId="21721" xr:uid="{00000000-0005-0000-0000-0000B1510000}"/>
    <cellStyle name="Merknad 3 8 3 4" xfId="21722" xr:uid="{00000000-0005-0000-0000-0000B2510000}"/>
    <cellStyle name="Merknad 3 8 3 5" xfId="21723" xr:uid="{00000000-0005-0000-0000-0000B3510000}"/>
    <cellStyle name="Merknad 3 8 3_Tabell 4.5-4.7" xfId="21715" xr:uid="{00000000-0005-0000-0000-0000B4510000}"/>
    <cellStyle name="Merknad 3 8 4" xfId="21724" xr:uid="{00000000-0005-0000-0000-0000B5510000}"/>
    <cellStyle name="Merknad 3 8 4 2" xfId="21725" xr:uid="{00000000-0005-0000-0000-0000B6510000}"/>
    <cellStyle name="Merknad 3 8 4 2 2" xfId="21726" xr:uid="{00000000-0005-0000-0000-0000B7510000}"/>
    <cellStyle name="Merknad 3 8 4 2 3" xfId="21727" xr:uid="{00000000-0005-0000-0000-0000B8510000}"/>
    <cellStyle name="Merknad 3 8 4 3" xfId="21728" xr:uid="{00000000-0005-0000-0000-0000B9510000}"/>
    <cellStyle name="Merknad 3 8 4 3 2" xfId="21729" xr:uid="{00000000-0005-0000-0000-0000BA510000}"/>
    <cellStyle name="Merknad 3 8 4 3 3" xfId="21730" xr:uid="{00000000-0005-0000-0000-0000BB510000}"/>
    <cellStyle name="Merknad 3 8 4 4" xfId="21731" xr:uid="{00000000-0005-0000-0000-0000BC510000}"/>
    <cellStyle name="Merknad 3 8 4 5" xfId="21732" xr:uid="{00000000-0005-0000-0000-0000BD510000}"/>
    <cellStyle name="Merknad 3 8 5" xfId="21733" xr:uid="{00000000-0005-0000-0000-0000BE510000}"/>
    <cellStyle name="Merknad 3 8 5 2" xfId="21734" xr:uid="{00000000-0005-0000-0000-0000BF510000}"/>
    <cellStyle name="Merknad 3 8 5 3" xfId="21735" xr:uid="{00000000-0005-0000-0000-0000C0510000}"/>
    <cellStyle name="Merknad 3 8 6" xfId="21736" xr:uid="{00000000-0005-0000-0000-0000C1510000}"/>
    <cellStyle name="Merknad 3 8 6 2" xfId="21737" xr:uid="{00000000-0005-0000-0000-0000C2510000}"/>
    <cellStyle name="Merknad 3 8 6 3" xfId="21738" xr:uid="{00000000-0005-0000-0000-0000C3510000}"/>
    <cellStyle name="Merknad 3 8 7" xfId="21739" xr:uid="{00000000-0005-0000-0000-0000C4510000}"/>
    <cellStyle name="Merknad 3 8 7 2" xfId="21740" xr:uid="{00000000-0005-0000-0000-0000C5510000}"/>
    <cellStyle name="Merknad 3 8 8" xfId="21741" xr:uid="{00000000-0005-0000-0000-0000C6510000}"/>
    <cellStyle name="Merknad 3 8 8 2" xfId="21742" xr:uid="{00000000-0005-0000-0000-0000C7510000}"/>
    <cellStyle name="Merknad 3 8 9" xfId="21743" xr:uid="{00000000-0005-0000-0000-0000C8510000}"/>
    <cellStyle name="Merknad 3 8_Tabell 4.5-4.7" xfId="21680" xr:uid="{00000000-0005-0000-0000-0000C9510000}"/>
    <cellStyle name="Merknad 3 9" xfId="1240" xr:uid="{00000000-0005-0000-0000-0000CA510000}"/>
    <cellStyle name="Merknad 3 9 10" xfId="21745" xr:uid="{00000000-0005-0000-0000-0000CB510000}"/>
    <cellStyle name="Merknad 3 9 2" xfId="1241" xr:uid="{00000000-0005-0000-0000-0000CC510000}"/>
    <cellStyle name="Merknad 3 9 2 2" xfId="21747" xr:uid="{00000000-0005-0000-0000-0000CD510000}"/>
    <cellStyle name="Merknad 3 9 2 2 2" xfId="21748" xr:uid="{00000000-0005-0000-0000-0000CE510000}"/>
    <cellStyle name="Merknad 3 9 2 2 3" xfId="21749" xr:uid="{00000000-0005-0000-0000-0000CF510000}"/>
    <cellStyle name="Merknad 3 9 2 3" xfId="21750" xr:uid="{00000000-0005-0000-0000-0000D0510000}"/>
    <cellStyle name="Merknad 3 9 2 3 2" xfId="21751" xr:uid="{00000000-0005-0000-0000-0000D1510000}"/>
    <cellStyle name="Merknad 3 9 2 3 3" xfId="21752" xr:uid="{00000000-0005-0000-0000-0000D2510000}"/>
    <cellStyle name="Merknad 3 9 2 4" xfId="21753" xr:uid="{00000000-0005-0000-0000-0000D3510000}"/>
    <cellStyle name="Merknad 3 9 2 5" xfId="21754" xr:uid="{00000000-0005-0000-0000-0000D4510000}"/>
    <cellStyle name="Merknad 3 9 2_Tabell 4.5-4.7" xfId="21746" xr:uid="{00000000-0005-0000-0000-0000D5510000}"/>
    <cellStyle name="Merknad 3 9 3" xfId="21755" xr:uid="{00000000-0005-0000-0000-0000D6510000}"/>
    <cellStyle name="Merknad 3 9 3 2" xfId="21756" xr:uid="{00000000-0005-0000-0000-0000D7510000}"/>
    <cellStyle name="Merknad 3 9 3 2 2" xfId="21757" xr:uid="{00000000-0005-0000-0000-0000D8510000}"/>
    <cellStyle name="Merknad 3 9 3 2 3" xfId="21758" xr:uid="{00000000-0005-0000-0000-0000D9510000}"/>
    <cellStyle name="Merknad 3 9 3 3" xfId="21759" xr:uid="{00000000-0005-0000-0000-0000DA510000}"/>
    <cellStyle name="Merknad 3 9 3 3 2" xfId="21760" xr:uid="{00000000-0005-0000-0000-0000DB510000}"/>
    <cellStyle name="Merknad 3 9 3 3 3" xfId="21761" xr:uid="{00000000-0005-0000-0000-0000DC510000}"/>
    <cellStyle name="Merknad 3 9 3 4" xfId="21762" xr:uid="{00000000-0005-0000-0000-0000DD510000}"/>
    <cellStyle name="Merknad 3 9 3 5" xfId="21763" xr:uid="{00000000-0005-0000-0000-0000DE510000}"/>
    <cellStyle name="Merknad 3 9 4" xfId="21764" xr:uid="{00000000-0005-0000-0000-0000DF510000}"/>
    <cellStyle name="Merknad 3 9 4 2" xfId="21765" xr:uid="{00000000-0005-0000-0000-0000E0510000}"/>
    <cellStyle name="Merknad 3 9 4 3" xfId="21766" xr:uid="{00000000-0005-0000-0000-0000E1510000}"/>
    <cellStyle name="Merknad 3 9 5" xfId="21767" xr:uid="{00000000-0005-0000-0000-0000E2510000}"/>
    <cellStyle name="Merknad 3 9 5 2" xfId="21768" xr:uid="{00000000-0005-0000-0000-0000E3510000}"/>
    <cellStyle name="Merknad 3 9 5 3" xfId="21769" xr:uid="{00000000-0005-0000-0000-0000E4510000}"/>
    <cellStyle name="Merknad 3 9 6" xfId="21770" xr:uid="{00000000-0005-0000-0000-0000E5510000}"/>
    <cellStyle name="Merknad 3 9 6 2" xfId="21771" xr:uid="{00000000-0005-0000-0000-0000E6510000}"/>
    <cellStyle name="Merknad 3 9 7" xfId="21772" xr:uid="{00000000-0005-0000-0000-0000E7510000}"/>
    <cellStyle name="Merknad 3 9 7 2" xfId="21773" xr:uid="{00000000-0005-0000-0000-0000E8510000}"/>
    <cellStyle name="Merknad 3 9 8" xfId="21774" xr:uid="{00000000-0005-0000-0000-0000E9510000}"/>
    <cellStyle name="Merknad 3 9 9" xfId="21775" xr:uid="{00000000-0005-0000-0000-0000EA510000}"/>
    <cellStyle name="Merknad 3 9_Tabell 4.5-4.7" xfId="21744" xr:uid="{00000000-0005-0000-0000-0000EB510000}"/>
    <cellStyle name="Merknad 3_Tabell 4.5-4.7" xfId="20432" xr:uid="{00000000-0005-0000-0000-0000EC510000}"/>
    <cellStyle name="Merknad 4" xfId="1242" xr:uid="{00000000-0005-0000-0000-0000ED510000}"/>
    <cellStyle name="Merknad 5" xfId="1243" xr:uid="{00000000-0005-0000-0000-0000EE510000}"/>
    <cellStyle name="Merknad 5 2" xfId="21777" xr:uid="{00000000-0005-0000-0000-0000EF510000}"/>
    <cellStyle name="Merknad 5 2 2" xfId="21778" xr:uid="{00000000-0005-0000-0000-0000F0510000}"/>
    <cellStyle name="Merknad 5 2 3" xfId="21779" xr:uid="{00000000-0005-0000-0000-0000F1510000}"/>
    <cellStyle name="Merknad 5 3" xfId="21780" xr:uid="{00000000-0005-0000-0000-0000F2510000}"/>
    <cellStyle name="Merknad 5 3 2" xfId="21781" xr:uid="{00000000-0005-0000-0000-0000F3510000}"/>
    <cellStyle name="Merknad 5 3 3" xfId="21782" xr:uid="{00000000-0005-0000-0000-0000F4510000}"/>
    <cellStyle name="Merknad 5 4" xfId="21783" xr:uid="{00000000-0005-0000-0000-0000F5510000}"/>
    <cellStyle name="Merknad 5 5" xfId="21784" xr:uid="{00000000-0005-0000-0000-0000F6510000}"/>
    <cellStyle name="Merknad 5_Tabell 4.5-4.7" xfId="21776" xr:uid="{00000000-0005-0000-0000-0000F7510000}"/>
    <cellStyle name="Merknad 6" xfId="1244" xr:uid="{00000000-0005-0000-0000-0000F8510000}"/>
    <cellStyle name="Merknad 6 2" xfId="21786" xr:uid="{00000000-0005-0000-0000-0000F9510000}"/>
    <cellStyle name="Merknad 6 2 2" xfId="21787" xr:uid="{00000000-0005-0000-0000-0000FA510000}"/>
    <cellStyle name="Merknad 6 2 3" xfId="21788" xr:uid="{00000000-0005-0000-0000-0000FB510000}"/>
    <cellStyle name="Merknad 6 3" xfId="21789" xr:uid="{00000000-0005-0000-0000-0000FC510000}"/>
    <cellStyle name="Merknad 6 3 2" xfId="21790" xr:uid="{00000000-0005-0000-0000-0000FD510000}"/>
    <cellStyle name="Merknad 6 3 3" xfId="21791" xr:uid="{00000000-0005-0000-0000-0000FE510000}"/>
    <cellStyle name="Merknad 6 4" xfId="21792" xr:uid="{00000000-0005-0000-0000-0000FF510000}"/>
    <cellStyle name="Merknad 6 5" xfId="21793" xr:uid="{00000000-0005-0000-0000-000000520000}"/>
    <cellStyle name="Merknad 6_Tabell 4.5-4.7" xfId="21785" xr:uid="{00000000-0005-0000-0000-000001520000}"/>
    <cellStyle name="Merknad 7" xfId="21794" xr:uid="{00000000-0005-0000-0000-000002520000}"/>
    <cellStyle name="Merknad 7 2" xfId="21795" xr:uid="{00000000-0005-0000-0000-000003520000}"/>
    <cellStyle name="Merknad 7 2 2" xfId="21796" xr:uid="{00000000-0005-0000-0000-000004520000}"/>
    <cellStyle name="Merknad 7 2 3" xfId="21797" xr:uid="{00000000-0005-0000-0000-000005520000}"/>
    <cellStyle name="Merknad 7 3" xfId="21798" xr:uid="{00000000-0005-0000-0000-000006520000}"/>
    <cellStyle name="Merknad 7 3 2" xfId="21799" xr:uid="{00000000-0005-0000-0000-000007520000}"/>
    <cellStyle name="Merknad 7 3 3" xfId="21800" xr:uid="{00000000-0005-0000-0000-000008520000}"/>
    <cellStyle name="Merknad 7 4" xfId="21801" xr:uid="{00000000-0005-0000-0000-000009520000}"/>
    <cellStyle name="Merknad 7 5" xfId="21802" xr:uid="{00000000-0005-0000-0000-00000A520000}"/>
    <cellStyle name="Merknad 8" xfId="21803" xr:uid="{00000000-0005-0000-0000-00000B520000}"/>
    <cellStyle name="Merknad 8 2" xfId="21804" xr:uid="{00000000-0005-0000-0000-00000C520000}"/>
    <cellStyle name="Merknad 9" xfId="21805" xr:uid="{00000000-0005-0000-0000-00000D520000}"/>
    <cellStyle name="Merknad 9 2" xfId="21806" xr:uid="{00000000-0005-0000-0000-00000E520000}"/>
    <cellStyle name="Normal" xfId="0" builtinId="0"/>
    <cellStyle name="Normal 10" xfId="1245" xr:uid="{00000000-0005-0000-0000-000010520000}"/>
    <cellStyle name="Normal 10 10" xfId="21808" xr:uid="{00000000-0005-0000-0000-000011520000}"/>
    <cellStyle name="Normal 10 10 2" xfId="34416" xr:uid="{00000000-0005-0000-0000-000012520000}"/>
    <cellStyle name="Normal 10 10 2 2" xfId="34462" xr:uid="{00000000-0005-0000-0000-000013520000}"/>
    <cellStyle name="Normal 10 10 3" xfId="34440" xr:uid="{00000000-0005-0000-0000-000014520000}"/>
    <cellStyle name="Normal 10 10 4" xfId="34394" xr:uid="{00000000-0005-0000-0000-000015520000}"/>
    <cellStyle name="Normal 10 11" xfId="34398" xr:uid="{00000000-0005-0000-0000-000016520000}"/>
    <cellStyle name="Normal 10 11 2" xfId="34419" xr:uid="{00000000-0005-0000-0000-000017520000}"/>
    <cellStyle name="Normal 10 11 2 2" xfId="34465" xr:uid="{00000000-0005-0000-0000-000018520000}"/>
    <cellStyle name="Normal 10 11 3" xfId="34443" xr:uid="{00000000-0005-0000-0000-000019520000}"/>
    <cellStyle name="Normal 10 12" xfId="34401" xr:uid="{00000000-0005-0000-0000-00001A520000}"/>
    <cellStyle name="Normal 10 12 2" xfId="34422" xr:uid="{00000000-0005-0000-0000-00001B520000}"/>
    <cellStyle name="Normal 10 12 2 2" xfId="34468" xr:uid="{00000000-0005-0000-0000-00001C520000}"/>
    <cellStyle name="Normal 10 12 3" xfId="34446" xr:uid="{00000000-0005-0000-0000-00001D520000}"/>
    <cellStyle name="Normal 10 13" xfId="34404" xr:uid="{00000000-0005-0000-0000-00001E520000}"/>
    <cellStyle name="Normal 10 13 2" xfId="34448" xr:uid="{00000000-0005-0000-0000-00001F520000}"/>
    <cellStyle name="Normal 10 14" xfId="34426" xr:uid="{00000000-0005-0000-0000-000020520000}"/>
    <cellStyle name="Normal 10 2" xfId="18" xr:uid="{00000000-0005-0000-0000-000021520000}"/>
    <cellStyle name="Normal 10 2 2" xfId="21810" xr:uid="{00000000-0005-0000-0000-000022520000}"/>
    <cellStyle name="Normal 10 2 2 2" xfId="21811" xr:uid="{00000000-0005-0000-0000-000023520000}"/>
    <cellStyle name="Normal 10 2 2 2 2" xfId="34449" xr:uid="{00000000-0005-0000-0000-000024520000}"/>
    <cellStyle name="Normal 10 2 2 3" xfId="21812" xr:uid="{00000000-0005-0000-0000-000025520000}"/>
    <cellStyle name="Normal 10 2 2 4" xfId="34405" xr:uid="{00000000-0005-0000-0000-000026520000}"/>
    <cellStyle name="Normal 10 2 3" xfId="21813" xr:uid="{00000000-0005-0000-0000-000027520000}"/>
    <cellStyle name="Normal 10 2 3 2" xfId="21814" xr:uid="{00000000-0005-0000-0000-000028520000}"/>
    <cellStyle name="Normal 10 2 3 3" xfId="21815" xr:uid="{00000000-0005-0000-0000-000029520000}"/>
    <cellStyle name="Normal 10 2 3 4" xfId="34427" xr:uid="{00000000-0005-0000-0000-00002A520000}"/>
    <cellStyle name="Normal 10 2 4" xfId="21816" xr:uid="{00000000-0005-0000-0000-00002B520000}"/>
    <cellStyle name="Normal 10 2 5" xfId="21817" xr:uid="{00000000-0005-0000-0000-00002C520000}"/>
    <cellStyle name="Normal 10 2_Tabell 4.5-4.7" xfId="21809" xr:uid="{00000000-0005-0000-0000-00002D520000}"/>
    <cellStyle name="Normal 10 3" xfId="21818" xr:uid="{00000000-0005-0000-0000-00002E520000}"/>
    <cellStyle name="Normal 10 3 2" xfId="21819" xr:uid="{00000000-0005-0000-0000-00002F520000}"/>
    <cellStyle name="Normal 10 3 2 2" xfId="21820" xr:uid="{00000000-0005-0000-0000-000030520000}"/>
    <cellStyle name="Normal 10 3 2 2 2" xfId="34451" xr:uid="{00000000-0005-0000-0000-000031520000}"/>
    <cellStyle name="Normal 10 3 2 3" xfId="21821" xr:uid="{00000000-0005-0000-0000-000032520000}"/>
    <cellStyle name="Normal 10 3 2 4" xfId="34406" xr:uid="{00000000-0005-0000-0000-000033520000}"/>
    <cellStyle name="Normal 10 3 3" xfId="21822" xr:uid="{00000000-0005-0000-0000-000034520000}"/>
    <cellStyle name="Normal 10 3 3 2" xfId="21823" xr:uid="{00000000-0005-0000-0000-000035520000}"/>
    <cellStyle name="Normal 10 3 3 3" xfId="21824" xr:uid="{00000000-0005-0000-0000-000036520000}"/>
    <cellStyle name="Normal 10 3 3 4" xfId="34429" xr:uid="{00000000-0005-0000-0000-000037520000}"/>
    <cellStyle name="Normal 10 3 4" xfId="21825" xr:uid="{00000000-0005-0000-0000-000038520000}"/>
    <cellStyle name="Normal 10 3 5" xfId="21826" xr:uid="{00000000-0005-0000-0000-000039520000}"/>
    <cellStyle name="Normal 10 3 6" xfId="34382" xr:uid="{00000000-0005-0000-0000-00003A520000}"/>
    <cellStyle name="Normal 10 4" xfId="21827" xr:uid="{00000000-0005-0000-0000-00003B520000}"/>
    <cellStyle name="Normal 10 4 2" xfId="21828" xr:uid="{00000000-0005-0000-0000-00003C520000}"/>
    <cellStyle name="Normal 10 4 2 2" xfId="34454" xr:uid="{00000000-0005-0000-0000-00003D520000}"/>
    <cellStyle name="Normal 10 4 2 3" xfId="34409" xr:uid="{00000000-0005-0000-0000-00003E520000}"/>
    <cellStyle name="Normal 10 4 3" xfId="21829" xr:uid="{00000000-0005-0000-0000-00003F520000}"/>
    <cellStyle name="Normal 10 4 3 2" xfId="34432" xr:uid="{00000000-0005-0000-0000-000040520000}"/>
    <cellStyle name="Normal 10 4 4" xfId="34385" xr:uid="{00000000-0005-0000-0000-000041520000}"/>
    <cellStyle name="Normal 10 5" xfId="21830" xr:uid="{00000000-0005-0000-0000-000042520000}"/>
    <cellStyle name="Normal 10 5 2" xfId="21831" xr:uid="{00000000-0005-0000-0000-000043520000}"/>
    <cellStyle name="Normal 10 5 2 2" xfId="34455" xr:uid="{00000000-0005-0000-0000-000044520000}"/>
    <cellStyle name="Normal 10 5 2 3" xfId="34410" xr:uid="{00000000-0005-0000-0000-000045520000}"/>
    <cellStyle name="Normal 10 5 3" xfId="21832" xr:uid="{00000000-0005-0000-0000-000046520000}"/>
    <cellStyle name="Normal 10 5 3 2" xfId="34433" xr:uid="{00000000-0005-0000-0000-000047520000}"/>
    <cellStyle name="Normal 10 5 4" xfId="34386" xr:uid="{00000000-0005-0000-0000-000048520000}"/>
    <cellStyle name="Normal 10 6" xfId="21833" xr:uid="{00000000-0005-0000-0000-000049520000}"/>
    <cellStyle name="Normal 10 6 2" xfId="21834" xr:uid="{00000000-0005-0000-0000-00004A520000}"/>
    <cellStyle name="Normal 10 6 2 2" xfId="34456" xr:uid="{00000000-0005-0000-0000-00004B520000}"/>
    <cellStyle name="Normal 10 6 2 3" xfId="34411" xr:uid="{00000000-0005-0000-0000-00004C520000}"/>
    <cellStyle name="Normal 10 6 3" xfId="34434" xr:uid="{00000000-0005-0000-0000-00004D520000}"/>
    <cellStyle name="Normal 10 6 4" xfId="34387" xr:uid="{00000000-0005-0000-0000-00004E520000}"/>
    <cellStyle name="Normal 10 7" xfId="21835" xr:uid="{00000000-0005-0000-0000-00004F520000}"/>
    <cellStyle name="Normal 10 7 2" xfId="21836" xr:uid="{00000000-0005-0000-0000-000050520000}"/>
    <cellStyle name="Normal 10 7 2 2" xfId="34457" xr:uid="{00000000-0005-0000-0000-000051520000}"/>
    <cellStyle name="Normal 10 7 2 3" xfId="34412" xr:uid="{00000000-0005-0000-0000-000052520000}"/>
    <cellStyle name="Normal 10 7 3" xfId="34435" xr:uid="{00000000-0005-0000-0000-000053520000}"/>
    <cellStyle name="Normal 10 7 4" xfId="34388" xr:uid="{00000000-0005-0000-0000-000054520000}"/>
    <cellStyle name="Normal 10 8" xfId="21837" xr:uid="{00000000-0005-0000-0000-000055520000}"/>
    <cellStyle name="Normal 10 8 2" xfId="34413" xr:uid="{00000000-0005-0000-0000-000056520000}"/>
    <cellStyle name="Normal 10 8 2 2" xfId="34459" xr:uid="{00000000-0005-0000-0000-000057520000}"/>
    <cellStyle name="Normal 10 8 3" xfId="34437" xr:uid="{00000000-0005-0000-0000-000058520000}"/>
    <cellStyle name="Normal 10 8 4" xfId="34389" xr:uid="{00000000-0005-0000-0000-000059520000}"/>
    <cellStyle name="Normal 10 9" xfId="21838" xr:uid="{00000000-0005-0000-0000-00005A520000}"/>
    <cellStyle name="Normal 10 9 2" xfId="34415" xr:uid="{00000000-0005-0000-0000-00005B520000}"/>
    <cellStyle name="Normal 10 9 2 2" xfId="34461" xr:uid="{00000000-0005-0000-0000-00005C520000}"/>
    <cellStyle name="Normal 10 9 3" xfId="34439" xr:uid="{00000000-0005-0000-0000-00005D520000}"/>
    <cellStyle name="Normal 10 9 4" xfId="34393" xr:uid="{00000000-0005-0000-0000-00005E520000}"/>
    <cellStyle name="Normal 10_Tabell 4.5-4.7" xfId="21807" xr:uid="{00000000-0005-0000-0000-00005F520000}"/>
    <cellStyle name="Normal 11" xfId="1246" xr:uid="{00000000-0005-0000-0000-000060520000}"/>
    <cellStyle name="Normal 12" xfId="15" xr:uid="{00000000-0005-0000-0000-000061520000}"/>
    <cellStyle name="Normal 12 2" xfId="17" xr:uid="{00000000-0005-0000-0000-000062520000}"/>
    <cellStyle name="Normal 12 2 2" xfId="21841" xr:uid="{00000000-0005-0000-0000-000063520000}"/>
    <cellStyle name="Normal 12 2 2 2" xfId="34458" xr:uid="{00000000-0005-0000-0000-000064520000}"/>
    <cellStyle name="Normal 12 2 3" xfId="21842" xr:uid="{00000000-0005-0000-0000-000065520000}"/>
    <cellStyle name="Normal 12 2_Tabell 4.5-4.7" xfId="21840" xr:uid="{00000000-0005-0000-0000-000066520000}"/>
    <cellStyle name="Normal 12 3" xfId="21843" xr:uid="{00000000-0005-0000-0000-000067520000}"/>
    <cellStyle name="Normal 12 3 2" xfId="21844" xr:uid="{00000000-0005-0000-0000-000068520000}"/>
    <cellStyle name="Normal 12 3 3" xfId="21845" xr:uid="{00000000-0005-0000-0000-000069520000}"/>
    <cellStyle name="Normal 12 3 4" xfId="34436" xr:uid="{00000000-0005-0000-0000-00006A520000}"/>
    <cellStyle name="Normal 12 4" xfId="21846" xr:uid="{00000000-0005-0000-0000-00006B520000}"/>
    <cellStyle name="Normal 12 5" xfId="21847" xr:uid="{00000000-0005-0000-0000-00006C520000}"/>
    <cellStyle name="Normal 12 6" xfId="21848" xr:uid="{00000000-0005-0000-0000-00006D520000}"/>
    <cellStyle name="Normal 12 7" xfId="21849" xr:uid="{00000000-0005-0000-0000-00006E520000}"/>
    <cellStyle name="Normal 12_Tabell 4.5-4.7" xfId="21839" xr:uid="{00000000-0005-0000-0000-00006F520000}"/>
    <cellStyle name="Normal 13" xfId="2001" xr:uid="{00000000-0005-0000-0000-000070520000}"/>
    <cellStyle name="Normal 13 2" xfId="2006" xr:uid="{00000000-0005-0000-0000-000071520000}"/>
    <cellStyle name="Normal 13 2 2" xfId="21852" xr:uid="{00000000-0005-0000-0000-000072520000}"/>
    <cellStyle name="Normal 13 2 2 2" xfId="34460" xr:uid="{00000000-0005-0000-0000-000073520000}"/>
    <cellStyle name="Normal 13 2 3" xfId="21853" xr:uid="{00000000-0005-0000-0000-000074520000}"/>
    <cellStyle name="Normal 13 2 4" xfId="21854" xr:uid="{00000000-0005-0000-0000-000075520000}"/>
    <cellStyle name="Normal 13 2 5" xfId="34414" xr:uid="{00000000-0005-0000-0000-000076520000}"/>
    <cellStyle name="Normal 13 2_Tabell 4.5-4.7" xfId="21851" xr:uid="{00000000-0005-0000-0000-000077520000}"/>
    <cellStyle name="Normal 13 3" xfId="21855" xr:uid="{00000000-0005-0000-0000-000078520000}"/>
    <cellStyle name="Normal 13 3 2" xfId="21856" xr:uid="{00000000-0005-0000-0000-000079520000}"/>
    <cellStyle name="Normal 13 3 3" xfId="21857" xr:uid="{00000000-0005-0000-0000-00007A520000}"/>
    <cellStyle name="Normal 13 3 4" xfId="34438" xr:uid="{00000000-0005-0000-0000-00007B520000}"/>
    <cellStyle name="Normal 13 4" xfId="21858" xr:uid="{00000000-0005-0000-0000-00007C520000}"/>
    <cellStyle name="Normal 13 5" xfId="21859" xr:uid="{00000000-0005-0000-0000-00007D520000}"/>
    <cellStyle name="Normal 13 6" xfId="21860" xr:uid="{00000000-0005-0000-0000-00007E520000}"/>
    <cellStyle name="Normal 13 7" xfId="34390" xr:uid="{00000000-0005-0000-0000-00007F520000}"/>
    <cellStyle name="Normal 13_Tabell 4.5-4.7" xfId="21850" xr:uid="{00000000-0005-0000-0000-000080520000}"/>
    <cellStyle name="Normal 14" xfId="2004" xr:uid="{00000000-0005-0000-0000-000081520000}"/>
    <cellStyle name="Normal 14 2" xfId="2043" xr:uid="{00000000-0005-0000-0000-000082520000}"/>
    <cellStyle name="Normal 14 2 2" xfId="34463" xr:uid="{00000000-0005-0000-0000-000083520000}"/>
    <cellStyle name="Normal 14 2 3" xfId="34417" xr:uid="{00000000-0005-0000-0000-000084520000}"/>
    <cellStyle name="Normal 14 3" xfId="21862" xr:uid="{00000000-0005-0000-0000-000085520000}"/>
    <cellStyle name="Normal 14 3 2" xfId="21863" xr:uid="{00000000-0005-0000-0000-000086520000}"/>
    <cellStyle name="Normal 14 3 3" xfId="34441" xr:uid="{00000000-0005-0000-0000-000087520000}"/>
    <cellStyle name="Normal 14 4" xfId="34395" xr:uid="{00000000-0005-0000-0000-000088520000}"/>
    <cellStyle name="Normal 14_Tabell 4.5-4.7" xfId="21861" xr:uid="{00000000-0005-0000-0000-000089520000}"/>
    <cellStyle name="Normal 15" xfId="21864" xr:uid="{00000000-0005-0000-0000-00008A520000}"/>
    <cellStyle name="Normal 15 2" xfId="21865" xr:uid="{00000000-0005-0000-0000-00008B520000}"/>
    <cellStyle name="Normal 15 2 2" xfId="34464" xr:uid="{00000000-0005-0000-0000-00008C520000}"/>
    <cellStyle name="Normal 15 2 3" xfId="34418" xr:uid="{00000000-0005-0000-0000-00008D520000}"/>
    <cellStyle name="Normal 15 3" xfId="21866" xr:uid="{00000000-0005-0000-0000-00008E520000}"/>
    <cellStyle name="Normal 15 3 2" xfId="34442" xr:uid="{00000000-0005-0000-0000-00008F520000}"/>
    <cellStyle name="Normal 15 4" xfId="34396" xr:uid="{00000000-0005-0000-0000-000090520000}"/>
    <cellStyle name="Normal 16" xfId="21867" xr:uid="{00000000-0005-0000-0000-000091520000}"/>
    <cellStyle name="Normal 16 2" xfId="21868" xr:uid="{00000000-0005-0000-0000-000092520000}"/>
    <cellStyle name="Normal 16 2 2" xfId="34466" xr:uid="{00000000-0005-0000-0000-000093520000}"/>
    <cellStyle name="Normal 16 2 3" xfId="34420" xr:uid="{00000000-0005-0000-0000-000094520000}"/>
    <cellStyle name="Normal 16 3" xfId="21869" xr:uid="{00000000-0005-0000-0000-000095520000}"/>
    <cellStyle name="Normal 16 3 2" xfId="34444" xr:uid="{00000000-0005-0000-0000-000096520000}"/>
    <cellStyle name="Normal 16 4" xfId="34399" xr:uid="{00000000-0005-0000-0000-000097520000}"/>
    <cellStyle name="Normal 17" xfId="21870" xr:uid="{00000000-0005-0000-0000-000098520000}"/>
    <cellStyle name="Normal 17 2" xfId="21871" xr:uid="{00000000-0005-0000-0000-000099520000}"/>
    <cellStyle name="Normal 17 2 2" xfId="34467" xr:uid="{00000000-0005-0000-0000-00009A520000}"/>
    <cellStyle name="Normal 17 2 3" xfId="34421" xr:uid="{00000000-0005-0000-0000-00009B520000}"/>
    <cellStyle name="Normal 17 3" xfId="34445" xr:uid="{00000000-0005-0000-0000-00009C520000}"/>
    <cellStyle name="Normal 17 4" xfId="34400" xr:uid="{00000000-0005-0000-0000-00009D520000}"/>
    <cellStyle name="Normal 18" xfId="21872" xr:uid="{00000000-0005-0000-0000-00009E520000}"/>
    <cellStyle name="Normal 18 2" xfId="21873" xr:uid="{00000000-0005-0000-0000-00009F520000}"/>
    <cellStyle name="Normal 18 3" xfId="34403" xr:uid="{00000000-0005-0000-0000-0000A0520000}"/>
    <cellStyle name="Normal 19" xfId="21874" xr:uid="{00000000-0005-0000-0000-0000A1520000}"/>
    <cellStyle name="Normal 19 2" xfId="34447" xr:uid="{00000000-0005-0000-0000-0000A2520000}"/>
    <cellStyle name="Normal 19 3" xfId="34402" xr:uid="{00000000-0005-0000-0000-0000A3520000}"/>
    <cellStyle name="Normal 2" xfId="2" xr:uid="{00000000-0005-0000-0000-0000A4520000}"/>
    <cellStyle name="Normal 2 10" xfId="2037" xr:uid="{00000000-0005-0000-0000-0000A5520000}"/>
    <cellStyle name="Normal 2 10 2" xfId="4048" xr:uid="{00000000-0005-0000-0000-0000A6520000}"/>
    <cellStyle name="Normal 2 10 2 2" xfId="21878" xr:uid="{00000000-0005-0000-0000-0000A7520000}"/>
    <cellStyle name="Normal 2 10 2 2 2" xfId="21879" xr:uid="{00000000-0005-0000-0000-0000A8520000}"/>
    <cellStyle name="Normal 2 10 2 2 2 2" xfId="21880" xr:uid="{00000000-0005-0000-0000-0000A9520000}"/>
    <cellStyle name="Normal 2 10 2 2 2 3" xfId="21881" xr:uid="{00000000-0005-0000-0000-0000AA520000}"/>
    <cellStyle name="Normal 2 10 2 2 3" xfId="21882" xr:uid="{00000000-0005-0000-0000-0000AB520000}"/>
    <cellStyle name="Normal 2 10 2 2 3 2" xfId="21883" xr:uid="{00000000-0005-0000-0000-0000AC520000}"/>
    <cellStyle name="Normal 2 10 2 2 3 3" xfId="21884" xr:uid="{00000000-0005-0000-0000-0000AD520000}"/>
    <cellStyle name="Normal 2 10 2 2 4" xfId="21885" xr:uid="{00000000-0005-0000-0000-0000AE520000}"/>
    <cellStyle name="Normal 2 10 2 2 5" xfId="21886" xr:uid="{00000000-0005-0000-0000-0000AF520000}"/>
    <cellStyle name="Normal 2 10 2 3" xfId="21887" xr:uid="{00000000-0005-0000-0000-0000B0520000}"/>
    <cellStyle name="Normal 2 10 2 3 2" xfId="21888" xr:uid="{00000000-0005-0000-0000-0000B1520000}"/>
    <cellStyle name="Normal 2 10 2 3 3" xfId="21889" xr:uid="{00000000-0005-0000-0000-0000B2520000}"/>
    <cellStyle name="Normal 2 10 2 4" xfId="21890" xr:uid="{00000000-0005-0000-0000-0000B3520000}"/>
    <cellStyle name="Normal 2 10 2 4 2" xfId="21891" xr:uid="{00000000-0005-0000-0000-0000B4520000}"/>
    <cellStyle name="Normal 2 10 2 4 3" xfId="21892" xr:uid="{00000000-0005-0000-0000-0000B5520000}"/>
    <cellStyle name="Normal 2 10 2 5" xfId="21893" xr:uid="{00000000-0005-0000-0000-0000B6520000}"/>
    <cellStyle name="Normal 2 10 2 6" xfId="21894" xr:uid="{00000000-0005-0000-0000-0000B7520000}"/>
    <cellStyle name="Normal 2 10 2_Tabell 4.5-4.7" xfId="21877" xr:uid="{00000000-0005-0000-0000-0000B8520000}"/>
    <cellStyle name="Normal 2 10 3" xfId="21895" xr:uid="{00000000-0005-0000-0000-0000B9520000}"/>
    <cellStyle name="Normal 2 10 3 2" xfId="21896" xr:uid="{00000000-0005-0000-0000-0000BA520000}"/>
    <cellStyle name="Normal 2 10 3 2 2" xfId="21897" xr:uid="{00000000-0005-0000-0000-0000BB520000}"/>
    <cellStyle name="Normal 2 10 3 2 3" xfId="21898" xr:uid="{00000000-0005-0000-0000-0000BC520000}"/>
    <cellStyle name="Normal 2 10 3 3" xfId="21899" xr:uid="{00000000-0005-0000-0000-0000BD520000}"/>
    <cellStyle name="Normal 2 10 3 3 2" xfId="21900" xr:uid="{00000000-0005-0000-0000-0000BE520000}"/>
    <cellStyle name="Normal 2 10 3 3 3" xfId="21901" xr:uid="{00000000-0005-0000-0000-0000BF520000}"/>
    <cellStyle name="Normal 2 10 3 4" xfId="21902" xr:uid="{00000000-0005-0000-0000-0000C0520000}"/>
    <cellStyle name="Normal 2 10 3 5" xfId="21903" xr:uid="{00000000-0005-0000-0000-0000C1520000}"/>
    <cellStyle name="Normal 2 10 4" xfId="21904" xr:uid="{00000000-0005-0000-0000-0000C2520000}"/>
    <cellStyle name="Normal 2 10 4 2" xfId="21905" xr:uid="{00000000-0005-0000-0000-0000C3520000}"/>
    <cellStyle name="Normal 2 10 4 3" xfId="21906" xr:uid="{00000000-0005-0000-0000-0000C4520000}"/>
    <cellStyle name="Normal 2 10 5" xfId="21907" xr:uid="{00000000-0005-0000-0000-0000C5520000}"/>
    <cellStyle name="Normal 2 10 5 2" xfId="21908" xr:uid="{00000000-0005-0000-0000-0000C6520000}"/>
    <cellStyle name="Normal 2 10 5 3" xfId="21909" xr:uid="{00000000-0005-0000-0000-0000C7520000}"/>
    <cellStyle name="Normal 2 10 6" xfId="21910" xr:uid="{00000000-0005-0000-0000-0000C8520000}"/>
    <cellStyle name="Normal 2 10 7" xfId="21911" xr:uid="{00000000-0005-0000-0000-0000C9520000}"/>
    <cellStyle name="Normal 2 10 8" xfId="21912" xr:uid="{00000000-0005-0000-0000-0000CA520000}"/>
    <cellStyle name="Normal 2 10_Tabell 4.5-4.7" xfId="21876" xr:uid="{00000000-0005-0000-0000-0000CB520000}"/>
    <cellStyle name="Normal 2 11" xfId="21913" xr:uid="{00000000-0005-0000-0000-0000CC520000}"/>
    <cellStyle name="Normal 2 11 2" xfId="21914" xr:uid="{00000000-0005-0000-0000-0000CD520000}"/>
    <cellStyle name="Normal 2 11 2 2" xfId="21915" xr:uid="{00000000-0005-0000-0000-0000CE520000}"/>
    <cellStyle name="Normal 2 11 2 2 2" xfId="21916" xr:uid="{00000000-0005-0000-0000-0000CF520000}"/>
    <cellStyle name="Normal 2 11 2 2 2 2" xfId="21917" xr:uid="{00000000-0005-0000-0000-0000D0520000}"/>
    <cellStyle name="Normal 2 11 2 2 2 3" xfId="21918" xr:uid="{00000000-0005-0000-0000-0000D1520000}"/>
    <cellStyle name="Normal 2 11 2 2 3" xfId="21919" xr:uid="{00000000-0005-0000-0000-0000D2520000}"/>
    <cellStyle name="Normal 2 11 2 2 3 2" xfId="21920" xr:uid="{00000000-0005-0000-0000-0000D3520000}"/>
    <cellStyle name="Normal 2 11 2 2 3 3" xfId="21921" xr:uid="{00000000-0005-0000-0000-0000D4520000}"/>
    <cellStyle name="Normal 2 11 2 2 4" xfId="21922" xr:uid="{00000000-0005-0000-0000-0000D5520000}"/>
    <cellStyle name="Normal 2 11 2 2 5" xfId="21923" xr:uid="{00000000-0005-0000-0000-0000D6520000}"/>
    <cellStyle name="Normal 2 11 2 3" xfId="21924" xr:uid="{00000000-0005-0000-0000-0000D7520000}"/>
    <cellStyle name="Normal 2 11 2 3 2" xfId="21925" xr:uid="{00000000-0005-0000-0000-0000D8520000}"/>
    <cellStyle name="Normal 2 11 2 3 3" xfId="21926" xr:uid="{00000000-0005-0000-0000-0000D9520000}"/>
    <cellStyle name="Normal 2 11 2 4" xfId="21927" xr:uid="{00000000-0005-0000-0000-0000DA520000}"/>
    <cellStyle name="Normal 2 11 2 4 2" xfId="21928" xr:uid="{00000000-0005-0000-0000-0000DB520000}"/>
    <cellStyle name="Normal 2 11 2 4 3" xfId="21929" xr:uid="{00000000-0005-0000-0000-0000DC520000}"/>
    <cellStyle name="Normal 2 11 2 5" xfId="21930" xr:uid="{00000000-0005-0000-0000-0000DD520000}"/>
    <cellStyle name="Normal 2 11 2 6" xfId="21931" xr:uid="{00000000-0005-0000-0000-0000DE520000}"/>
    <cellStyle name="Normal 2 11 3" xfId="21932" xr:uid="{00000000-0005-0000-0000-0000DF520000}"/>
    <cellStyle name="Normal 2 11 3 2" xfId="21933" xr:uid="{00000000-0005-0000-0000-0000E0520000}"/>
    <cellStyle name="Normal 2 11 3 2 2" xfId="21934" xr:uid="{00000000-0005-0000-0000-0000E1520000}"/>
    <cellStyle name="Normal 2 11 3 2 3" xfId="21935" xr:uid="{00000000-0005-0000-0000-0000E2520000}"/>
    <cellStyle name="Normal 2 11 3 3" xfId="21936" xr:uid="{00000000-0005-0000-0000-0000E3520000}"/>
    <cellStyle name="Normal 2 11 3 3 2" xfId="21937" xr:uid="{00000000-0005-0000-0000-0000E4520000}"/>
    <cellStyle name="Normal 2 11 3 3 3" xfId="21938" xr:uid="{00000000-0005-0000-0000-0000E5520000}"/>
    <cellStyle name="Normal 2 11 3 4" xfId="21939" xr:uid="{00000000-0005-0000-0000-0000E6520000}"/>
    <cellStyle name="Normal 2 11 3 5" xfId="21940" xr:uid="{00000000-0005-0000-0000-0000E7520000}"/>
    <cellStyle name="Normal 2 11 4" xfId="21941" xr:uid="{00000000-0005-0000-0000-0000E8520000}"/>
    <cellStyle name="Normal 2 11 4 2" xfId="21942" xr:uid="{00000000-0005-0000-0000-0000E9520000}"/>
    <cellStyle name="Normal 2 11 4 3" xfId="21943" xr:uid="{00000000-0005-0000-0000-0000EA520000}"/>
    <cellStyle name="Normal 2 11 5" xfId="21944" xr:uid="{00000000-0005-0000-0000-0000EB520000}"/>
    <cellStyle name="Normal 2 11 5 2" xfId="21945" xr:uid="{00000000-0005-0000-0000-0000EC520000}"/>
    <cellStyle name="Normal 2 11 5 3" xfId="21946" xr:uid="{00000000-0005-0000-0000-0000ED520000}"/>
    <cellStyle name="Normal 2 11 6" xfId="21947" xr:uid="{00000000-0005-0000-0000-0000EE520000}"/>
    <cellStyle name="Normal 2 11 7" xfId="21948" xr:uid="{00000000-0005-0000-0000-0000EF520000}"/>
    <cellStyle name="Normal 2 12" xfId="21949" xr:uid="{00000000-0005-0000-0000-0000F0520000}"/>
    <cellStyle name="Normal 2 12 2" xfId="21950" xr:uid="{00000000-0005-0000-0000-0000F1520000}"/>
    <cellStyle name="Normal 2 12 2 2" xfId="21951" xr:uid="{00000000-0005-0000-0000-0000F2520000}"/>
    <cellStyle name="Normal 2 12 2 3" xfId="21952" xr:uid="{00000000-0005-0000-0000-0000F3520000}"/>
    <cellStyle name="Normal 2 12 3" xfId="21953" xr:uid="{00000000-0005-0000-0000-0000F4520000}"/>
    <cellStyle name="Normal 2 12 3 2" xfId="21954" xr:uid="{00000000-0005-0000-0000-0000F5520000}"/>
    <cellStyle name="Normal 2 12 3 3" xfId="21955" xr:uid="{00000000-0005-0000-0000-0000F6520000}"/>
    <cellStyle name="Normal 2 12 4" xfId="21956" xr:uid="{00000000-0005-0000-0000-0000F7520000}"/>
    <cellStyle name="Normal 2 12 5" xfId="21957" xr:uid="{00000000-0005-0000-0000-0000F8520000}"/>
    <cellStyle name="Normal 2 13" xfId="21958" xr:uid="{00000000-0005-0000-0000-0000F9520000}"/>
    <cellStyle name="Normal 2 14" xfId="21959" xr:uid="{00000000-0005-0000-0000-0000FA520000}"/>
    <cellStyle name="Normal 2 14 2" xfId="21960" xr:uid="{00000000-0005-0000-0000-0000FB520000}"/>
    <cellStyle name="Normal 2 14 2 2" xfId="21961" xr:uid="{00000000-0005-0000-0000-0000FC520000}"/>
    <cellStyle name="Normal 2 14 2 3" xfId="21962" xr:uid="{00000000-0005-0000-0000-0000FD520000}"/>
    <cellStyle name="Normal 2 14 3" xfId="21963" xr:uid="{00000000-0005-0000-0000-0000FE520000}"/>
    <cellStyle name="Normal 2 14 3 2" xfId="21964" xr:uid="{00000000-0005-0000-0000-0000FF520000}"/>
    <cellStyle name="Normal 2 14 3 3" xfId="21965" xr:uid="{00000000-0005-0000-0000-000000530000}"/>
    <cellStyle name="Normal 2 14 4" xfId="21966" xr:uid="{00000000-0005-0000-0000-000001530000}"/>
    <cellStyle name="Normal 2 14 5" xfId="21967" xr:uid="{00000000-0005-0000-0000-000002530000}"/>
    <cellStyle name="Normal 2 15" xfId="21968" xr:uid="{00000000-0005-0000-0000-000003530000}"/>
    <cellStyle name="Normal 2 15 2" xfId="21969" xr:uid="{00000000-0005-0000-0000-000004530000}"/>
    <cellStyle name="Normal 2 16" xfId="21970" xr:uid="{00000000-0005-0000-0000-000005530000}"/>
    <cellStyle name="Normal 2 16 2" xfId="21971" xr:uid="{00000000-0005-0000-0000-000006530000}"/>
    <cellStyle name="Normal 2 17" xfId="21972" xr:uid="{00000000-0005-0000-0000-000007530000}"/>
    <cellStyle name="Normal 2 18" xfId="21973" xr:uid="{00000000-0005-0000-0000-000008530000}"/>
    <cellStyle name="Normal 2 19" xfId="34296" xr:uid="{00000000-0005-0000-0000-000009530000}"/>
    <cellStyle name="Normal 2 2" xfId="1247" xr:uid="{00000000-0005-0000-0000-00000A530000}"/>
    <cellStyle name="Normal 2 2 10" xfId="21975" xr:uid="{00000000-0005-0000-0000-00000B530000}"/>
    <cellStyle name="Normal 2 2 2" xfId="1248" xr:uid="{00000000-0005-0000-0000-00000C530000}"/>
    <cellStyle name="Normal 2 2 2 10" xfId="34381" xr:uid="{00000000-0005-0000-0000-00000D530000}"/>
    <cellStyle name="Normal 2 2 2 2" xfId="21977" xr:uid="{00000000-0005-0000-0000-00000E530000}"/>
    <cellStyle name="Normal 2 2 2 2 2" xfId="21978" xr:uid="{00000000-0005-0000-0000-00000F530000}"/>
    <cellStyle name="Normal 2 2 2 2 2 2" xfId="21979" xr:uid="{00000000-0005-0000-0000-000010530000}"/>
    <cellStyle name="Normal 2 2 2 2 2 2 2" xfId="21980" xr:uid="{00000000-0005-0000-0000-000011530000}"/>
    <cellStyle name="Normal 2 2 2 2 2 2 3" xfId="21981" xr:uid="{00000000-0005-0000-0000-000012530000}"/>
    <cellStyle name="Normal 2 2 2 2 2 3" xfId="21982" xr:uid="{00000000-0005-0000-0000-000013530000}"/>
    <cellStyle name="Normal 2 2 2 2 2 3 2" xfId="21983" xr:uid="{00000000-0005-0000-0000-000014530000}"/>
    <cellStyle name="Normal 2 2 2 2 2 3 3" xfId="21984" xr:uid="{00000000-0005-0000-0000-000015530000}"/>
    <cellStyle name="Normal 2 2 2 2 2 4" xfId="21985" xr:uid="{00000000-0005-0000-0000-000016530000}"/>
    <cellStyle name="Normal 2 2 2 2 2 5" xfId="21986" xr:uid="{00000000-0005-0000-0000-000017530000}"/>
    <cellStyle name="Normal 2 2 2 2 3" xfId="21987" xr:uid="{00000000-0005-0000-0000-000018530000}"/>
    <cellStyle name="Normal 2 2 2 2 3 2" xfId="21988" xr:uid="{00000000-0005-0000-0000-000019530000}"/>
    <cellStyle name="Normal 2 2 2 2 3 3" xfId="21989" xr:uid="{00000000-0005-0000-0000-00001A530000}"/>
    <cellStyle name="Normal 2 2 2 2 4" xfId="21990" xr:uid="{00000000-0005-0000-0000-00001B530000}"/>
    <cellStyle name="Normal 2 2 2 2 4 2" xfId="21991" xr:uid="{00000000-0005-0000-0000-00001C530000}"/>
    <cellStyle name="Normal 2 2 2 2 4 3" xfId="21992" xr:uid="{00000000-0005-0000-0000-00001D530000}"/>
    <cellStyle name="Normal 2 2 2 2 5" xfId="21993" xr:uid="{00000000-0005-0000-0000-00001E530000}"/>
    <cellStyle name="Normal 2 2 2 2 6" xfId="21994" xr:uid="{00000000-0005-0000-0000-00001F530000}"/>
    <cellStyle name="Normal 2 2 2 3" xfId="21995" xr:uid="{00000000-0005-0000-0000-000020530000}"/>
    <cellStyle name="Normal 2 2 2 4" xfId="21996" xr:uid="{00000000-0005-0000-0000-000021530000}"/>
    <cellStyle name="Normal 2 2 2 4 2" xfId="21997" xr:uid="{00000000-0005-0000-0000-000022530000}"/>
    <cellStyle name="Normal 2 2 2 4 2 2" xfId="21998" xr:uid="{00000000-0005-0000-0000-000023530000}"/>
    <cellStyle name="Normal 2 2 2 4 2 3" xfId="21999" xr:uid="{00000000-0005-0000-0000-000024530000}"/>
    <cellStyle name="Normal 2 2 2 4 3" xfId="22000" xr:uid="{00000000-0005-0000-0000-000025530000}"/>
    <cellStyle name="Normal 2 2 2 4 3 2" xfId="22001" xr:uid="{00000000-0005-0000-0000-000026530000}"/>
    <cellStyle name="Normal 2 2 2 4 3 3" xfId="22002" xr:uid="{00000000-0005-0000-0000-000027530000}"/>
    <cellStyle name="Normal 2 2 2 4 4" xfId="22003" xr:uid="{00000000-0005-0000-0000-000028530000}"/>
    <cellStyle name="Normal 2 2 2 4 5" xfId="22004" xr:uid="{00000000-0005-0000-0000-000029530000}"/>
    <cellStyle name="Normal 2 2 2 5" xfId="22005" xr:uid="{00000000-0005-0000-0000-00002A530000}"/>
    <cellStyle name="Normal 2 2 2 5 2" xfId="22006" xr:uid="{00000000-0005-0000-0000-00002B530000}"/>
    <cellStyle name="Normal 2 2 2 5 3" xfId="22007" xr:uid="{00000000-0005-0000-0000-00002C530000}"/>
    <cellStyle name="Normal 2 2 2 6" xfId="22008" xr:uid="{00000000-0005-0000-0000-00002D530000}"/>
    <cellStyle name="Normal 2 2 2 6 2" xfId="22009" xr:uid="{00000000-0005-0000-0000-00002E530000}"/>
    <cellStyle name="Normal 2 2 2 6 3" xfId="22010" xr:uid="{00000000-0005-0000-0000-00002F530000}"/>
    <cellStyle name="Normal 2 2 2 7" xfId="22011" xr:uid="{00000000-0005-0000-0000-000030530000}"/>
    <cellStyle name="Normal 2 2 2 8" xfId="22012" xr:uid="{00000000-0005-0000-0000-000031530000}"/>
    <cellStyle name="Normal 2 2 2 9" xfId="22013" xr:uid="{00000000-0005-0000-0000-000032530000}"/>
    <cellStyle name="Normal 2 2 2_Tabell 4.5-4.7" xfId="21976" xr:uid="{00000000-0005-0000-0000-000033530000}"/>
    <cellStyle name="Normal 2 2 3" xfId="2042" xr:uid="{00000000-0005-0000-0000-000034530000}"/>
    <cellStyle name="Normal 2 2 3 2" xfId="22015" xr:uid="{00000000-0005-0000-0000-000035530000}"/>
    <cellStyle name="Normal 2 2 3 2 2" xfId="22016" xr:uid="{00000000-0005-0000-0000-000036530000}"/>
    <cellStyle name="Normal 2 2 3 2 2 2" xfId="22017" xr:uid="{00000000-0005-0000-0000-000037530000}"/>
    <cellStyle name="Normal 2 2 3 2 2 3" xfId="22018" xr:uid="{00000000-0005-0000-0000-000038530000}"/>
    <cellStyle name="Normal 2 2 3 2 3" xfId="22019" xr:uid="{00000000-0005-0000-0000-000039530000}"/>
    <cellStyle name="Normal 2 2 3 2 3 2" xfId="22020" xr:uid="{00000000-0005-0000-0000-00003A530000}"/>
    <cellStyle name="Normal 2 2 3 2 3 3" xfId="22021" xr:uid="{00000000-0005-0000-0000-00003B530000}"/>
    <cellStyle name="Normal 2 2 3 2 4" xfId="22022" xr:uid="{00000000-0005-0000-0000-00003C530000}"/>
    <cellStyle name="Normal 2 2 3 2 5" xfId="22023" xr:uid="{00000000-0005-0000-0000-00003D530000}"/>
    <cellStyle name="Normal 2 2 3 3" xfId="22024" xr:uid="{00000000-0005-0000-0000-00003E530000}"/>
    <cellStyle name="Normal 2 2 3 3 2" xfId="22025" xr:uid="{00000000-0005-0000-0000-00003F530000}"/>
    <cellStyle name="Normal 2 2 3 3 3" xfId="22026" xr:uid="{00000000-0005-0000-0000-000040530000}"/>
    <cellStyle name="Normal 2 2 3 4" xfId="22027" xr:uid="{00000000-0005-0000-0000-000041530000}"/>
    <cellStyle name="Normal 2 2 3 4 2" xfId="22028" xr:uid="{00000000-0005-0000-0000-000042530000}"/>
    <cellStyle name="Normal 2 2 3 4 3" xfId="22029" xr:uid="{00000000-0005-0000-0000-000043530000}"/>
    <cellStyle name="Normal 2 2 3 5" xfId="22030" xr:uid="{00000000-0005-0000-0000-000044530000}"/>
    <cellStyle name="Normal 2 2 3 6" xfId="22031" xr:uid="{00000000-0005-0000-0000-000045530000}"/>
    <cellStyle name="Normal 2 2 3 7" xfId="22032" xr:uid="{00000000-0005-0000-0000-000046530000}"/>
    <cellStyle name="Normal 2 2 3_Tabell 4.5-4.7" xfId="22014" xr:uid="{00000000-0005-0000-0000-000047530000}"/>
    <cellStyle name="Normal 2 2 4" xfId="2039" xr:uid="{00000000-0005-0000-0000-000048530000}"/>
    <cellStyle name="Normal 2 2 4 2" xfId="22034" xr:uid="{00000000-0005-0000-0000-000049530000}"/>
    <cellStyle name="Normal 2 2 4_Tabell 4.5-4.7" xfId="22033" xr:uid="{00000000-0005-0000-0000-00004A530000}"/>
    <cellStyle name="Normal 2 2 5" xfId="22035" xr:uid="{00000000-0005-0000-0000-00004B530000}"/>
    <cellStyle name="Normal 2 2 5 2" xfId="22036" xr:uid="{00000000-0005-0000-0000-00004C530000}"/>
    <cellStyle name="Normal 2 2 5 2 2" xfId="22037" xr:uid="{00000000-0005-0000-0000-00004D530000}"/>
    <cellStyle name="Normal 2 2 5 2 3" xfId="22038" xr:uid="{00000000-0005-0000-0000-00004E530000}"/>
    <cellStyle name="Normal 2 2 5 3" xfId="22039" xr:uid="{00000000-0005-0000-0000-00004F530000}"/>
    <cellStyle name="Normal 2 2 5 3 2" xfId="22040" xr:uid="{00000000-0005-0000-0000-000050530000}"/>
    <cellStyle name="Normal 2 2 5 3 3" xfId="22041" xr:uid="{00000000-0005-0000-0000-000051530000}"/>
    <cellStyle name="Normal 2 2 5 4" xfId="22042" xr:uid="{00000000-0005-0000-0000-000052530000}"/>
    <cellStyle name="Normal 2 2 5 5" xfId="22043" xr:uid="{00000000-0005-0000-0000-000053530000}"/>
    <cellStyle name="Normal 2 2 6" xfId="22044" xr:uid="{00000000-0005-0000-0000-000054530000}"/>
    <cellStyle name="Normal 2 2 6 2" xfId="22045" xr:uid="{00000000-0005-0000-0000-000055530000}"/>
    <cellStyle name="Normal 2 2 6 3" xfId="22046" xr:uid="{00000000-0005-0000-0000-000056530000}"/>
    <cellStyle name="Normal 2 2 7" xfId="22047" xr:uid="{00000000-0005-0000-0000-000057530000}"/>
    <cellStyle name="Normal 2 2 7 2" xfId="22048" xr:uid="{00000000-0005-0000-0000-000058530000}"/>
    <cellStyle name="Normal 2 2 7 3" xfId="22049" xr:uid="{00000000-0005-0000-0000-000059530000}"/>
    <cellStyle name="Normal 2 2 8" xfId="22050" xr:uid="{00000000-0005-0000-0000-00005A530000}"/>
    <cellStyle name="Normal 2 2 9" xfId="22051" xr:uid="{00000000-0005-0000-0000-00005B530000}"/>
    <cellStyle name="Normal 2 2_Tabell 4.5-4.7" xfId="21974" xr:uid="{00000000-0005-0000-0000-00005C530000}"/>
    <cellStyle name="Normal 2 20" xfId="34299" xr:uid="{00000000-0005-0000-0000-00005D530000}"/>
    <cellStyle name="Normal 2 21" xfId="34302" xr:uid="{00000000-0005-0000-0000-00005E530000}"/>
    <cellStyle name="Normal 2 22" xfId="34305" xr:uid="{00000000-0005-0000-0000-00005F530000}"/>
    <cellStyle name="Normal 2 23" xfId="34308" xr:uid="{00000000-0005-0000-0000-000060530000}"/>
    <cellStyle name="Normal 2 24" xfId="34309" xr:uid="{00000000-0005-0000-0000-000061530000}"/>
    <cellStyle name="Normal 2 25" xfId="34311" xr:uid="{00000000-0005-0000-0000-000062530000}"/>
    <cellStyle name="Normal 2 26" xfId="34313" xr:uid="{00000000-0005-0000-0000-000063530000}"/>
    <cellStyle name="Normal 2 27" xfId="34315" xr:uid="{00000000-0005-0000-0000-000064530000}"/>
    <cellStyle name="Normal 2 28" xfId="34317" xr:uid="{00000000-0005-0000-0000-000065530000}"/>
    <cellStyle name="Normal 2 29" xfId="34319" xr:uid="{00000000-0005-0000-0000-000066530000}"/>
    <cellStyle name="Normal 2 3" xfId="16" xr:uid="{00000000-0005-0000-0000-000067530000}"/>
    <cellStyle name="Normal 2 3 10" xfId="1249" xr:uid="{00000000-0005-0000-0000-000068530000}"/>
    <cellStyle name="Normal 2 3 10 10" xfId="22054" xr:uid="{00000000-0005-0000-0000-000069530000}"/>
    <cellStyle name="Normal 2 3 10 2" xfId="1250" xr:uid="{00000000-0005-0000-0000-00006A530000}"/>
    <cellStyle name="Normal 2 3 10 2 2" xfId="22056" xr:uid="{00000000-0005-0000-0000-00006B530000}"/>
    <cellStyle name="Normal 2 3 10 2 2 2" xfId="22057" xr:uid="{00000000-0005-0000-0000-00006C530000}"/>
    <cellStyle name="Normal 2 3 10 2 2 3" xfId="22058" xr:uid="{00000000-0005-0000-0000-00006D530000}"/>
    <cellStyle name="Normal 2 3 10 2 3" xfId="22059" xr:uid="{00000000-0005-0000-0000-00006E530000}"/>
    <cellStyle name="Normal 2 3 10 2 3 2" xfId="22060" xr:uid="{00000000-0005-0000-0000-00006F530000}"/>
    <cellStyle name="Normal 2 3 10 2 3 3" xfId="22061" xr:uid="{00000000-0005-0000-0000-000070530000}"/>
    <cellStyle name="Normal 2 3 10 2 4" xfId="22062" xr:uid="{00000000-0005-0000-0000-000071530000}"/>
    <cellStyle name="Normal 2 3 10 2 5" xfId="22063" xr:uid="{00000000-0005-0000-0000-000072530000}"/>
    <cellStyle name="Normal 2 3 10 2_Tabell 4.5-4.7" xfId="22055" xr:uid="{00000000-0005-0000-0000-000073530000}"/>
    <cellStyle name="Normal 2 3 10 3" xfId="22064" xr:uid="{00000000-0005-0000-0000-000074530000}"/>
    <cellStyle name="Normal 2 3 10 3 2" xfId="22065" xr:uid="{00000000-0005-0000-0000-000075530000}"/>
    <cellStyle name="Normal 2 3 10 3 2 2" xfId="22066" xr:uid="{00000000-0005-0000-0000-000076530000}"/>
    <cellStyle name="Normal 2 3 10 3 2 3" xfId="22067" xr:uid="{00000000-0005-0000-0000-000077530000}"/>
    <cellStyle name="Normal 2 3 10 3 3" xfId="22068" xr:uid="{00000000-0005-0000-0000-000078530000}"/>
    <cellStyle name="Normal 2 3 10 3 3 2" xfId="22069" xr:uid="{00000000-0005-0000-0000-000079530000}"/>
    <cellStyle name="Normal 2 3 10 3 3 3" xfId="22070" xr:uid="{00000000-0005-0000-0000-00007A530000}"/>
    <cellStyle name="Normal 2 3 10 3 4" xfId="22071" xr:uid="{00000000-0005-0000-0000-00007B530000}"/>
    <cellStyle name="Normal 2 3 10 3 5" xfId="22072" xr:uid="{00000000-0005-0000-0000-00007C530000}"/>
    <cellStyle name="Normal 2 3 10 4" xfId="22073" xr:uid="{00000000-0005-0000-0000-00007D530000}"/>
    <cellStyle name="Normal 2 3 10 4 2" xfId="22074" xr:uid="{00000000-0005-0000-0000-00007E530000}"/>
    <cellStyle name="Normal 2 3 10 4 3" xfId="22075" xr:uid="{00000000-0005-0000-0000-00007F530000}"/>
    <cellStyle name="Normal 2 3 10 5" xfId="22076" xr:uid="{00000000-0005-0000-0000-000080530000}"/>
    <cellStyle name="Normal 2 3 10 5 2" xfId="22077" xr:uid="{00000000-0005-0000-0000-000081530000}"/>
    <cellStyle name="Normal 2 3 10 5 3" xfId="22078" xr:uid="{00000000-0005-0000-0000-000082530000}"/>
    <cellStyle name="Normal 2 3 10 6" xfId="22079" xr:uid="{00000000-0005-0000-0000-000083530000}"/>
    <cellStyle name="Normal 2 3 10 6 2" xfId="22080" xr:uid="{00000000-0005-0000-0000-000084530000}"/>
    <cellStyle name="Normal 2 3 10 7" xfId="22081" xr:uid="{00000000-0005-0000-0000-000085530000}"/>
    <cellStyle name="Normal 2 3 10 7 2" xfId="22082" xr:uid="{00000000-0005-0000-0000-000086530000}"/>
    <cellStyle name="Normal 2 3 10 8" xfId="22083" xr:uid="{00000000-0005-0000-0000-000087530000}"/>
    <cellStyle name="Normal 2 3 10 9" xfId="22084" xr:uid="{00000000-0005-0000-0000-000088530000}"/>
    <cellStyle name="Normal 2 3 10_Tabell 4.5-4.7" xfId="22053" xr:uid="{00000000-0005-0000-0000-000089530000}"/>
    <cellStyle name="Normal 2 3 11" xfId="1251" xr:uid="{00000000-0005-0000-0000-00008A530000}"/>
    <cellStyle name="Normal 2 3 11 10" xfId="22086" xr:uid="{00000000-0005-0000-0000-00008B530000}"/>
    <cellStyle name="Normal 2 3 11 2" xfId="22087" xr:uid="{00000000-0005-0000-0000-00008C530000}"/>
    <cellStyle name="Normal 2 3 11 2 2" xfId="22088" xr:uid="{00000000-0005-0000-0000-00008D530000}"/>
    <cellStyle name="Normal 2 3 11 2 2 2" xfId="22089" xr:uid="{00000000-0005-0000-0000-00008E530000}"/>
    <cellStyle name="Normal 2 3 11 2 2 3" xfId="22090" xr:uid="{00000000-0005-0000-0000-00008F530000}"/>
    <cellStyle name="Normal 2 3 11 2 3" xfId="22091" xr:uid="{00000000-0005-0000-0000-000090530000}"/>
    <cellStyle name="Normal 2 3 11 2 3 2" xfId="22092" xr:uid="{00000000-0005-0000-0000-000091530000}"/>
    <cellStyle name="Normal 2 3 11 2 3 3" xfId="22093" xr:uid="{00000000-0005-0000-0000-000092530000}"/>
    <cellStyle name="Normal 2 3 11 2 4" xfId="22094" xr:uid="{00000000-0005-0000-0000-000093530000}"/>
    <cellStyle name="Normal 2 3 11 2 5" xfId="22095" xr:uid="{00000000-0005-0000-0000-000094530000}"/>
    <cellStyle name="Normal 2 3 11 3" xfId="22096" xr:uid="{00000000-0005-0000-0000-000095530000}"/>
    <cellStyle name="Normal 2 3 11 3 2" xfId="22097" xr:uid="{00000000-0005-0000-0000-000096530000}"/>
    <cellStyle name="Normal 2 3 11 3 2 2" xfId="22098" xr:uid="{00000000-0005-0000-0000-000097530000}"/>
    <cellStyle name="Normal 2 3 11 3 2 3" xfId="22099" xr:uid="{00000000-0005-0000-0000-000098530000}"/>
    <cellStyle name="Normal 2 3 11 3 3" xfId="22100" xr:uid="{00000000-0005-0000-0000-000099530000}"/>
    <cellStyle name="Normal 2 3 11 3 3 2" xfId="22101" xr:uid="{00000000-0005-0000-0000-00009A530000}"/>
    <cellStyle name="Normal 2 3 11 3 3 3" xfId="22102" xr:uid="{00000000-0005-0000-0000-00009B530000}"/>
    <cellStyle name="Normal 2 3 11 3 4" xfId="22103" xr:uid="{00000000-0005-0000-0000-00009C530000}"/>
    <cellStyle name="Normal 2 3 11 3 5" xfId="22104" xr:uid="{00000000-0005-0000-0000-00009D530000}"/>
    <cellStyle name="Normal 2 3 11 4" xfId="22105" xr:uid="{00000000-0005-0000-0000-00009E530000}"/>
    <cellStyle name="Normal 2 3 11 4 2" xfId="22106" xr:uid="{00000000-0005-0000-0000-00009F530000}"/>
    <cellStyle name="Normal 2 3 11 4 3" xfId="22107" xr:uid="{00000000-0005-0000-0000-0000A0530000}"/>
    <cellStyle name="Normal 2 3 11 5" xfId="22108" xr:uid="{00000000-0005-0000-0000-0000A1530000}"/>
    <cellStyle name="Normal 2 3 11 5 2" xfId="22109" xr:uid="{00000000-0005-0000-0000-0000A2530000}"/>
    <cellStyle name="Normal 2 3 11 5 3" xfId="22110" xr:uid="{00000000-0005-0000-0000-0000A3530000}"/>
    <cellStyle name="Normal 2 3 11 6" xfId="22111" xr:uid="{00000000-0005-0000-0000-0000A4530000}"/>
    <cellStyle name="Normal 2 3 11 6 2" xfId="22112" xr:uid="{00000000-0005-0000-0000-0000A5530000}"/>
    <cellStyle name="Normal 2 3 11 7" xfId="22113" xr:uid="{00000000-0005-0000-0000-0000A6530000}"/>
    <cellStyle name="Normal 2 3 11 7 2" xfId="22114" xr:uid="{00000000-0005-0000-0000-0000A7530000}"/>
    <cellStyle name="Normal 2 3 11 8" xfId="22115" xr:uid="{00000000-0005-0000-0000-0000A8530000}"/>
    <cellStyle name="Normal 2 3 11 9" xfId="22116" xr:uid="{00000000-0005-0000-0000-0000A9530000}"/>
    <cellStyle name="Normal 2 3 11_Tabell 4.5-4.7" xfId="22085" xr:uid="{00000000-0005-0000-0000-0000AA530000}"/>
    <cellStyle name="Normal 2 3 12" xfId="2021" xr:uid="{00000000-0005-0000-0000-0000AB530000}"/>
    <cellStyle name="Normal 2 3 12 2" xfId="22118" xr:uid="{00000000-0005-0000-0000-0000AC530000}"/>
    <cellStyle name="Normal 2 3 12_Tabell 4.5-4.7" xfId="22117" xr:uid="{00000000-0005-0000-0000-0000AD530000}"/>
    <cellStyle name="Normal 2 3 13" xfId="34379" xr:uid="{00000000-0005-0000-0000-0000AE530000}"/>
    <cellStyle name="Normal 2 3 14" xfId="34428" xr:uid="{00000000-0005-0000-0000-0000AF530000}"/>
    <cellStyle name="Normal 2 3 15" xfId="34472" xr:uid="{00000000-0005-0000-0000-0000B0530000}"/>
    <cellStyle name="Normal 2 3 2" xfId="1252" xr:uid="{00000000-0005-0000-0000-0000B1530000}"/>
    <cellStyle name="Normal 2 3 2 10" xfId="22120" xr:uid="{00000000-0005-0000-0000-0000B2530000}"/>
    <cellStyle name="Normal 2 3 2 10 2" xfId="22121" xr:uid="{00000000-0005-0000-0000-0000B3530000}"/>
    <cellStyle name="Normal 2 3 2 11" xfId="22122" xr:uid="{00000000-0005-0000-0000-0000B4530000}"/>
    <cellStyle name="Normal 2 3 2 11 2" xfId="22123" xr:uid="{00000000-0005-0000-0000-0000B5530000}"/>
    <cellStyle name="Normal 2 3 2 12" xfId="22124" xr:uid="{00000000-0005-0000-0000-0000B6530000}"/>
    <cellStyle name="Normal 2 3 2 13" xfId="22125" xr:uid="{00000000-0005-0000-0000-0000B7530000}"/>
    <cellStyle name="Normal 2 3 2 14" xfId="22126" xr:uid="{00000000-0005-0000-0000-0000B8530000}"/>
    <cellStyle name="Normal 2 3 2 2" xfId="1253" xr:uid="{00000000-0005-0000-0000-0000B9530000}"/>
    <cellStyle name="Normal 2 3 2 2 10" xfId="22128" xr:uid="{00000000-0005-0000-0000-0000BA530000}"/>
    <cellStyle name="Normal 2 3 2 2 11" xfId="22129" xr:uid="{00000000-0005-0000-0000-0000BB530000}"/>
    <cellStyle name="Normal 2 3 2 2 12" xfId="22130" xr:uid="{00000000-0005-0000-0000-0000BC530000}"/>
    <cellStyle name="Normal 2 3 2 2 2" xfId="1254" xr:uid="{00000000-0005-0000-0000-0000BD530000}"/>
    <cellStyle name="Normal 2 3 2 2 2 10" xfId="22132" xr:uid="{00000000-0005-0000-0000-0000BE530000}"/>
    <cellStyle name="Normal 2 3 2 2 2 11" xfId="22133" xr:uid="{00000000-0005-0000-0000-0000BF530000}"/>
    <cellStyle name="Normal 2 3 2 2 2 2" xfId="1255" xr:uid="{00000000-0005-0000-0000-0000C0530000}"/>
    <cellStyle name="Normal 2 3 2 2 2 2 10" xfId="22135" xr:uid="{00000000-0005-0000-0000-0000C1530000}"/>
    <cellStyle name="Normal 2 3 2 2 2 2 2" xfId="1256" xr:uid="{00000000-0005-0000-0000-0000C2530000}"/>
    <cellStyle name="Normal 2 3 2 2 2 2 2 2" xfId="22137" xr:uid="{00000000-0005-0000-0000-0000C3530000}"/>
    <cellStyle name="Normal 2 3 2 2 2 2 2 2 2" xfId="22138" xr:uid="{00000000-0005-0000-0000-0000C4530000}"/>
    <cellStyle name="Normal 2 3 2 2 2 2 2 2 3" xfId="22139" xr:uid="{00000000-0005-0000-0000-0000C5530000}"/>
    <cellStyle name="Normal 2 3 2 2 2 2 2 3" xfId="22140" xr:uid="{00000000-0005-0000-0000-0000C6530000}"/>
    <cellStyle name="Normal 2 3 2 2 2 2 2 3 2" xfId="22141" xr:uid="{00000000-0005-0000-0000-0000C7530000}"/>
    <cellStyle name="Normal 2 3 2 2 2 2 2 3 3" xfId="22142" xr:uid="{00000000-0005-0000-0000-0000C8530000}"/>
    <cellStyle name="Normal 2 3 2 2 2 2 2 4" xfId="22143" xr:uid="{00000000-0005-0000-0000-0000C9530000}"/>
    <cellStyle name="Normal 2 3 2 2 2 2 2 5" xfId="22144" xr:uid="{00000000-0005-0000-0000-0000CA530000}"/>
    <cellStyle name="Normal 2 3 2 2 2 2 2_Tabell 4.5-4.7" xfId="22136" xr:uid="{00000000-0005-0000-0000-0000CB530000}"/>
    <cellStyle name="Normal 2 3 2 2 2 2 3" xfId="22145" xr:uid="{00000000-0005-0000-0000-0000CC530000}"/>
    <cellStyle name="Normal 2 3 2 2 2 2 3 2" xfId="22146" xr:uid="{00000000-0005-0000-0000-0000CD530000}"/>
    <cellStyle name="Normal 2 3 2 2 2 2 3 2 2" xfId="22147" xr:uid="{00000000-0005-0000-0000-0000CE530000}"/>
    <cellStyle name="Normal 2 3 2 2 2 2 3 2 3" xfId="22148" xr:uid="{00000000-0005-0000-0000-0000CF530000}"/>
    <cellStyle name="Normal 2 3 2 2 2 2 3 3" xfId="22149" xr:uid="{00000000-0005-0000-0000-0000D0530000}"/>
    <cellStyle name="Normal 2 3 2 2 2 2 3 3 2" xfId="22150" xr:uid="{00000000-0005-0000-0000-0000D1530000}"/>
    <cellStyle name="Normal 2 3 2 2 2 2 3 3 3" xfId="22151" xr:uid="{00000000-0005-0000-0000-0000D2530000}"/>
    <cellStyle name="Normal 2 3 2 2 2 2 3 4" xfId="22152" xr:uid="{00000000-0005-0000-0000-0000D3530000}"/>
    <cellStyle name="Normal 2 3 2 2 2 2 3 5" xfId="22153" xr:uid="{00000000-0005-0000-0000-0000D4530000}"/>
    <cellStyle name="Normal 2 3 2 2 2 2 4" xfId="22154" xr:uid="{00000000-0005-0000-0000-0000D5530000}"/>
    <cellStyle name="Normal 2 3 2 2 2 2 4 2" xfId="22155" xr:uid="{00000000-0005-0000-0000-0000D6530000}"/>
    <cellStyle name="Normal 2 3 2 2 2 2 4 3" xfId="22156" xr:uid="{00000000-0005-0000-0000-0000D7530000}"/>
    <cellStyle name="Normal 2 3 2 2 2 2 5" xfId="22157" xr:uid="{00000000-0005-0000-0000-0000D8530000}"/>
    <cellStyle name="Normal 2 3 2 2 2 2 5 2" xfId="22158" xr:uid="{00000000-0005-0000-0000-0000D9530000}"/>
    <cellStyle name="Normal 2 3 2 2 2 2 5 3" xfId="22159" xr:uid="{00000000-0005-0000-0000-0000DA530000}"/>
    <cellStyle name="Normal 2 3 2 2 2 2 6" xfId="22160" xr:uid="{00000000-0005-0000-0000-0000DB530000}"/>
    <cellStyle name="Normal 2 3 2 2 2 2 6 2" xfId="22161" xr:uid="{00000000-0005-0000-0000-0000DC530000}"/>
    <cellStyle name="Normal 2 3 2 2 2 2 7" xfId="22162" xr:uid="{00000000-0005-0000-0000-0000DD530000}"/>
    <cellStyle name="Normal 2 3 2 2 2 2 7 2" xfId="22163" xr:uid="{00000000-0005-0000-0000-0000DE530000}"/>
    <cellStyle name="Normal 2 3 2 2 2 2 8" xfId="22164" xr:uid="{00000000-0005-0000-0000-0000DF530000}"/>
    <cellStyle name="Normal 2 3 2 2 2 2 9" xfId="22165" xr:uid="{00000000-0005-0000-0000-0000E0530000}"/>
    <cellStyle name="Normal 2 3 2 2 2 2_Tabell 4.5-4.7" xfId="22134" xr:uid="{00000000-0005-0000-0000-0000E1530000}"/>
    <cellStyle name="Normal 2 3 2 2 2 3" xfId="1257" xr:uid="{00000000-0005-0000-0000-0000E2530000}"/>
    <cellStyle name="Normal 2 3 2 2 2 3 2" xfId="22167" xr:uid="{00000000-0005-0000-0000-0000E3530000}"/>
    <cellStyle name="Normal 2 3 2 2 2 3 2 2" xfId="22168" xr:uid="{00000000-0005-0000-0000-0000E4530000}"/>
    <cellStyle name="Normal 2 3 2 2 2 3 2 3" xfId="22169" xr:uid="{00000000-0005-0000-0000-0000E5530000}"/>
    <cellStyle name="Normal 2 3 2 2 2 3 3" xfId="22170" xr:uid="{00000000-0005-0000-0000-0000E6530000}"/>
    <cellStyle name="Normal 2 3 2 2 2 3 3 2" xfId="22171" xr:uid="{00000000-0005-0000-0000-0000E7530000}"/>
    <cellStyle name="Normal 2 3 2 2 2 3 3 3" xfId="22172" xr:uid="{00000000-0005-0000-0000-0000E8530000}"/>
    <cellStyle name="Normal 2 3 2 2 2 3 4" xfId="22173" xr:uid="{00000000-0005-0000-0000-0000E9530000}"/>
    <cellStyle name="Normal 2 3 2 2 2 3 5" xfId="22174" xr:uid="{00000000-0005-0000-0000-0000EA530000}"/>
    <cellStyle name="Normal 2 3 2 2 2 3_Tabell 4.5-4.7" xfId="22166" xr:uid="{00000000-0005-0000-0000-0000EB530000}"/>
    <cellStyle name="Normal 2 3 2 2 2 4" xfId="22175" xr:uid="{00000000-0005-0000-0000-0000EC530000}"/>
    <cellStyle name="Normal 2 3 2 2 2 4 2" xfId="22176" xr:uid="{00000000-0005-0000-0000-0000ED530000}"/>
    <cellStyle name="Normal 2 3 2 2 2 4 2 2" xfId="22177" xr:uid="{00000000-0005-0000-0000-0000EE530000}"/>
    <cellStyle name="Normal 2 3 2 2 2 4 2 3" xfId="22178" xr:uid="{00000000-0005-0000-0000-0000EF530000}"/>
    <cellStyle name="Normal 2 3 2 2 2 4 3" xfId="22179" xr:uid="{00000000-0005-0000-0000-0000F0530000}"/>
    <cellStyle name="Normal 2 3 2 2 2 4 3 2" xfId="22180" xr:uid="{00000000-0005-0000-0000-0000F1530000}"/>
    <cellStyle name="Normal 2 3 2 2 2 4 3 3" xfId="22181" xr:uid="{00000000-0005-0000-0000-0000F2530000}"/>
    <cellStyle name="Normal 2 3 2 2 2 4 4" xfId="22182" xr:uid="{00000000-0005-0000-0000-0000F3530000}"/>
    <cellStyle name="Normal 2 3 2 2 2 4 5" xfId="22183" xr:uid="{00000000-0005-0000-0000-0000F4530000}"/>
    <cellStyle name="Normal 2 3 2 2 2 5" xfId="22184" xr:uid="{00000000-0005-0000-0000-0000F5530000}"/>
    <cellStyle name="Normal 2 3 2 2 2 5 2" xfId="22185" xr:uid="{00000000-0005-0000-0000-0000F6530000}"/>
    <cellStyle name="Normal 2 3 2 2 2 5 3" xfId="22186" xr:uid="{00000000-0005-0000-0000-0000F7530000}"/>
    <cellStyle name="Normal 2 3 2 2 2 6" xfId="22187" xr:uid="{00000000-0005-0000-0000-0000F8530000}"/>
    <cellStyle name="Normal 2 3 2 2 2 6 2" xfId="22188" xr:uid="{00000000-0005-0000-0000-0000F9530000}"/>
    <cellStyle name="Normal 2 3 2 2 2 6 3" xfId="22189" xr:uid="{00000000-0005-0000-0000-0000FA530000}"/>
    <cellStyle name="Normal 2 3 2 2 2 7" xfId="22190" xr:uid="{00000000-0005-0000-0000-0000FB530000}"/>
    <cellStyle name="Normal 2 3 2 2 2 7 2" xfId="22191" xr:uid="{00000000-0005-0000-0000-0000FC530000}"/>
    <cellStyle name="Normal 2 3 2 2 2 8" xfId="22192" xr:uid="{00000000-0005-0000-0000-0000FD530000}"/>
    <cellStyle name="Normal 2 3 2 2 2 8 2" xfId="22193" xr:uid="{00000000-0005-0000-0000-0000FE530000}"/>
    <cellStyle name="Normal 2 3 2 2 2 9" xfId="22194" xr:uid="{00000000-0005-0000-0000-0000FF530000}"/>
    <cellStyle name="Normal 2 3 2 2 2_Tabell 4.5-4.7" xfId="22131" xr:uid="{00000000-0005-0000-0000-000000540000}"/>
    <cellStyle name="Normal 2 3 2 2 3" xfId="1258" xr:uid="{00000000-0005-0000-0000-000001540000}"/>
    <cellStyle name="Normal 2 3 2 2 3 10" xfId="22196" xr:uid="{00000000-0005-0000-0000-000002540000}"/>
    <cellStyle name="Normal 2 3 2 2 3 2" xfId="1259" xr:uid="{00000000-0005-0000-0000-000003540000}"/>
    <cellStyle name="Normal 2 3 2 2 3 2 2" xfId="22198" xr:uid="{00000000-0005-0000-0000-000004540000}"/>
    <cellStyle name="Normal 2 3 2 2 3 2 2 2" xfId="22199" xr:uid="{00000000-0005-0000-0000-000005540000}"/>
    <cellStyle name="Normal 2 3 2 2 3 2 2 3" xfId="22200" xr:uid="{00000000-0005-0000-0000-000006540000}"/>
    <cellStyle name="Normal 2 3 2 2 3 2 3" xfId="22201" xr:uid="{00000000-0005-0000-0000-000007540000}"/>
    <cellStyle name="Normal 2 3 2 2 3 2 3 2" xfId="22202" xr:uid="{00000000-0005-0000-0000-000008540000}"/>
    <cellStyle name="Normal 2 3 2 2 3 2 3 3" xfId="22203" xr:uid="{00000000-0005-0000-0000-000009540000}"/>
    <cellStyle name="Normal 2 3 2 2 3 2 4" xfId="22204" xr:uid="{00000000-0005-0000-0000-00000A540000}"/>
    <cellStyle name="Normal 2 3 2 2 3 2 5" xfId="22205" xr:uid="{00000000-0005-0000-0000-00000B540000}"/>
    <cellStyle name="Normal 2 3 2 2 3 2_Tabell 4.5-4.7" xfId="22197" xr:uid="{00000000-0005-0000-0000-00000C540000}"/>
    <cellStyle name="Normal 2 3 2 2 3 3" xfId="22206" xr:uid="{00000000-0005-0000-0000-00000D540000}"/>
    <cellStyle name="Normal 2 3 2 2 3 3 2" xfId="22207" xr:uid="{00000000-0005-0000-0000-00000E540000}"/>
    <cellStyle name="Normal 2 3 2 2 3 3 2 2" xfId="22208" xr:uid="{00000000-0005-0000-0000-00000F540000}"/>
    <cellStyle name="Normal 2 3 2 2 3 3 2 3" xfId="22209" xr:uid="{00000000-0005-0000-0000-000010540000}"/>
    <cellStyle name="Normal 2 3 2 2 3 3 3" xfId="22210" xr:uid="{00000000-0005-0000-0000-000011540000}"/>
    <cellStyle name="Normal 2 3 2 2 3 3 3 2" xfId="22211" xr:uid="{00000000-0005-0000-0000-000012540000}"/>
    <cellStyle name="Normal 2 3 2 2 3 3 3 3" xfId="22212" xr:uid="{00000000-0005-0000-0000-000013540000}"/>
    <cellStyle name="Normal 2 3 2 2 3 3 4" xfId="22213" xr:uid="{00000000-0005-0000-0000-000014540000}"/>
    <cellStyle name="Normal 2 3 2 2 3 3 5" xfId="22214" xr:uid="{00000000-0005-0000-0000-000015540000}"/>
    <cellStyle name="Normal 2 3 2 2 3 4" xfId="22215" xr:uid="{00000000-0005-0000-0000-000016540000}"/>
    <cellStyle name="Normal 2 3 2 2 3 4 2" xfId="22216" xr:uid="{00000000-0005-0000-0000-000017540000}"/>
    <cellStyle name="Normal 2 3 2 2 3 4 3" xfId="22217" xr:uid="{00000000-0005-0000-0000-000018540000}"/>
    <cellStyle name="Normal 2 3 2 2 3 5" xfId="22218" xr:uid="{00000000-0005-0000-0000-000019540000}"/>
    <cellStyle name="Normal 2 3 2 2 3 5 2" xfId="22219" xr:uid="{00000000-0005-0000-0000-00001A540000}"/>
    <cellStyle name="Normal 2 3 2 2 3 5 3" xfId="22220" xr:uid="{00000000-0005-0000-0000-00001B540000}"/>
    <cellStyle name="Normal 2 3 2 2 3 6" xfId="22221" xr:uid="{00000000-0005-0000-0000-00001C540000}"/>
    <cellStyle name="Normal 2 3 2 2 3 6 2" xfId="22222" xr:uid="{00000000-0005-0000-0000-00001D540000}"/>
    <cellStyle name="Normal 2 3 2 2 3 7" xfId="22223" xr:uid="{00000000-0005-0000-0000-00001E540000}"/>
    <cellStyle name="Normal 2 3 2 2 3 7 2" xfId="22224" xr:uid="{00000000-0005-0000-0000-00001F540000}"/>
    <cellStyle name="Normal 2 3 2 2 3 8" xfId="22225" xr:uid="{00000000-0005-0000-0000-000020540000}"/>
    <cellStyle name="Normal 2 3 2 2 3 9" xfId="22226" xr:uid="{00000000-0005-0000-0000-000021540000}"/>
    <cellStyle name="Normal 2 3 2 2 3_Tabell 4.5-4.7" xfId="22195" xr:uid="{00000000-0005-0000-0000-000022540000}"/>
    <cellStyle name="Normal 2 3 2 2 4" xfId="1260" xr:uid="{00000000-0005-0000-0000-000023540000}"/>
    <cellStyle name="Normal 2 3 2 2 4 2" xfId="22228" xr:uid="{00000000-0005-0000-0000-000024540000}"/>
    <cellStyle name="Normal 2 3 2 2 4 2 2" xfId="22229" xr:uid="{00000000-0005-0000-0000-000025540000}"/>
    <cellStyle name="Normal 2 3 2 2 4 2 3" xfId="22230" xr:uid="{00000000-0005-0000-0000-000026540000}"/>
    <cellStyle name="Normal 2 3 2 2 4 3" xfId="22231" xr:uid="{00000000-0005-0000-0000-000027540000}"/>
    <cellStyle name="Normal 2 3 2 2 4 3 2" xfId="22232" xr:uid="{00000000-0005-0000-0000-000028540000}"/>
    <cellStyle name="Normal 2 3 2 2 4 3 3" xfId="22233" xr:uid="{00000000-0005-0000-0000-000029540000}"/>
    <cellStyle name="Normal 2 3 2 2 4 4" xfId="22234" xr:uid="{00000000-0005-0000-0000-00002A540000}"/>
    <cellStyle name="Normal 2 3 2 2 4 5" xfId="22235" xr:uid="{00000000-0005-0000-0000-00002B540000}"/>
    <cellStyle name="Normal 2 3 2 2 4_Tabell 4.5-4.7" xfId="22227" xr:uid="{00000000-0005-0000-0000-00002C540000}"/>
    <cellStyle name="Normal 2 3 2 2 5" xfId="22236" xr:uid="{00000000-0005-0000-0000-00002D540000}"/>
    <cellStyle name="Normal 2 3 2 2 5 2" xfId="22237" xr:uid="{00000000-0005-0000-0000-00002E540000}"/>
    <cellStyle name="Normal 2 3 2 2 5 2 2" xfId="22238" xr:uid="{00000000-0005-0000-0000-00002F540000}"/>
    <cellStyle name="Normal 2 3 2 2 5 2 3" xfId="22239" xr:uid="{00000000-0005-0000-0000-000030540000}"/>
    <cellStyle name="Normal 2 3 2 2 5 3" xfId="22240" xr:uid="{00000000-0005-0000-0000-000031540000}"/>
    <cellStyle name="Normal 2 3 2 2 5 3 2" xfId="22241" xr:uid="{00000000-0005-0000-0000-000032540000}"/>
    <cellStyle name="Normal 2 3 2 2 5 3 3" xfId="22242" xr:uid="{00000000-0005-0000-0000-000033540000}"/>
    <cellStyle name="Normal 2 3 2 2 5 4" xfId="22243" xr:uid="{00000000-0005-0000-0000-000034540000}"/>
    <cellStyle name="Normal 2 3 2 2 5 5" xfId="22244" xr:uid="{00000000-0005-0000-0000-000035540000}"/>
    <cellStyle name="Normal 2 3 2 2 6" xfId="22245" xr:uid="{00000000-0005-0000-0000-000036540000}"/>
    <cellStyle name="Normal 2 3 2 2 6 2" xfId="22246" xr:uid="{00000000-0005-0000-0000-000037540000}"/>
    <cellStyle name="Normal 2 3 2 2 6 3" xfId="22247" xr:uid="{00000000-0005-0000-0000-000038540000}"/>
    <cellStyle name="Normal 2 3 2 2 7" xfId="22248" xr:uid="{00000000-0005-0000-0000-000039540000}"/>
    <cellStyle name="Normal 2 3 2 2 7 2" xfId="22249" xr:uid="{00000000-0005-0000-0000-00003A540000}"/>
    <cellStyle name="Normal 2 3 2 2 7 3" xfId="22250" xr:uid="{00000000-0005-0000-0000-00003B540000}"/>
    <cellStyle name="Normal 2 3 2 2 8" xfId="22251" xr:uid="{00000000-0005-0000-0000-00003C540000}"/>
    <cellStyle name="Normal 2 3 2 2 8 2" xfId="22252" xr:uid="{00000000-0005-0000-0000-00003D540000}"/>
    <cellStyle name="Normal 2 3 2 2 9" xfId="22253" xr:uid="{00000000-0005-0000-0000-00003E540000}"/>
    <cellStyle name="Normal 2 3 2 2 9 2" xfId="22254" xr:uid="{00000000-0005-0000-0000-00003F540000}"/>
    <cellStyle name="Normal 2 3 2 2_Tabell 4.5-4.7" xfId="22127" xr:uid="{00000000-0005-0000-0000-000040540000}"/>
    <cellStyle name="Normal 2 3 2 3" xfId="1261" xr:uid="{00000000-0005-0000-0000-000041540000}"/>
    <cellStyle name="Normal 2 3 2 3 10" xfId="22256" xr:uid="{00000000-0005-0000-0000-000042540000}"/>
    <cellStyle name="Normal 2 3 2 3 11" xfId="22257" xr:uid="{00000000-0005-0000-0000-000043540000}"/>
    <cellStyle name="Normal 2 3 2 3 2" xfId="1262" xr:uid="{00000000-0005-0000-0000-000044540000}"/>
    <cellStyle name="Normal 2 3 2 3 2 10" xfId="22259" xr:uid="{00000000-0005-0000-0000-000045540000}"/>
    <cellStyle name="Normal 2 3 2 3 2 2" xfId="1263" xr:uid="{00000000-0005-0000-0000-000046540000}"/>
    <cellStyle name="Normal 2 3 2 3 2 2 2" xfId="22261" xr:uid="{00000000-0005-0000-0000-000047540000}"/>
    <cellStyle name="Normal 2 3 2 3 2 2 2 2" xfId="22262" xr:uid="{00000000-0005-0000-0000-000048540000}"/>
    <cellStyle name="Normal 2 3 2 3 2 2 2 3" xfId="22263" xr:uid="{00000000-0005-0000-0000-000049540000}"/>
    <cellStyle name="Normal 2 3 2 3 2 2 3" xfId="22264" xr:uid="{00000000-0005-0000-0000-00004A540000}"/>
    <cellStyle name="Normal 2 3 2 3 2 2 3 2" xfId="22265" xr:uid="{00000000-0005-0000-0000-00004B540000}"/>
    <cellStyle name="Normal 2 3 2 3 2 2 3 3" xfId="22266" xr:uid="{00000000-0005-0000-0000-00004C540000}"/>
    <cellStyle name="Normal 2 3 2 3 2 2 4" xfId="22267" xr:uid="{00000000-0005-0000-0000-00004D540000}"/>
    <cellStyle name="Normal 2 3 2 3 2 2 5" xfId="22268" xr:uid="{00000000-0005-0000-0000-00004E540000}"/>
    <cellStyle name="Normal 2 3 2 3 2 2_Tabell 4.5-4.7" xfId="22260" xr:uid="{00000000-0005-0000-0000-00004F540000}"/>
    <cellStyle name="Normal 2 3 2 3 2 3" xfId="22269" xr:uid="{00000000-0005-0000-0000-000050540000}"/>
    <cellStyle name="Normal 2 3 2 3 2 3 2" xfId="22270" xr:uid="{00000000-0005-0000-0000-000051540000}"/>
    <cellStyle name="Normal 2 3 2 3 2 3 2 2" xfId="22271" xr:uid="{00000000-0005-0000-0000-000052540000}"/>
    <cellStyle name="Normal 2 3 2 3 2 3 2 3" xfId="22272" xr:uid="{00000000-0005-0000-0000-000053540000}"/>
    <cellStyle name="Normal 2 3 2 3 2 3 3" xfId="22273" xr:uid="{00000000-0005-0000-0000-000054540000}"/>
    <cellStyle name="Normal 2 3 2 3 2 3 3 2" xfId="22274" xr:uid="{00000000-0005-0000-0000-000055540000}"/>
    <cellStyle name="Normal 2 3 2 3 2 3 3 3" xfId="22275" xr:uid="{00000000-0005-0000-0000-000056540000}"/>
    <cellStyle name="Normal 2 3 2 3 2 3 4" xfId="22276" xr:uid="{00000000-0005-0000-0000-000057540000}"/>
    <cellStyle name="Normal 2 3 2 3 2 3 5" xfId="22277" xr:uid="{00000000-0005-0000-0000-000058540000}"/>
    <cellStyle name="Normal 2 3 2 3 2 4" xfId="22278" xr:uid="{00000000-0005-0000-0000-000059540000}"/>
    <cellStyle name="Normal 2 3 2 3 2 4 2" xfId="22279" xr:uid="{00000000-0005-0000-0000-00005A540000}"/>
    <cellStyle name="Normal 2 3 2 3 2 4 3" xfId="22280" xr:uid="{00000000-0005-0000-0000-00005B540000}"/>
    <cellStyle name="Normal 2 3 2 3 2 5" xfId="22281" xr:uid="{00000000-0005-0000-0000-00005C540000}"/>
    <cellStyle name="Normal 2 3 2 3 2 5 2" xfId="22282" xr:uid="{00000000-0005-0000-0000-00005D540000}"/>
    <cellStyle name="Normal 2 3 2 3 2 5 3" xfId="22283" xr:uid="{00000000-0005-0000-0000-00005E540000}"/>
    <cellStyle name="Normal 2 3 2 3 2 6" xfId="22284" xr:uid="{00000000-0005-0000-0000-00005F540000}"/>
    <cellStyle name="Normal 2 3 2 3 2 6 2" xfId="22285" xr:uid="{00000000-0005-0000-0000-000060540000}"/>
    <cellStyle name="Normal 2 3 2 3 2 7" xfId="22286" xr:uid="{00000000-0005-0000-0000-000061540000}"/>
    <cellStyle name="Normal 2 3 2 3 2 7 2" xfId="22287" xr:uid="{00000000-0005-0000-0000-000062540000}"/>
    <cellStyle name="Normal 2 3 2 3 2 8" xfId="22288" xr:uid="{00000000-0005-0000-0000-000063540000}"/>
    <cellStyle name="Normal 2 3 2 3 2 9" xfId="22289" xr:uid="{00000000-0005-0000-0000-000064540000}"/>
    <cellStyle name="Normal 2 3 2 3 2_Tabell 4.5-4.7" xfId="22258" xr:uid="{00000000-0005-0000-0000-000065540000}"/>
    <cellStyle name="Normal 2 3 2 3 3" xfId="1264" xr:uid="{00000000-0005-0000-0000-000066540000}"/>
    <cellStyle name="Normal 2 3 2 3 3 2" xfId="22291" xr:uid="{00000000-0005-0000-0000-000067540000}"/>
    <cellStyle name="Normal 2 3 2 3 3 2 2" xfId="22292" xr:uid="{00000000-0005-0000-0000-000068540000}"/>
    <cellStyle name="Normal 2 3 2 3 3 2 3" xfId="22293" xr:uid="{00000000-0005-0000-0000-000069540000}"/>
    <cellStyle name="Normal 2 3 2 3 3 3" xfId="22294" xr:uid="{00000000-0005-0000-0000-00006A540000}"/>
    <cellStyle name="Normal 2 3 2 3 3 3 2" xfId="22295" xr:uid="{00000000-0005-0000-0000-00006B540000}"/>
    <cellStyle name="Normal 2 3 2 3 3 3 3" xfId="22296" xr:uid="{00000000-0005-0000-0000-00006C540000}"/>
    <cellStyle name="Normal 2 3 2 3 3 4" xfId="22297" xr:uid="{00000000-0005-0000-0000-00006D540000}"/>
    <cellStyle name="Normal 2 3 2 3 3 5" xfId="22298" xr:uid="{00000000-0005-0000-0000-00006E540000}"/>
    <cellStyle name="Normal 2 3 2 3 3_Tabell 4.5-4.7" xfId="22290" xr:uid="{00000000-0005-0000-0000-00006F540000}"/>
    <cellStyle name="Normal 2 3 2 3 4" xfId="22299" xr:uid="{00000000-0005-0000-0000-000070540000}"/>
    <cellStyle name="Normal 2 3 2 3 4 2" xfId="22300" xr:uid="{00000000-0005-0000-0000-000071540000}"/>
    <cellStyle name="Normal 2 3 2 3 4 2 2" xfId="22301" xr:uid="{00000000-0005-0000-0000-000072540000}"/>
    <cellStyle name="Normal 2 3 2 3 4 2 3" xfId="22302" xr:uid="{00000000-0005-0000-0000-000073540000}"/>
    <cellStyle name="Normal 2 3 2 3 4 3" xfId="22303" xr:uid="{00000000-0005-0000-0000-000074540000}"/>
    <cellStyle name="Normal 2 3 2 3 4 3 2" xfId="22304" xr:uid="{00000000-0005-0000-0000-000075540000}"/>
    <cellStyle name="Normal 2 3 2 3 4 3 3" xfId="22305" xr:uid="{00000000-0005-0000-0000-000076540000}"/>
    <cellStyle name="Normal 2 3 2 3 4 4" xfId="22306" xr:uid="{00000000-0005-0000-0000-000077540000}"/>
    <cellStyle name="Normal 2 3 2 3 4 5" xfId="22307" xr:uid="{00000000-0005-0000-0000-000078540000}"/>
    <cellStyle name="Normal 2 3 2 3 5" xfId="22308" xr:uid="{00000000-0005-0000-0000-000079540000}"/>
    <cellStyle name="Normal 2 3 2 3 5 2" xfId="22309" xr:uid="{00000000-0005-0000-0000-00007A540000}"/>
    <cellStyle name="Normal 2 3 2 3 5 3" xfId="22310" xr:uid="{00000000-0005-0000-0000-00007B540000}"/>
    <cellStyle name="Normal 2 3 2 3 6" xfId="22311" xr:uid="{00000000-0005-0000-0000-00007C540000}"/>
    <cellStyle name="Normal 2 3 2 3 6 2" xfId="22312" xr:uid="{00000000-0005-0000-0000-00007D540000}"/>
    <cellStyle name="Normal 2 3 2 3 6 3" xfId="22313" xr:uid="{00000000-0005-0000-0000-00007E540000}"/>
    <cellStyle name="Normal 2 3 2 3 7" xfId="22314" xr:uid="{00000000-0005-0000-0000-00007F540000}"/>
    <cellStyle name="Normal 2 3 2 3 7 2" xfId="22315" xr:uid="{00000000-0005-0000-0000-000080540000}"/>
    <cellStyle name="Normal 2 3 2 3 8" xfId="22316" xr:uid="{00000000-0005-0000-0000-000081540000}"/>
    <cellStyle name="Normal 2 3 2 3 8 2" xfId="22317" xr:uid="{00000000-0005-0000-0000-000082540000}"/>
    <cellStyle name="Normal 2 3 2 3 9" xfId="22318" xr:uid="{00000000-0005-0000-0000-000083540000}"/>
    <cellStyle name="Normal 2 3 2 3_Tabell 4.5-4.7" xfId="22255" xr:uid="{00000000-0005-0000-0000-000084540000}"/>
    <cellStyle name="Normal 2 3 2 4" xfId="1265" xr:uid="{00000000-0005-0000-0000-000085540000}"/>
    <cellStyle name="Normal 2 3 2 4 10" xfId="22320" xr:uid="{00000000-0005-0000-0000-000086540000}"/>
    <cellStyle name="Normal 2 3 2 4 2" xfId="1266" xr:uid="{00000000-0005-0000-0000-000087540000}"/>
    <cellStyle name="Normal 2 3 2 4 2 2" xfId="22322" xr:uid="{00000000-0005-0000-0000-000088540000}"/>
    <cellStyle name="Normal 2 3 2 4 2 2 2" xfId="22323" xr:uid="{00000000-0005-0000-0000-000089540000}"/>
    <cellStyle name="Normal 2 3 2 4 2 2 3" xfId="22324" xr:uid="{00000000-0005-0000-0000-00008A540000}"/>
    <cellStyle name="Normal 2 3 2 4 2 3" xfId="22325" xr:uid="{00000000-0005-0000-0000-00008B540000}"/>
    <cellStyle name="Normal 2 3 2 4 2 3 2" xfId="22326" xr:uid="{00000000-0005-0000-0000-00008C540000}"/>
    <cellStyle name="Normal 2 3 2 4 2 3 3" xfId="22327" xr:uid="{00000000-0005-0000-0000-00008D540000}"/>
    <cellStyle name="Normal 2 3 2 4 2 4" xfId="22328" xr:uid="{00000000-0005-0000-0000-00008E540000}"/>
    <cellStyle name="Normal 2 3 2 4 2 5" xfId="22329" xr:uid="{00000000-0005-0000-0000-00008F540000}"/>
    <cellStyle name="Normal 2 3 2 4 2_Tabell 4.5-4.7" xfId="22321" xr:uid="{00000000-0005-0000-0000-000090540000}"/>
    <cellStyle name="Normal 2 3 2 4 3" xfId="22330" xr:uid="{00000000-0005-0000-0000-000091540000}"/>
    <cellStyle name="Normal 2 3 2 4 3 2" xfId="22331" xr:uid="{00000000-0005-0000-0000-000092540000}"/>
    <cellStyle name="Normal 2 3 2 4 3 2 2" xfId="22332" xr:uid="{00000000-0005-0000-0000-000093540000}"/>
    <cellStyle name="Normal 2 3 2 4 3 2 3" xfId="22333" xr:uid="{00000000-0005-0000-0000-000094540000}"/>
    <cellStyle name="Normal 2 3 2 4 3 3" xfId="22334" xr:uid="{00000000-0005-0000-0000-000095540000}"/>
    <cellStyle name="Normal 2 3 2 4 3 3 2" xfId="22335" xr:uid="{00000000-0005-0000-0000-000096540000}"/>
    <cellStyle name="Normal 2 3 2 4 3 3 3" xfId="22336" xr:uid="{00000000-0005-0000-0000-000097540000}"/>
    <cellStyle name="Normal 2 3 2 4 3 4" xfId="22337" xr:uid="{00000000-0005-0000-0000-000098540000}"/>
    <cellStyle name="Normal 2 3 2 4 3 5" xfId="22338" xr:uid="{00000000-0005-0000-0000-000099540000}"/>
    <cellStyle name="Normal 2 3 2 4 4" xfId="22339" xr:uid="{00000000-0005-0000-0000-00009A540000}"/>
    <cellStyle name="Normal 2 3 2 4 4 2" xfId="22340" xr:uid="{00000000-0005-0000-0000-00009B540000}"/>
    <cellStyle name="Normal 2 3 2 4 4 3" xfId="22341" xr:uid="{00000000-0005-0000-0000-00009C540000}"/>
    <cellStyle name="Normal 2 3 2 4 5" xfId="22342" xr:uid="{00000000-0005-0000-0000-00009D540000}"/>
    <cellStyle name="Normal 2 3 2 4 5 2" xfId="22343" xr:uid="{00000000-0005-0000-0000-00009E540000}"/>
    <cellStyle name="Normal 2 3 2 4 5 3" xfId="22344" xr:uid="{00000000-0005-0000-0000-00009F540000}"/>
    <cellStyle name="Normal 2 3 2 4 6" xfId="22345" xr:uid="{00000000-0005-0000-0000-0000A0540000}"/>
    <cellStyle name="Normal 2 3 2 4 6 2" xfId="22346" xr:uid="{00000000-0005-0000-0000-0000A1540000}"/>
    <cellStyle name="Normal 2 3 2 4 7" xfId="22347" xr:uid="{00000000-0005-0000-0000-0000A2540000}"/>
    <cellStyle name="Normal 2 3 2 4 7 2" xfId="22348" xr:uid="{00000000-0005-0000-0000-0000A3540000}"/>
    <cellStyle name="Normal 2 3 2 4 8" xfId="22349" xr:uid="{00000000-0005-0000-0000-0000A4540000}"/>
    <cellStyle name="Normal 2 3 2 4 9" xfId="22350" xr:uid="{00000000-0005-0000-0000-0000A5540000}"/>
    <cellStyle name="Normal 2 3 2 4_Tabell 4.5-4.7" xfId="22319" xr:uid="{00000000-0005-0000-0000-0000A6540000}"/>
    <cellStyle name="Normal 2 3 2 5" xfId="1267" xr:uid="{00000000-0005-0000-0000-0000A7540000}"/>
    <cellStyle name="Normal 2 3 2 5 10" xfId="22352" xr:uid="{00000000-0005-0000-0000-0000A8540000}"/>
    <cellStyle name="Normal 2 3 2 5 2" xfId="1268" xr:uid="{00000000-0005-0000-0000-0000A9540000}"/>
    <cellStyle name="Normal 2 3 2 5 2 2" xfId="22354" xr:uid="{00000000-0005-0000-0000-0000AA540000}"/>
    <cellStyle name="Normal 2 3 2 5 2 2 2" xfId="22355" xr:uid="{00000000-0005-0000-0000-0000AB540000}"/>
    <cellStyle name="Normal 2 3 2 5 2 2 3" xfId="22356" xr:uid="{00000000-0005-0000-0000-0000AC540000}"/>
    <cellStyle name="Normal 2 3 2 5 2 3" xfId="22357" xr:uid="{00000000-0005-0000-0000-0000AD540000}"/>
    <cellStyle name="Normal 2 3 2 5 2 3 2" xfId="22358" xr:uid="{00000000-0005-0000-0000-0000AE540000}"/>
    <cellStyle name="Normal 2 3 2 5 2 3 3" xfId="22359" xr:uid="{00000000-0005-0000-0000-0000AF540000}"/>
    <cellStyle name="Normal 2 3 2 5 2 4" xfId="22360" xr:uid="{00000000-0005-0000-0000-0000B0540000}"/>
    <cellStyle name="Normal 2 3 2 5 2 5" xfId="22361" xr:uid="{00000000-0005-0000-0000-0000B1540000}"/>
    <cellStyle name="Normal 2 3 2 5 2_Tabell 4.5-4.7" xfId="22353" xr:uid="{00000000-0005-0000-0000-0000B2540000}"/>
    <cellStyle name="Normal 2 3 2 5 3" xfId="22362" xr:uid="{00000000-0005-0000-0000-0000B3540000}"/>
    <cellStyle name="Normal 2 3 2 5 3 2" xfId="22363" xr:uid="{00000000-0005-0000-0000-0000B4540000}"/>
    <cellStyle name="Normal 2 3 2 5 3 2 2" xfId="22364" xr:uid="{00000000-0005-0000-0000-0000B5540000}"/>
    <cellStyle name="Normal 2 3 2 5 3 2 3" xfId="22365" xr:uid="{00000000-0005-0000-0000-0000B6540000}"/>
    <cellStyle name="Normal 2 3 2 5 3 3" xfId="22366" xr:uid="{00000000-0005-0000-0000-0000B7540000}"/>
    <cellStyle name="Normal 2 3 2 5 3 3 2" xfId="22367" xr:uid="{00000000-0005-0000-0000-0000B8540000}"/>
    <cellStyle name="Normal 2 3 2 5 3 3 3" xfId="22368" xr:uid="{00000000-0005-0000-0000-0000B9540000}"/>
    <cellStyle name="Normal 2 3 2 5 3 4" xfId="22369" xr:uid="{00000000-0005-0000-0000-0000BA540000}"/>
    <cellStyle name="Normal 2 3 2 5 3 5" xfId="22370" xr:uid="{00000000-0005-0000-0000-0000BB540000}"/>
    <cellStyle name="Normal 2 3 2 5 4" xfId="22371" xr:uid="{00000000-0005-0000-0000-0000BC540000}"/>
    <cellStyle name="Normal 2 3 2 5 4 2" xfId="22372" xr:uid="{00000000-0005-0000-0000-0000BD540000}"/>
    <cellStyle name="Normal 2 3 2 5 4 3" xfId="22373" xr:uid="{00000000-0005-0000-0000-0000BE540000}"/>
    <cellStyle name="Normal 2 3 2 5 5" xfId="22374" xr:uid="{00000000-0005-0000-0000-0000BF540000}"/>
    <cellStyle name="Normal 2 3 2 5 5 2" xfId="22375" xr:uid="{00000000-0005-0000-0000-0000C0540000}"/>
    <cellStyle name="Normal 2 3 2 5 5 3" xfId="22376" xr:uid="{00000000-0005-0000-0000-0000C1540000}"/>
    <cellStyle name="Normal 2 3 2 5 6" xfId="22377" xr:uid="{00000000-0005-0000-0000-0000C2540000}"/>
    <cellStyle name="Normal 2 3 2 5 6 2" xfId="22378" xr:uid="{00000000-0005-0000-0000-0000C3540000}"/>
    <cellStyle name="Normal 2 3 2 5 7" xfId="22379" xr:uid="{00000000-0005-0000-0000-0000C4540000}"/>
    <cellStyle name="Normal 2 3 2 5 7 2" xfId="22380" xr:uid="{00000000-0005-0000-0000-0000C5540000}"/>
    <cellStyle name="Normal 2 3 2 5 8" xfId="22381" xr:uid="{00000000-0005-0000-0000-0000C6540000}"/>
    <cellStyle name="Normal 2 3 2 5 9" xfId="22382" xr:uid="{00000000-0005-0000-0000-0000C7540000}"/>
    <cellStyle name="Normal 2 3 2 5_Tabell 4.5-4.7" xfId="22351" xr:uid="{00000000-0005-0000-0000-0000C8540000}"/>
    <cellStyle name="Normal 2 3 2 6" xfId="1269" xr:uid="{00000000-0005-0000-0000-0000C9540000}"/>
    <cellStyle name="Normal 2 3 2 6 2" xfId="22384" xr:uid="{00000000-0005-0000-0000-0000CA540000}"/>
    <cellStyle name="Normal 2 3 2 6 2 2" xfId="22385" xr:uid="{00000000-0005-0000-0000-0000CB540000}"/>
    <cellStyle name="Normal 2 3 2 6 2 3" xfId="22386" xr:uid="{00000000-0005-0000-0000-0000CC540000}"/>
    <cellStyle name="Normal 2 3 2 6 3" xfId="22387" xr:uid="{00000000-0005-0000-0000-0000CD540000}"/>
    <cellStyle name="Normal 2 3 2 6 3 2" xfId="22388" xr:uid="{00000000-0005-0000-0000-0000CE540000}"/>
    <cellStyle name="Normal 2 3 2 6 3 3" xfId="22389" xr:uid="{00000000-0005-0000-0000-0000CF540000}"/>
    <cellStyle name="Normal 2 3 2 6 4" xfId="22390" xr:uid="{00000000-0005-0000-0000-0000D0540000}"/>
    <cellStyle name="Normal 2 3 2 6 5" xfId="22391" xr:uid="{00000000-0005-0000-0000-0000D1540000}"/>
    <cellStyle name="Normal 2 3 2 6_Tabell 4.5-4.7" xfId="22383" xr:uid="{00000000-0005-0000-0000-0000D2540000}"/>
    <cellStyle name="Normal 2 3 2 7" xfId="22392" xr:uid="{00000000-0005-0000-0000-0000D3540000}"/>
    <cellStyle name="Normal 2 3 2 7 2" xfId="22393" xr:uid="{00000000-0005-0000-0000-0000D4540000}"/>
    <cellStyle name="Normal 2 3 2 7 2 2" xfId="22394" xr:uid="{00000000-0005-0000-0000-0000D5540000}"/>
    <cellStyle name="Normal 2 3 2 7 2 3" xfId="22395" xr:uid="{00000000-0005-0000-0000-0000D6540000}"/>
    <cellStyle name="Normal 2 3 2 7 3" xfId="22396" xr:uid="{00000000-0005-0000-0000-0000D7540000}"/>
    <cellStyle name="Normal 2 3 2 7 3 2" xfId="22397" xr:uid="{00000000-0005-0000-0000-0000D8540000}"/>
    <cellStyle name="Normal 2 3 2 7 3 3" xfId="22398" xr:uid="{00000000-0005-0000-0000-0000D9540000}"/>
    <cellStyle name="Normal 2 3 2 7 4" xfId="22399" xr:uid="{00000000-0005-0000-0000-0000DA540000}"/>
    <cellStyle name="Normal 2 3 2 7 5" xfId="22400" xr:uid="{00000000-0005-0000-0000-0000DB540000}"/>
    <cellStyle name="Normal 2 3 2 8" xfId="22401" xr:uid="{00000000-0005-0000-0000-0000DC540000}"/>
    <cellStyle name="Normal 2 3 2 8 2" xfId="22402" xr:uid="{00000000-0005-0000-0000-0000DD540000}"/>
    <cellStyle name="Normal 2 3 2 8 3" xfId="22403" xr:uid="{00000000-0005-0000-0000-0000DE540000}"/>
    <cellStyle name="Normal 2 3 2 9" xfId="22404" xr:uid="{00000000-0005-0000-0000-0000DF540000}"/>
    <cellStyle name="Normal 2 3 2 9 2" xfId="22405" xr:uid="{00000000-0005-0000-0000-0000E0540000}"/>
    <cellStyle name="Normal 2 3 2 9 3" xfId="22406" xr:uid="{00000000-0005-0000-0000-0000E1540000}"/>
    <cellStyle name="Normal 2 3 2_Tabell 4.5-4.7" xfId="22119" xr:uid="{00000000-0005-0000-0000-0000E2540000}"/>
    <cellStyle name="Normal 2 3 3" xfId="1270" xr:uid="{00000000-0005-0000-0000-0000E3540000}"/>
    <cellStyle name="Normal 2 3 3 10" xfId="22408" xr:uid="{00000000-0005-0000-0000-0000E4540000}"/>
    <cellStyle name="Normal 2 3 3 10 2" xfId="22409" xr:uid="{00000000-0005-0000-0000-0000E5540000}"/>
    <cellStyle name="Normal 2 3 3 11" xfId="22410" xr:uid="{00000000-0005-0000-0000-0000E6540000}"/>
    <cellStyle name="Normal 2 3 3 12" xfId="22411" xr:uid="{00000000-0005-0000-0000-0000E7540000}"/>
    <cellStyle name="Normal 2 3 3 13" xfId="22412" xr:uid="{00000000-0005-0000-0000-0000E8540000}"/>
    <cellStyle name="Normal 2 3 3 2" xfId="1271" xr:uid="{00000000-0005-0000-0000-0000E9540000}"/>
    <cellStyle name="Normal 2 3 3 2 10" xfId="22414" xr:uid="{00000000-0005-0000-0000-0000EA540000}"/>
    <cellStyle name="Normal 2 3 3 2 11" xfId="22415" xr:uid="{00000000-0005-0000-0000-0000EB540000}"/>
    <cellStyle name="Normal 2 3 3 2 12" xfId="22416" xr:uid="{00000000-0005-0000-0000-0000EC540000}"/>
    <cellStyle name="Normal 2 3 3 2 2" xfId="1272" xr:uid="{00000000-0005-0000-0000-0000ED540000}"/>
    <cellStyle name="Normal 2 3 3 2 2 10" xfId="22418" xr:uid="{00000000-0005-0000-0000-0000EE540000}"/>
    <cellStyle name="Normal 2 3 3 2 2 11" xfId="22419" xr:uid="{00000000-0005-0000-0000-0000EF540000}"/>
    <cellStyle name="Normal 2 3 3 2 2 2" xfId="1273" xr:uid="{00000000-0005-0000-0000-0000F0540000}"/>
    <cellStyle name="Normal 2 3 3 2 2 2 10" xfId="22421" xr:uid="{00000000-0005-0000-0000-0000F1540000}"/>
    <cellStyle name="Normal 2 3 3 2 2 2 2" xfId="1274" xr:uid="{00000000-0005-0000-0000-0000F2540000}"/>
    <cellStyle name="Normal 2 3 3 2 2 2 2 2" xfId="22423" xr:uid="{00000000-0005-0000-0000-0000F3540000}"/>
    <cellStyle name="Normal 2 3 3 2 2 2 2 2 2" xfId="22424" xr:uid="{00000000-0005-0000-0000-0000F4540000}"/>
    <cellStyle name="Normal 2 3 3 2 2 2 2 2 3" xfId="22425" xr:uid="{00000000-0005-0000-0000-0000F5540000}"/>
    <cellStyle name="Normal 2 3 3 2 2 2 2 3" xfId="22426" xr:uid="{00000000-0005-0000-0000-0000F6540000}"/>
    <cellStyle name="Normal 2 3 3 2 2 2 2 3 2" xfId="22427" xr:uid="{00000000-0005-0000-0000-0000F7540000}"/>
    <cellStyle name="Normal 2 3 3 2 2 2 2 3 3" xfId="22428" xr:uid="{00000000-0005-0000-0000-0000F8540000}"/>
    <cellStyle name="Normal 2 3 3 2 2 2 2 4" xfId="22429" xr:uid="{00000000-0005-0000-0000-0000F9540000}"/>
    <cellStyle name="Normal 2 3 3 2 2 2 2 5" xfId="22430" xr:uid="{00000000-0005-0000-0000-0000FA540000}"/>
    <cellStyle name="Normal 2 3 3 2 2 2 2_Tabell 4.5-4.7" xfId="22422" xr:uid="{00000000-0005-0000-0000-0000FB540000}"/>
    <cellStyle name="Normal 2 3 3 2 2 2 3" xfId="22431" xr:uid="{00000000-0005-0000-0000-0000FC540000}"/>
    <cellStyle name="Normal 2 3 3 2 2 2 3 2" xfId="22432" xr:uid="{00000000-0005-0000-0000-0000FD540000}"/>
    <cellStyle name="Normal 2 3 3 2 2 2 3 2 2" xfId="22433" xr:uid="{00000000-0005-0000-0000-0000FE540000}"/>
    <cellStyle name="Normal 2 3 3 2 2 2 3 2 3" xfId="22434" xr:uid="{00000000-0005-0000-0000-0000FF540000}"/>
    <cellStyle name="Normal 2 3 3 2 2 2 3 3" xfId="22435" xr:uid="{00000000-0005-0000-0000-000000550000}"/>
    <cellStyle name="Normal 2 3 3 2 2 2 3 3 2" xfId="22436" xr:uid="{00000000-0005-0000-0000-000001550000}"/>
    <cellStyle name="Normal 2 3 3 2 2 2 3 3 3" xfId="22437" xr:uid="{00000000-0005-0000-0000-000002550000}"/>
    <cellStyle name="Normal 2 3 3 2 2 2 3 4" xfId="22438" xr:uid="{00000000-0005-0000-0000-000003550000}"/>
    <cellStyle name="Normal 2 3 3 2 2 2 3 5" xfId="22439" xr:uid="{00000000-0005-0000-0000-000004550000}"/>
    <cellStyle name="Normal 2 3 3 2 2 2 4" xfId="22440" xr:uid="{00000000-0005-0000-0000-000005550000}"/>
    <cellStyle name="Normal 2 3 3 2 2 2 4 2" xfId="22441" xr:uid="{00000000-0005-0000-0000-000006550000}"/>
    <cellStyle name="Normal 2 3 3 2 2 2 4 3" xfId="22442" xr:uid="{00000000-0005-0000-0000-000007550000}"/>
    <cellStyle name="Normal 2 3 3 2 2 2 5" xfId="22443" xr:uid="{00000000-0005-0000-0000-000008550000}"/>
    <cellStyle name="Normal 2 3 3 2 2 2 5 2" xfId="22444" xr:uid="{00000000-0005-0000-0000-000009550000}"/>
    <cellStyle name="Normal 2 3 3 2 2 2 5 3" xfId="22445" xr:uid="{00000000-0005-0000-0000-00000A550000}"/>
    <cellStyle name="Normal 2 3 3 2 2 2 6" xfId="22446" xr:uid="{00000000-0005-0000-0000-00000B550000}"/>
    <cellStyle name="Normal 2 3 3 2 2 2 6 2" xfId="22447" xr:uid="{00000000-0005-0000-0000-00000C550000}"/>
    <cellStyle name="Normal 2 3 3 2 2 2 7" xfId="22448" xr:uid="{00000000-0005-0000-0000-00000D550000}"/>
    <cellStyle name="Normal 2 3 3 2 2 2 7 2" xfId="22449" xr:uid="{00000000-0005-0000-0000-00000E550000}"/>
    <cellStyle name="Normal 2 3 3 2 2 2 8" xfId="22450" xr:uid="{00000000-0005-0000-0000-00000F550000}"/>
    <cellStyle name="Normal 2 3 3 2 2 2 9" xfId="22451" xr:uid="{00000000-0005-0000-0000-000010550000}"/>
    <cellStyle name="Normal 2 3 3 2 2 2_Tabell 4.5-4.7" xfId="22420" xr:uid="{00000000-0005-0000-0000-000011550000}"/>
    <cellStyle name="Normal 2 3 3 2 2 3" xfId="1275" xr:uid="{00000000-0005-0000-0000-000012550000}"/>
    <cellStyle name="Normal 2 3 3 2 2 3 2" xfId="22453" xr:uid="{00000000-0005-0000-0000-000013550000}"/>
    <cellStyle name="Normal 2 3 3 2 2 3 2 2" xfId="22454" xr:uid="{00000000-0005-0000-0000-000014550000}"/>
    <cellStyle name="Normal 2 3 3 2 2 3 2 3" xfId="22455" xr:uid="{00000000-0005-0000-0000-000015550000}"/>
    <cellStyle name="Normal 2 3 3 2 2 3 3" xfId="22456" xr:uid="{00000000-0005-0000-0000-000016550000}"/>
    <cellStyle name="Normal 2 3 3 2 2 3 3 2" xfId="22457" xr:uid="{00000000-0005-0000-0000-000017550000}"/>
    <cellStyle name="Normal 2 3 3 2 2 3 3 3" xfId="22458" xr:uid="{00000000-0005-0000-0000-000018550000}"/>
    <cellStyle name="Normal 2 3 3 2 2 3 4" xfId="22459" xr:uid="{00000000-0005-0000-0000-000019550000}"/>
    <cellStyle name="Normal 2 3 3 2 2 3 5" xfId="22460" xr:uid="{00000000-0005-0000-0000-00001A550000}"/>
    <cellStyle name="Normal 2 3 3 2 2 3_Tabell 4.5-4.7" xfId="22452" xr:uid="{00000000-0005-0000-0000-00001B550000}"/>
    <cellStyle name="Normal 2 3 3 2 2 4" xfId="22461" xr:uid="{00000000-0005-0000-0000-00001C550000}"/>
    <cellStyle name="Normal 2 3 3 2 2 4 2" xfId="22462" xr:uid="{00000000-0005-0000-0000-00001D550000}"/>
    <cellStyle name="Normal 2 3 3 2 2 4 2 2" xfId="22463" xr:uid="{00000000-0005-0000-0000-00001E550000}"/>
    <cellStyle name="Normal 2 3 3 2 2 4 2 3" xfId="22464" xr:uid="{00000000-0005-0000-0000-00001F550000}"/>
    <cellStyle name="Normal 2 3 3 2 2 4 3" xfId="22465" xr:uid="{00000000-0005-0000-0000-000020550000}"/>
    <cellStyle name="Normal 2 3 3 2 2 4 3 2" xfId="22466" xr:uid="{00000000-0005-0000-0000-000021550000}"/>
    <cellStyle name="Normal 2 3 3 2 2 4 3 3" xfId="22467" xr:uid="{00000000-0005-0000-0000-000022550000}"/>
    <cellStyle name="Normal 2 3 3 2 2 4 4" xfId="22468" xr:uid="{00000000-0005-0000-0000-000023550000}"/>
    <cellStyle name="Normal 2 3 3 2 2 4 5" xfId="22469" xr:uid="{00000000-0005-0000-0000-000024550000}"/>
    <cellStyle name="Normal 2 3 3 2 2 5" xfId="22470" xr:uid="{00000000-0005-0000-0000-000025550000}"/>
    <cellStyle name="Normal 2 3 3 2 2 5 2" xfId="22471" xr:uid="{00000000-0005-0000-0000-000026550000}"/>
    <cellStyle name="Normal 2 3 3 2 2 5 3" xfId="22472" xr:uid="{00000000-0005-0000-0000-000027550000}"/>
    <cellStyle name="Normal 2 3 3 2 2 6" xfId="22473" xr:uid="{00000000-0005-0000-0000-000028550000}"/>
    <cellStyle name="Normal 2 3 3 2 2 6 2" xfId="22474" xr:uid="{00000000-0005-0000-0000-000029550000}"/>
    <cellStyle name="Normal 2 3 3 2 2 6 3" xfId="22475" xr:uid="{00000000-0005-0000-0000-00002A550000}"/>
    <cellStyle name="Normal 2 3 3 2 2 7" xfId="22476" xr:uid="{00000000-0005-0000-0000-00002B550000}"/>
    <cellStyle name="Normal 2 3 3 2 2 7 2" xfId="22477" xr:uid="{00000000-0005-0000-0000-00002C550000}"/>
    <cellStyle name="Normal 2 3 3 2 2 8" xfId="22478" xr:uid="{00000000-0005-0000-0000-00002D550000}"/>
    <cellStyle name="Normal 2 3 3 2 2 8 2" xfId="22479" xr:uid="{00000000-0005-0000-0000-00002E550000}"/>
    <cellStyle name="Normal 2 3 3 2 2 9" xfId="22480" xr:uid="{00000000-0005-0000-0000-00002F550000}"/>
    <cellStyle name="Normal 2 3 3 2 2_Tabell 4.5-4.7" xfId="22417" xr:uid="{00000000-0005-0000-0000-000030550000}"/>
    <cellStyle name="Normal 2 3 3 2 3" xfId="1276" xr:uid="{00000000-0005-0000-0000-000031550000}"/>
    <cellStyle name="Normal 2 3 3 2 3 10" xfId="22482" xr:uid="{00000000-0005-0000-0000-000032550000}"/>
    <cellStyle name="Normal 2 3 3 2 3 2" xfId="1277" xr:uid="{00000000-0005-0000-0000-000033550000}"/>
    <cellStyle name="Normal 2 3 3 2 3 2 2" xfId="22484" xr:uid="{00000000-0005-0000-0000-000034550000}"/>
    <cellStyle name="Normal 2 3 3 2 3 2 2 2" xfId="22485" xr:uid="{00000000-0005-0000-0000-000035550000}"/>
    <cellStyle name="Normal 2 3 3 2 3 2 2 3" xfId="22486" xr:uid="{00000000-0005-0000-0000-000036550000}"/>
    <cellStyle name="Normal 2 3 3 2 3 2 3" xfId="22487" xr:uid="{00000000-0005-0000-0000-000037550000}"/>
    <cellStyle name="Normal 2 3 3 2 3 2 3 2" xfId="22488" xr:uid="{00000000-0005-0000-0000-000038550000}"/>
    <cellStyle name="Normal 2 3 3 2 3 2 3 3" xfId="22489" xr:uid="{00000000-0005-0000-0000-000039550000}"/>
    <cellStyle name="Normal 2 3 3 2 3 2 4" xfId="22490" xr:uid="{00000000-0005-0000-0000-00003A550000}"/>
    <cellStyle name="Normal 2 3 3 2 3 2 5" xfId="22491" xr:uid="{00000000-0005-0000-0000-00003B550000}"/>
    <cellStyle name="Normal 2 3 3 2 3 2_Tabell 4.5-4.7" xfId="22483" xr:uid="{00000000-0005-0000-0000-00003C550000}"/>
    <cellStyle name="Normal 2 3 3 2 3 3" xfId="22492" xr:uid="{00000000-0005-0000-0000-00003D550000}"/>
    <cellStyle name="Normal 2 3 3 2 3 3 2" xfId="22493" xr:uid="{00000000-0005-0000-0000-00003E550000}"/>
    <cellStyle name="Normal 2 3 3 2 3 3 2 2" xfId="22494" xr:uid="{00000000-0005-0000-0000-00003F550000}"/>
    <cellStyle name="Normal 2 3 3 2 3 3 2 3" xfId="22495" xr:uid="{00000000-0005-0000-0000-000040550000}"/>
    <cellStyle name="Normal 2 3 3 2 3 3 3" xfId="22496" xr:uid="{00000000-0005-0000-0000-000041550000}"/>
    <cellStyle name="Normal 2 3 3 2 3 3 3 2" xfId="22497" xr:uid="{00000000-0005-0000-0000-000042550000}"/>
    <cellStyle name="Normal 2 3 3 2 3 3 3 3" xfId="22498" xr:uid="{00000000-0005-0000-0000-000043550000}"/>
    <cellStyle name="Normal 2 3 3 2 3 3 4" xfId="22499" xr:uid="{00000000-0005-0000-0000-000044550000}"/>
    <cellStyle name="Normal 2 3 3 2 3 3 5" xfId="22500" xr:uid="{00000000-0005-0000-0000-000045550000}"/>
    <cellStyle name="Normal 2 3 3 2 3 4" xfId="22501" xr:uid="{00000000-0005-0000-0000-000046550000}"/>
    <cellStyle name="Normal 2 3 3 2 3 4 2" xfId="22502" xr:uid="{00000000-0005-0000-0000-000047550000}"/>
    <cellStyle name="Normal 2 3 3 2 3 4 3" xfId="22503" xr:uid="{00000000-0005-0000-0000-000048550000}"/>
    <cellStyle name="Normal 2 3 3 2 3 5" xfId="22504" xr:uid="{00000000-0005-0000-0000-000049550000}"/>
    <cellStyle name="Normal 2 3 3 2 3 5 2" xfId="22505" xr:uid="{00000000-0005-0000-0000-00004A550000}"/>
    <cellStyle name="Normal 2 3 3 2 3 5 3" xfId="22506" xr:uid="{00000000-0005-0000-0000-00004B550000}"/>
    <cellStyle name="Normal 2 3 3 2 3 6" xfId="22507" xr:uid="{00000000-0005-0000-0000-00004C550000}"/>
    <cellStyle name="Normal 2 3 3 2 3 6 2" xfId="22508" xr:uid="{00000000-0005-0000-0000-00004D550000}"/>
    <cellStyle name="Normal 2 3 3 2 3 7" xfId="22509" xr:uid="{00000000-0005-0000-0000-00004E550000}"/>
    <cellStyle name="Normal 2 3 3 2 3 7 2" xfId="22510" xr:uid="{00000000-0005-0000-0000-00004F550000}"/>
    <cellStyle name="Normal 2 3 3 2 3 8" xfId="22511" xr:uid="{00000000-0005-0000-0000-000050550000}"/>
    <cellStyle name="Normal 2 3 3 2 3 9" xfId="22512" xr:uid="{00000000-0005-0000-0000-000051550000}"/>
    <cellStyle name="Normal 2 3 3 2 3_Tabell 4.5-4.7" xfId="22481" xr:uid="{00000000-0005-0000-0000-000052550000}"/>
    <cellStyle name="Normal 2 3 3 2 4" xfId="1278" xr:uid="{00000000-0005-0000-0000-000053550000}"/>
    <cellStyle name="Normal 2 3 3 2 4 2" xfId="22514" xr:uid="{00000000-0005-0000-0000-000054550000}"/>
    <cellStyle name="Normal 2 3 3 2 4 2 2" xfId="22515" xr:uid="{00000000-0005-0000-0000-000055550000}"/>
    <cellStyle name="Normal 2 3 3 2 4 2 3" xfId="22516" xr:uid="{00000000-0005-0000-0000-000056550000}"/>
    <cellStyle name="Normal 2 3 3 2 4 3" xfId="22517" xr:uid="{00000000-0005-0000-0000-000057550000}"/>
    <cellStyle name="Normal 2 3 3 2 4 3 2" xfId="22518" xr:uid="{00000000-0005-0000-0000-000058550000}"/>
    <cellStyle name="Normal 2 3 3 2 4 3 3" xfId="22519" xr:uid="{00000000-0005-0000-0000-000059550000}"/>
    <cellStyle name="Normal 2 3 3 2 4 4" xfId="22520" xr:uid="{00000000-0005-0000-0000-00005A550000}"/>
    <cellStyle name="Normal 2 3 3 2 4 5" xfId="22521" xr:uid="{00000000-0005-0000-0000-00005B550000}"/>
    <cellStyle name="Normal 2 3 3 2 4_Tabell 4.5-4.7" xfId="22513" xr:uid="{00000000-0005-0000-0000-00005C550000}"/>
    <cellStyle name="Normal 2 3 3 2 5" xfId="22522" xr:uid="{00000000-0005-0000-0000-00005D550000}"/>
    <cellStyle name="Normal 2 3 3 2 5 2" xfId="22523" xr:uid="{00000000-0005-0000-0000-00005E550000}"/>
    <cellStyle name="Normal 2 3 3 2 5 2 2" xfId="22524" xr:uid="{00000000-0005-0000-0000-00005F550000}"/>
    <cellStyle name="Normal 2 3 3 2 5 2 3" xfId="22525" xr:uid="{00000000-0005-0000-0000-000060550000}"/>
    <cellStyle name="Normal 2 3 3 2 5 3" xfId="22526" xr:uid="{00000000-0005-0000-0000-000061550000}"/>
    <cellStyle name="Normal 2 3 3 2 5 3 2" xfId="22527" xr:uid="{00000000-0005-0000-0000-000062550000}"/>
    <cellStyle name="Normal 2 3 3 2 5 3 3" xfId="22528" xr:uid="{00000000-0005-0000-0000-000063550000}"/>
    <cellStyle name="Normal 2 3 3 2 5 4" xfId="22529" xr:uid="{00000000-0005-0000-0000-000064550000}"/>
    <cellStyle name="Normal 2 3 3 2 5 5" xfId="22530" xr:uid="{00000000-0005-0000-0000-000065550000}"/>
    <cellStyle name="Normal 2 3 3 2 6" xfId="22531" xr:uid="{00000000-0005-0000-0000-000066550000}"/>
    <cellStyle name="Normal 2 3 3 2 6 2" xfId="22532" xr:uid="{00000000-0005-0000-0000-000067550000}"/>
    <cellStyle name="Normal 2 3 3 2 6 3" xfId="22533" xr:uid="{00000000-0005-0000-0000-000068550000}"/>
    <cellStyle name="Normal 2 3 3 2 7" xfId="22534" xr:uid="{00000000-0005-0000-0000-000069550000}"/>
    <cellStyle name="Normal 2 3 3 2 7 2" xfId="22535" xr:uid="{00000000-0005-0000-0000-00006A550000}"/>
    <cellStyle name="Normal 2 3 3 2 7 3" xfId="22536" xr:uid="{00000000-0005-0000-0000-00006B550000}"/>
    <cellStyle name="Normal 2 3 3 2 8" xfId="22537" xr:uid="{00000000-0005-0000-0000-00006C550000}"/>
    <cellStyle name="Normal 2 3 3 2 8 2" xfId="22538" xr:uid="{00000000-0005-0000-0000-00006D550000}"/>
    <cellStyle name="Normal 2 3 3 2 9" xfId="22539" xr:uid="{00000000-0005-0000-0000-00006E550000}"/>
    <cellStyle name="Normal 2 3 3 2 9 2" xfId="22540" xr:uid="{00000000-0005-0000-0000-00006F550000}"/>
    <cellStyle name="Normal 2 3 3 2_Tabell 4.5-4.7" xfId="22413" xr:uid="{00000000-0005-0000-0000-000070550000}"/>
    <cellStyle name="Normal 2 3 3 3" xfId="1279" xr:uid="{00000000-0005-0000-0000-000071550000}"/>
    <cellStyle name="Normal 2 3 3 3 10" xfId="22542" xr:uid="{00000000-0005-0000-0000-000072550000}"/>
    <cellStyle name="Normal 2 3 3 3 11" xfId="22543" xr:uid="{00000000-0005-0000-0000-000073550000}"/>
    <cellStyle name="Normal 2 3 3 3 2" xfId="1280" xr:uid="{00000000-0005-0000-0000-000074550000}"/>
    <cellStyle name="Normal 2 3 3 3 2 10" xfId="22545" xr:uid="{00000000-0005-0000-0000-000075550000}"/>
    <cellStyle name="Normal 2 3 3 3 2 2" xfId="1281" xr:uid="{00000000-0005-0000-0000-000076550000}"/>
    <cellStyle name="Normal 2 3 3 3 2 2 2" xfId="22547" xr:uid="{00000000-0005-0000-0000-000077550000}"/>
    <cellStyle name="Normal 2 3 3 3 2 2 2 2" xfId="22548" xr:uid="{00000000-0005-0000-0000-000078550000}"/>
    <cellStyle name="Normal 2 3 3 3 2 2 2 3" xfId="22549" xr:uid="{00000000-0005-0000-0000-000079550000}"/>
    <cellStyle name="Normal 2 3 3 3 2 2 3" xfId="22550" xr:uid="{00000000-0005-0000-0000-00007A550000}"/>
    <cellStyle name="Normal 2 3 3 3 2 2 3 2" xfId="22551" xr:uid="{00000000-0005-0000-0000-00007B550000}"/>
    <cellStyle name="Normal 2 3 3 3 2 2 3 3" xfId="22552" xr:uid="{00000000-0005-0000-0000-00007C550000}"/>
    <cellStyle name="Normal 2 3 3 3 2 2 4" xfId="22553" xr:uid="{00000000-0005-0000-0000-00007D550000}"/>
    <cellStyle name="Normal 2 3 3 3 2 2 5" xfId="22554" xr:uid="{00000000-0005-0000-0000-00007E550000}"/>
    <cellStyle name="Normal 2 3 3 3 2 2_Tabell 4.5-4.7" xfId="22546" xr:uid="{00000000-0005-0000-0000-00007F550000}"/>
    <cellStyle name="Normal 2 3 3 3 2 3" xfId="22555" xr:uid="{00000000-0005-0000-0000-000080550000}"/>
    <cellStyle name="Normal 2 3 3 3 2 3 2" xfId="22556" xr:uid="{00000000-0005-0000-0000-000081550000}"/>
    <cellStyle name="Normal 2 3 3 3 2 3 2 2" xfId="22557" xr:uid="{00000000-0005-0000-0000-000082550000}"/>
    <cellStyle name="Normal 2 3 3 3 2 3 2 3" xfId="22558" xr:uid="{00000000-0005-0000-0000-000083550000}"/>
    <cellStyle name="Normal 2 3 3 3 2 3 3" xfId="22559" xr:uid="{00000000-0005-0000-0000-000084550000}"/>
    <cellStyle name="Normal 2 3 3 3 2 3 3 2" xfId="22560" xr:uid="{00000000-0005-0000-0000-000085550000}"/>
    <cellStyle name="Normal 2 3 3 3 2 3 3 3" xfId="22561" xr:uid="{00000000-0005-0000-0000-000086550000}"/>
    <cellStyle name="Normal 2 3 3 3 2 3 4" xfId="22562" xr:uid="{00000000-0005-0000-0000-000087550000}"/>
    <cellStyle name="Normal 2 3 3 3 2 3 5" xfId="22563" xr:uid="{00000000-0005-0000-0000-000088550000}"/>
    <cellStyle name="Normal 2 3 3 3 2 4" xfId="22564" xr:uid="{00000000-0005-0000-0000-000089550000}"/>
    <cellStyle name="Normal 2 3 3 3 2 4 2" xfId="22565" xr:uid="{00000000-0005-0000-0000-00008A550000}"/>
    <cellStyle name="Normal 2 3 3 3 2 4 3" xfId="22566" xr:uid="{00000000-0005-0000-0000-00008B550000}"/>
    <cellStyle name="Normal 2 3 3 3 2 5" xfId="22567" xr:uid="{00000000-0005-0000-0000-00008C550000}"/>
    <cellStyle name="Normal 2 3 3 3 2 5 2" xfId="22568" xr:uid="{00000000-0005-0000-0000-00008D550000}"/>
    <cellStyle name="Normal 2 3 3 3 2 5 3" xfId="22569" xr:uid="{00000000-0005-0000-0000-00008E550000}"/>
    <cellStyle name="Normal 2 3 3 3 2 6" xfId="22570" xr:uid="{00000000-0005-0000-0000-00008F550000}"/>
    <cellStyle name="Normal 2 3 3 3 2 6 2" xfId="22571" xr:uid="{00000000-0005-0000-0000-000090550000}"/>
    <cellStyle name="Normal 2 3 3 3 2 7" xfId="22572" xr:uid="{00000000-0005-0000-0000-000091550000}"/>
    <cellStyle name="Normal 2 3 3 3 2 7 2" xfId="22573" xr:uid="{00000000-0005-0000-0000-000092550000}"/>
    <cellStyle name="Normal 2 3 3 3 2 8" xfId="22574" xr:uid="{00000000-0005-0000-0000-000093550000}"/>
    <cellStyle name="Normal 2 3 3 3 2 9" xfId="22575" xr:uid="{00000000-0005-0000-0000-000094550000}"/>
    <cellStyle name="Normal 2 3 3 3 2_Tabell 4.5-4.7" xfId="22544" xr:uid="{00000000-0005-0000-0000-000095550000}"/>
    <cellStyle name="Normal 2 3 3 3 3" xfId="1282" xr:uid="{00000000-0005-0000-0000-000096550000}"/>
    <cellStyle name="Normal 2 3 3 3 3 2" xfId="22577" xr:uid="{00000000-0005-0000-0000-000097550000}"/>
    <cellStyle name="Normal 2 3 3 3 3 2 2" xfId="22578" xr:uid="{00000000-0005-0000-0000-000098550000}"/>
    <cellStyle name="Normal 2 3 3 3 3 2 3" xfId="22579" xr:uid="{00000000-0005-0000-0000-000099550000}"/>
    <cellStyle name="Normal 2 3 3 3 3 3" xfId="22580" xr:uid="{00000000-0005-0000-0000-00009A550000}"/>
    <cellStyle name="Normal 2 3 3 3 3 3 2" xfId="22581" xr:uid="{00000000-0005-0000-0000-00009B550000}"/>
    <cellStyle name="Normal 2 3 3 3 3 3 3" xfId="22582" xr:uid="{00000000-0005-0000-0000-00009C550000}"/>
    <cellStyle name="Normal 2 3 3 3 3 4" xfId="22583" xr:uid="{00000000-0005-0000-0000-00009D550000}"/>
    <cellStyle name="Normal 2 3 3 3 3 5" xfId="22584" xr:uid="{00000000-0005-0000-0000-00009E550000}"/>
    <cellStyle name="Normal 2 3 3 3 3_Tabell 4.5-4.7" xfId="22576" xr:uid="{00000000-0005-0000-0000-00009F550000}"/>
    <cellStyle name="Normal 2 3 3 3 4" xfId="22585" xr:uid="{00000000-0005-0000-0000-0000A0550000}"/>
    <cellStyle name="Normal 2 3 3 3 4 2" xfId="22586" xr:uid="{00000000-0005-0000-0000-0000A1550000}"/>
    <cellStyle name="Normal 2 3 3 3 4 2 2" xfId="22587" xr:uid="{00000000-0005-0000-0000-0000A2550000}"/>
    <cellStyle name="Normal 2 3 3 3 4 2 3" xfId="22588" xr:uid="{00000000-0005-0000-0000-0000A3550000}"/>
    <cellStyle name="Normal 2 3 3 3 4 3" xfId="22589" xr:uid="{00000000-0005-0000-0000-0000A4550000}"/>
    <cellStyle name="Normal 2 3 3 3 4 3 2" xfId="22590" xr:uid="{00000000-0005-0000-0000-0000A5550000}"/>
    <cellStyle name="Normal 2 3 3 3 4 3 3" xfId="22591" xr:uid="{00000000-0005-0000-0000-0000A6550000}"/>
    <cellStyle name="Normal 2 3 3 3 4 4" xfId="22592" xr:uid="{00000000-0005-0000-0000-0000A7550000}"/>
    <cellStyle name="Normal 2 3 3 3 4 5" xfId="22593" xr:uid="{00000000-0005-0000-0000-0000A8550000}"/>
    <cellStyle name="Normal 2 3 3 3 5" xfId="22594" xr:uid="{00000000-0005-0000-0000-0000A9550000}"/>
    <cellStyle name="Normal 2 3 3 3 5 2" xfId="22595" xr:uid="{00000000-0005-0000-0000-0000AA550000}"/>
    <cellStyle name="Normal 2 3 3 3 5 3" xfId="22596" xr:uid="{00000000-0005-0000-0000-0000AB550000}"/>
    <cellStyle name="Normal 2 3 3 3 6" xfId="22597" xr:uid="{00000000-0005-0000-0000-0000AC550000}"/>
    <cellStyle name="Normal 2 3 3 3 6 2" xfId="22598" xr:uid="{00000000-0005-0000-0000-0000AD550000}"/>
    <cellStyle name="Normal 2 3 3 3 6 3" xfId="22599" xr:uid="{00000000-0005-0000-0000-0000AE550000}"/>
    <cellStyle name="Normal 2 3 3 3 7" xfId="22600" xr:uid="{00000000-0005-0000-0000-0000AF550000}"/>
    <cellStyle name="Normal 2 3 3 3 7 2" xfId="22601" xr:uid="{00000000-0005-0000-0000-0000B0550000}"/>
    <cellStyle name="Normal 2 3 3 3 8" xfId="22602" xr:uid="{00000000-0005-0000-0000-0000B1550000}"/>
    <cellStyle name="Normal 2 3 3 3 8 2" xfId="22603" xr:uid="{00000000-0005-0000-0000-0000B2550000}"/>
    <cellStyle name="Normal 2 3 3 3 9" xfId="22604" xr:uid="{00000000-0005-0000-0000-0000B3550000}"/>
    <cellStyle name="Normal 2 3 3 3_Tabell 4.5-4.7" xfId="22541" xr:uid="{00000000-0005-0000-0000-0000B4550000}"/>
    <cellStyle name="Normal 2 3 3 4" xfId="1283" xr:uid="{00000000-0005-0000-0000-0000B5550000}"/>
    <cellStyle name="Normal 2 3 3 4 10" xfId="22606" xr:uid="{00000000-0005-0000-0000-0000B6550000}"/>
    <cellStyle name="Normal 2 3 3 4 2" xfId="1284" xr:uid="{00000000-0005-0000-0000-0000B7550000}"/>
    <cellStyle name="Normal 2 3 3 4 2 2" xfId="22608" xr:uid="{00000000-0005-0000-0000-0000B8550000}"/>
    <cellStyle name="Normal 2 3 3 4 2 2 2" xfId="22609" xr:uid="{00000000-0005-0000-0000-0000B9550000}"/>
    <cellStyle name="Normal 2 3 3 4 2 2 3" xfId="22610" xr:uid="{00000000-0005-0000-0000-0000BA550000}"/>
    <cellStyle name="Normal 2 3 3 4 2 3" xfId="22611" xr:uid="{00000000-0005-0000-0000-0000BB550000}"/>
    <cellStyle name="Normal 2 3 3 4 2 3 2" xfId="22612" xr:uid="{00000000-0005-0000-0000-0000BC550000}"/>
    <cellStyle name="Normal 2 3 3 4 2 3 3" xfId="22613" xr:uid="{00000000-0005-0000-0000-0000BD550000}"/>
    <cellStyle name="Normal 2 3 3 4 2 4" xfId="22614" xr:uid="{00000000-0005-0000-0000-0000BE550000}"/>
    <cellStyle name="Normal 2 3 3 4 2 5" xfId="22615" xr:uid="{00000000-0005-0000-0000-0000BF550000}"/>
    <cellStyle name="Normal 2 3 3 4 2_Tabell 4.5-4.7" xfId="22607" xr:uid="{00000000-0005-0000-0000-0000C0550000}"/>
    <cellStyle name="Normal 2 3 3 4 3" xfId="22616" xr:uid="{00000000-0005-0000-0000-0000C1550000}"/>
    <cellStyle name="Normal 2 3 3 4 3 2" xfId="22617" xr:uid="{00000000-0005-0000-0000-0000C2550000}"/>
    <cellStyle name="Normal 2 3 3 4 3 2 2" xfId="22618" xr:uid="{00000000-0005-0000-0000-0000C3550000}"/>
    <cellStyle name="Normal 2 3 3 4 3 2 3" xfId="22619" xr:uid="{00000000-0005-0000-0000-0000C4550000}"/>
    <cellStyle name="Normal 2 3 3 4 3 3" xfId="22620" xr:uid="{00000000-0005-0000-0000-0000C5550000}"/>
    <cellStyle name="Normal 2 3 3 4 3 3 2" xfId="22621" xr:uid="{00000000-0005-0000-0000-0000C6550000}"/>
    <cellStyle name="Normal 2 3 3 4 3 3 3" xfId="22622" xr:uid="{00000000-0005-0000-0000-0000C7550000}"/>
    <cellStyle name="Normal 2 3 3 4 3 4" xfId="22623" xr:uid="{00000000-0005-0000-0000-0000C8550000}"/>
    <cellStyle name="Normal 2 3 3 4 3 5" xfId="22624" xr:uid="{00000000-0005-0000-0000-0000C9550000}"/>
    <cellStyle name="Normal 2 3 3 4 4" xfId="22625" xr:uid="{00000000-0005-0000-0000-0000CA550000}"/>
    <cellStyle name="Normal 2 3 3 4 4 2" xfId="22626" xr:uid="{00000000-0005-0000-0000-0000CB550000}"/>
    <cellStyle name="Normal 2 3 3 4 4 3" xfId="22627" xr:uid="{00000000-0005-0000-0000-0000CC550000}"/>
    <cellStyle name="Normal 2 3 3 4 5" xfId="22628" xr:uid="{00000000-0005-0000-0000-0000CD550000}"/>
    <cellStyle name="Normal 2 3 3 4 5 2" xfId="22629" xr:uid="{00000000-0005-0000-0000-0000CE550000}"/>
    <cellStyle name="Normal 2 3 3 4 5 3" xfId="22630" xr:uid="{00000000-0005-0000-0000-0000CF550000}"/>
    <cellStyle name="Normal 2 3 3 4 6" xfId="22631" xr:uid="{00000000-0005-0000-0000-0000D0550000}"/>
    <cellStyle name="Normal 2 3 3 4 6 2" xfId="22632" xr:uid="{00000000-0005-0000-0000-0000D1550000}"/>
    <cellStyle name="Normal 2 3 3 4 7" xfId="22633" xr:uid="{00000000-0005-0000-0000-0000D2550000}"/>
    <cellStyle name="Normal 2 3 3 4 7 2" xfId="22634" xr:uid="{00000000-0005-0000-0000-0000D3550000}"/>
    <cellStyle name="Normal 2 3 3 4 8" xfId="22635" xr:uid="{00000000-0005-0000-0000-0000D4550000}"/>
    <cellStyle name="Normal 2 3 3 4 9" xfId="22636" xr:uid="{00000000-0005-0000-0000-0000D5550000}"/>
    <cellStyle name="Normal 2 3 3 4_Tabell 4.5-4.7" xfId="22605" xr:uid="{00000000-0005-0000-0000-0000D6550000}"/>
    <cellStyle name="Normal 2 3 3 5" xfId="1285" xr:uid="{00000000-0005-0000-0000-0000D7550000}"/>
    <cellStyle name="Normal 2 3 3 5 2" xfId="22638" xr:uid="{00000000-0005-0000-0000-0000D8550000}"/>
    <cellStyle name="Normal 2 3 3 5 2 2" xfId="22639" xr:uid="{00000000-0005-0000-0000-0000D9550000}"/>
    <cellStyle name="Normal 2 3 3 5 2 3" xfId="22640" xr:uid="{00000000-0005-0000-0000-0000DA550000}"/>
    <cellStyle name="Normal 2 3 3 5 3" xfId="22641" xr:uid="{00000000-0005-0000-0000-0000DB550000}"/>
    <cellStyle name="Normal 2 3 3 5 3 2" xfId="22642" xr:uid="{00000000-0005-0000-0000-0000DC550000}"/>
    <cellStyle name="Normal 2 3 3 5 3 3" xfId="22643" xr:uid="{00000000-0005-0000-0000-0000DD550000}"/>
    <cellStyle name="Normal 2 3 3 5 4" xfId="22644" xr:uid="{00000000-0005-0000-0000-0000DE550000}"/>
    <cellStyle name="Normal 2 3 3 5 5" xfId="22645" xr:uid="{00000000-0005-0000-0000-0000DF550000}"/>
    <cellStyle name="Normal 2 3 3 5_Tabell 4.5-4.7" xfId="22637" xr:uid="{00000000-0005-0000-0000-0000E0550000}"/>
    <cellStyle name="Normal 2 3 3 6" xfId="22646" xr:uid="{00000000-0005-0000-0000-0000E1550000}"/>
    <cellStyle name="Normal 2 3 3 6 2" xfId="22647" xr:uid="{00000000-0005-0000-0000-0000E2550000}"/>
    <cellStyle name="Normal 2 3 3 6 2 2" xfId="22648" xr:uid="{00000000-0005-0000-0000-0000E3550000}"/>
    <cellStyle name="Normal 2 3 3 6 2 3" xfId="22649" xr:uid="{00000000-0005-0000-0000-0000E4550000}"/>
    <cellStyle name="Normal 2 3 3 6 3" xfId="22650" xr:uid="{00000000-0005-0000-0000-0000E5550000}"/>
    <cellStyle name="Normal 2 3 3 6 3 2" xfId="22651" xr:uid="{00000000-0005-0000-0000-0000E6550000}"/>
    <cellStyle name="Normal 2 3 3 6 3 3" xfId="22652" xr:uid="{00000000-0005-0000-0000-0000E7550000}"/>
    <cellStyle name="Normal 2 3 3 6 4" xfId="22653" xr:uid="{00000000-0005-0000-0000-0000E8550000}"/>
    <cellStyle name="Normal 2 3 3 6 5" xfId="22654" xr:uid="{00000000-0005-0000-0000-0000E9550000}"/>
    <cellStyle name="Normal 2 3 3 7" xfId="22655" xr:uid="{00000000-0005-0000-0000-0000EA550000}"/>
    <cellStyle name="Normal 2 3 3 7 2" xfId="22656" xr:uid="{00000000-0005-0000-0000-0000EB550000}"/>
    <cellStyle name="Normal 2 3 3 7 3" xfId="22657" xr:uid="{00000000-0005-0000-0000-0000EC550000}"/>
    <cellStyle name="Normal 2 3 3 8" xfId="22658" xr:uid="{00000000-0005-0000-0000-0000ED550000}"/>
    <cellStyle name="Normal 2 3 3 8 2" xfId="22659" xr:uid="{00000000-0005-0000-0000-0000EE550000}"/>
    <cellStyle name="Normal 2 3 3 8 3" xfId="22660" xr:uid="{00000000-0005-0000-0000-0000EF550000}"/>
    <cellStyle name="Normal 2 3 3 9" xfId="22661" xr:uid="{00000000-0005-0000-0000-0000F0550000}"/>
    <cellStyle name="Normal 2 3 3 9 2" xfId="22662" xr:uid="{00000000-0005-0000-0000-0000F1550000}"/>
    <cellStyle name="Normal 2 3 3_Tabell 4.5-4.7" xfId="22407" xr:uid="{00000000-0005-0000-0000-0000F2550000}"/>
    <cellStyle name="Normal 2 3 4" xfId="1286" xr:uid="{00000000-0005-0000-0000-0000F3550000}"/>
    <cellStyle name="Normal 2 3 4 10" xfId="22664" xr:uid="{00000000-0005-0000-0000-0000F4550000}"/>
    <cellStyle name="Normal 2 3 4 10 2" xfId="22665" xr:uid="{00000000-0005-0000-0000-0000F5550000}"/>
    <cellStyle name="Normal 2 3 4 11" xfId="22666" xr:uid="{00000000-0005-0000-0000-0000F6550000}"/>
    <cellStyle name="Normal 2 3 4 12" xfId="22667" xr:uid="{00000000-0005-0000-0000-0000F7550000}"/>
    <cellStyle name="Normal 2 3 4 13" xfId="22668" xr:uid="{00000000-0005-0000-0000-0000F8550000}"/>
    <cellStyle name="Normal 2 3 4 2" xfId="1287" xr:uid="{00000000-0005-0000-0000-0000F9550000}"/>
    <cellStyle name="Normal 2 3 4 2 10" xfId="22670" xr:uid="{00000000-0005-0000-0000-0000FA550000}"/>
    <cellStyle name="Normal 2 3 4 2 11" xfId="22671" xr:uid="{00000000-0005-0000-0000-0000FB550000}"/>
    <cellStyle name="Normal 2 3 4 2 12" xfId="22672" xr:uid="{00000000-0005-0000-0000-0000FC550000}"/>
    <cellStyle name="Normal 2 3 4 2 2" xfId="1288" xr:uid="{00000000-0005-0000-0000-0000FD550000}"/>
    <cellStyle name="Normal 2 3 4 2 2 10" xfId="22674" xr:uid="{00000000-0005-0000-0000-0000FE550000}"/>
    <cellStyle name="Normal 2 3 4 2 2 11" xfId="22675" xr:uid="{00000000-0005-0000-0000-0000FF550000}"/>
    <cellStyle name="Normal 2 3 4 2 2 2" xfId="1289" xr:uid="{00000000-0005-0000-0000-000000560000}"/>
    <cellStyle name="Normal 2 3 4 2 2 2 10" xfId="22677" xr:uid="{00000000-0005-0000-0000-000001560000}"/>
    <cellStyle name="Normal 2 3 4 2 2 2 2" xfId="1290" xr:uid="{00000000-0005-0000-0000-000002560000}"/>
    <cellStyle name="Normal 2 3 4 2 2 2 2 2" xfId="22679" xr:uid="{00000000-0005-0000-0000-000003560000}"/>
    <cellStyle name="Normal 2 3 4 2 2 2 2 2 2" xfId="22680" xr:uid="{00000000-0005-0000-0000-000004560000}"/>
    <cellStyle name="Normal 2 3 4 2 2 2 2 2 3" xfId="22681" xr:uid="{00000000-0005-0000-0000-000005560000}"/>
    <cellStyle name="Normal 2 3 4 2 2 2 2 3" xfId="22682" xr:uid="{00000000-0005-0000-0000-000006560000}"/>
    <cellStyle name="Normal 2 3 4 2 2 2 2 3 2" xfId="22683" xr:uid="{00000000-0005-0000-0000-000007560000}"/>
    <cellStyle name="Normal 2 3 4 2 2 2 2 3 3" xfId="22684" xr:uid="{00000000-0005-0000-0000-000008560000}"/>
    <cellStyle name="Normal 2 3 4 2 2 2 2 4" xfId="22685" xr:uid="{00000000-0005-0000-0000-000009560000}"/>
    <cellStyle name="Normal 2 3 4 2 2 2 2 5" xfId="22686" xr:uid="{00000000-0005-0000-0000-00000A560000}"/>
    <cellStyle name="Normal 2 3 4 2 2 2 2_Tabell 4.5-4.7" xfId="22678" xr:uid="{00000000-0005-0000-0000-00000B560000}"/>
    <cellStyle name="Normal 2 3 4 2 2 2 3" xfId="22687" xr:uid="{00000000-0005-0000-0000-00000C560000}"/>
    <cellStyle name="Normal 2 3 4 2 2 2 3 2" xfId="22688" xr:uid="{00000000-0005-0000-0000-00000D560000}"/>
    <cellStyle name="Normal 2 3 4 2 2 2 3 2 2" xfId="22689" xr:uid="{00000000-0005-0000-0000-00000E560000}"/>
    <cellStyle name="Normal 2 3 4 2 2 2 3 2 3" xfId="22690" xr:uid="{00000000-0005-0000-0000-00000F560000}"/>
    <cellStyle name="Normal 2 3 4 2 2 2 3 3" xfId="22691" xr:uid="{00000000-0005-0000-0000-000010560000}"/>
    <cellStyle name="Normal 2 3 4 2 2 2 3 3 2" xfId="22692" xr:uid="{00000000-0005-0000-0000-000011560000}"/>
    <cellStyle name="Normal 2 3 4 2 2 2 3 3 3" xfId="22693" xr:uid="{00000000-0005-0000-0000-000012560000}"/>
    <cellStyle name="Normal 2 3 4 2 2 2 3 4" xfId="22694" xr:uid="{00000000-0005-0000-0000-000013560000}"/>
    <cellStyle name="Normal 2 3 4 2 2 2 3 5" xfId="22695" xr:uid="{00000000-0005-0000-0000-000014560000}"/>
    <cellStyle name="Normal 2 3 4 2 2 2 4" xfId="22696" xr:uid="{00000000-0005-0000-0000-000015560000}"/>
    <cellStyle name="Normal 2 3 4 2 2 2 4 2" xfId="22697" xr:uid="{00000000-0005-0000-0000-000016560000}"/>
    <cellStyle name="Normal 2 3 4 2 2 2 4 3" xfId="22698" xr:uid="{00000000-0005-0000-0000-000017560000}"/>
    <cellStyle name="Normal 2 3 4 2 2 2 5" xfId="22699" xr:uid="{00000000-0005-0000-0000-000018560000}"/>
    <cellStyle name="Normal 2 3 4 2 2 2 5 2" xfId="22700" xr:uid="{00000000-0005-0000-0000-000019560000}"/>
    <cellStyle name="Normal 2 3 4 2 2 2 5 3" xfId="22701" xr:uid="{00000000-0005-0000-0000-00001A560000}"/>
    <cellStyle name="Normal 2 3 4 2 2 2 6" xfId="22702" xr:uid="{00000000-0005-0000-0000-00001B560000}"/>
    <cellStyle name="Normal 2 3 4 2 2 2 6 2" xfId="22703" xr:uid="{00000000-0005-0000-0000-00001C560000}"/>
    <cellStyle name="Normal 2 3 4 2 2 2 7" xfId="22704" xr:uid="{00000000-0005-0000-0000-00001D560000}"/>
    <cellStyle name="Normal 2 3 4 2 2 2 7 2" xfId="22705" xr:uid="{00000000-0005-0000-0000-00001E560000}"/>
    <cellStyle name="Normal 2 3 4 2 2 2 8" xfId="22706" xr:uid="{00000000-0005-0000-0000-00001F560000}"/>
    <cellStyle name="Normal 2 3 4 2 2 2 9" xfId="22707" xr:uid="{00000000-0005-0000-0000-000020560000}"/>
    <cellStyle name="Normal 2 3 4 2 2 2_Tabell 4.5-4.7" xfId="22676" xr:uid="{00000000-0005-0000-0000-000021560000}"/>
    <cellStyle name="Normal 2 3 4 2 2 3" xfId="1291" xr:uid="{00000000-0005-0000-0000-000022560000}"/>
    <cellStyle name="Normal 2 3 4 2 2 3 2" xfId="22709" xr:uid="{00000000-0005-0000-0000-000023560000}"/>
    <cellStyle name="Normal 2 3 4 2 2 3 2 2" xfId="22710" xr:uid="{00000000-0005-0000-0000-000024560000}"/>
    <cellStyle name="Normal 2 3 4 2 2 3 2 3" xfId="22711" xr:uid="{00000000-0005-0000-0000-000025560000}"/>
    <cellStyle name="Normal 2 3 4 2 2 3 3" xfId="22712" xr:uid="{00000000-0005-0000-0000-000026560000}"/>
    <cellStyle name="Normal 2 3 4 2 2 3 3 2" xfId="22713" xr:uid="{00000000-0005-0000-0000-000027560000}"/>
    <cellStyle name="Normal 2 3 4 2 2 3 3 3" xfId="22714" xr:uid="{00000000-0005-0000-0000-000028560000}"/>
    <cellStyle name="Normal 2 3 4 2 2 3 4" xfId="22715" xr:uid="{00000000-0005-0000-0000-000029560000}"/>
    <cellStyle name="Normal 2 3 4 2 2 3 5" xfId="22716" xr:uid="{00000000-0005-0000-0000-00002A560000}"/>
    <cellStyle name="Normal 2 3 4 2 2 3_Tabell 4.5-4.7" xfId="22708" xr:uid="{00000000-0005-0000-0000-00002B560000}"/>
    <cellStyle name="Normal 2 3 4 2 2 4" xfId="22717" xr:uid="{00000000-0005-0000-0000-00002C560000}"/>
    <cellStyle name="Normal 2 3 4 2 2 4 2" xfId="22718" xr:uid="{00000000-0005-0000-0000-00002D560000}"/>
    <cellStyle name="Normal 2 3 4 2 2 4 2 2" xfId="22719" xr:uid="{00000000-0005-0000-0000-00002E560000}"/>
    <cellStyle name="Normal 2 3 4 2 2 4 2 3" xfId="22720" xr:uid="{00000000-0005-0000-0000-00002F560000}"/>
    <cellStyle name="Normal 2 3 4 2 2 4 3" xfId="22721" xr:uid="{00000000-0005-0000-0000-000030560000}"/>
    <cellStyle name="Normal 2 3 4 2 2 4 3 2" xfId="22722" xr:uid="{00000000-0005-0000-0000-000031560000}"/>
    <cellStyle name="Normal 2 3 4 2 2 4 3 3" xfId="22723" xr:uid="{00000000-0005-0000-0000-000032560000}"/>
    <cellStyle name="Normal 2 3 4 2 2 4 4" xfId="22724" xr:uid="{00000000-0005-0000-0000-000033560000}"/>
    <cellStyle name="Normal 2 3 4 2 2 4 5" xfId="22725" xr:uid="{00000000-0005-0000-0000-000034560000}"/>
    <cellStyle name="Normal 2 3 4 2 2 5" xfId="22726" xr:uid="{00000000-0005-0000-0000-000035560000}"/>
    <cellStyle name="Normal 2 3 4 2 2 5 2" xfId="22727" xr:uid="{00000000-0005-0000-0000-000036560000}"/>
    <cellStyle name="Normal 2 3 4 2 2 5 3" xfId="22728" xr:uid="{00000000-0005-0000-0000-000037560000}"/>
    <cellStyle name="Normal 2 3 4 2 2 6" xfId="22729" xr:uid="{00000000-0005-0000-0000-000038560000}"/>
    <cellStyle name="Normal 2 3 4 2 2 6 2" xfId="22730" xr:uid="{00000000-0005-0000-0000-000039560000}"/>
    <cellStyle name="Normal 2 3 4 2 2 6 3" xfId="22731" xr:uid="{00000000-0005-0000-0000-00003A560000}"/>
    <cellStyle name="Normal 2 3 4 2 2 7" xfId="22732" xr:uid="{00000000-0005-0000-0000-00003B560000}"/>
    <cellStyle name="Normal 2 3 4 2 2 7 2" xfId="22733" xr:uid="{00000000-0005-0000-0000-00003C560000}"/>
    <cellStyle name="Normal 2 3 4 2 2 8" xfId="22734" xr:uid="{00000000-0005-0000-0000-00003D560000}"/>
    <cellStyle name="Normal 2 3 4 2 2 8 2" xfId="22735" xr:uid="{00000000-0005-0000-0000-00003E560000}"/>
    <cellStyle name="Normal 2 3 4 2 2 9" xfId="22736" xr:uid="{00000000-0005-0000-0000-00003F560000}"/>
    <cellStyle name="Normal 2 3 4 2 2_Tabell 4.5-4.7" xfId="22673" xr:uid="{00000000-0005-0000-0000-000040560000}"/>
    <cellStyle name="Normal 2 3 4 2 3" xfId="1292" xr:uid="{00000000-0005-0000-0000-000041560000}"/>
    <cellStyle name="Normal 2 3 4 2 3 10" xfId="22738" xr:uid="{00000000-0005-0000-0000-000042560000}"/>
    <cellStyle name="Normal 2 3 4 2 3 2" xfId="1293" xr:uid="{00000000-0005-0000-0000-000043560000}"/>
    <cellStyle name="Normal 2 3 4 2 3 2 2" xfId="22740" xr:uid="{00000000-0005-0000-0000-000044560000}"/>
    <cellStyle name="Normal 2 3 4 2 3 2 2 2" xfId="22741" xr:uid="{00000000-0005-0000-0000-000045560000}"/>
    <cellStyle name="Normal 2 3 4 2 3 2 2 3" xfId="22742" xr:uid="{00000000-0005-0000-0000-000046560000}"/>
    <cellStyle name="Normal 2 3 4 2 3 2 3" xfId="22743" xr:uid="{00000000-0005-0000-0000-000047560000}"/>
    <cellStyle name="Normal 2 3 4 2 3 2 3 2" xfId="22744" xr:uid="{00000000-0005-0000-0000-000048560000}"/>
    <cellStyle name="Normal 2 3 4 2 3 2 3 3" xfId="22745" xr:uid="{00000000-0005-0000-0000-000049560000}"/>
    <cellStyle name="Normal 2 3 4 2 3 2 4" xfId="22746" xr:uid="{00000000-0005-0000-0000-00004A560000}"/>
    <cellStyle name="Normal 2 3 4 2 3 2 5" xfId="22747" xr:uid="{00000000-0005-0000-0000-00004B560000}"/>
    <cellStyle name="Normal 2 3 4 2 3 2_Tabell 4.5-4.7" xfId="22739" xr:uid="{00000000-0005-0000-0000-00004C560000}"/>
    <cellStyle name="Normal 2 3 4 2 3 3" xfId="22748" xr:uid="{00000000-0005-0000-0000-00004D560000}"/>
    <cellStyle name="Normal 2 3 4 2 3 3 2" xfId="22749" xr:uid="{00000000-0005-0000-0000-00004E560000}"/>
    <cellStyle name="Normal 2 3 4 2 3 3 2 2" xfId="22750" xr:uid="{00000000-0005-0000-0000-00004F560000}"/>
    <cellStyle name="Normal 2 3 4 2 3 3 2 3" xfId="22751" xr:uid="{00000000-0005-0000-0000-000050560000}"/>
    <cellStyle name="Normal 2 3 4 2 3 3 3" xfId="22752" xr:uid="{00000000-0005-0000-0000-000051560000}"/>
    <cellStyle name="Normal 2 3 4 2 3 3 3 2" xfId="22753" xr:uid="{00000000-0005-0000-0000-000052560000}"/>
    <cellStyle name="Normal 2 3 4 2 3 3 3 3" xfId="22754" xr:uid="{00000000-0005-0000-0000-000053560000}"/>
    <cellStyle name="Normal 2 3 4 2 3 3 4" xfId="22755" xr:uid="{00000000-0005-0000-0000-000054560000}"/>
    <cellStyle name="Normal 2 3 4 2 3 3 5" xfId="22756" xr:uid="{00000000-0005-0000-0000-000055560000}"/>
    <cellStyle name="Normal 2 3 4 2 3 4" xfId="22757" xr:uid="{00000000-0005-0000-0000-000056560000}"/>
    <cellStyle name="Normal 2 3 4 2 3 4 2" xfId="22758" xr:uid="{00000000-0005-0000-0000-000057560000}"/>
    <cellStyle name="Normal 2 3 4 2 3 4 3" xfId="22759" xr:uid="{00000000-0005-0000-0000-000058560000}"/>
    <cellStyle name="Normal 2 3 4 2 3 5" xfId="22760" xr:uid="{00000000-0005-0000-0000-000059560000}"/>
    <cellStyle name="Normal 2 3 4 2 3 5 2" xfId="22761" xr:uid="{00000000-0005-0000-0000-00005A560000}"/>
    <cellStyle name="Normal 2 3 4 2 3 5 3" xfId="22762" xr:uid="{00000000-0005-0000-0000-00005B560000}"/>
    <cellStyle name="Normal 2 3 4 2 3 6" xfId="22763" xr:uid="{00000000-0005-0000-0000-00005C560000}"/>
    <cellStyle name="Normal 2 3 4 2 3 6 2" xfId="22764" xr:uid="{00000000-0005-0000-0000-00005D560000}"/>
    <cellStyle name="Normal 2 3 4 2 3 7" xfId="22765" xr:uid="{00000000-0005-0000-0000-00005E560000}"/>
    <cellStyle name="Normal 2 3 4 2 3 7 2" xfId="22766" xr:uid="{00000000-0005-0000-0000-00005F560000}"/>
    <cellStyle name="Normal 2 3 4 2 3 8" xfId="22767" xr:uid="{00000000-0005-0000-0000-000060560000}"/>
    <cellStyle name="Normal 2 3 4 2 3 9" xfId="22768" xr:uid="{00000000-0005-0000-0000-000061560000}"/>
    <cellStyle name="Normal 2 3 4 2 3_Tabell 4.5-4.7" xfId="22737" xr:uid="{00000000-0005-0000-0000-000062560000}"/>
    <cellStyle name="Normal 2 3 4 2 4" xfId="1294" xr:uid="{00000000-0005-0000-0000-000063560000}"/>
    <cellStyle name="Normal 2 3 4 2 4 2" xfId="22770" xr:uid="{00000000-0005-0000-0000-000064560000}"/>
    <cellStyle name="Normal 2 3 4 2 4 2 2" xfId="22771" xr:uid="{00000000-0005-0000-0000-000065560000}"/>
    <cellStyle name="Normal 2 3 4 2 4 2 3" xfId="22772" xr:uid="{00000000-0005-0000-0000-000066560000}"/>
    <cellStyle name="Normal 2 3 4 2 4 3" xfId="22773" xr:uid="{00000000-0005-0000-0000-000067560000}"/>
    <cellStyle name="Normal 2 3 4 2 4 3 2" xfId="22774" xr:uid="{00000000-0005-0000-0000-000068560000}"/>
    <cellStyle name="Normal 2 3 4 2 4 3 3" xfId="22775" xr:uid="{00000000-0005-0000-0000-000069560000}"/>
    <cellStyle name="Normal 2 3 4 2 4 4" xfId="22776" xr:uid="{00000000-0005-0000-0000-00006A560000}"/>
    <cellStyle name="Normal 2 3 4 2 4 5" xfId="22777" xr:uid="{00000000-0005-0000-0000-00006B560000}"/>
    <cellStyle name="Normal 2 3 4 2 4_Tabell 4.5-4.7" xfId="22769" xr:uid="{00000000-0005-0000-0000-00006C560000}"/>
    <cellStyle name="Normal 2 3 4 2 5" xfId="22778" xr:uid="{00000000-0005-0000-0000-00006D560000}"/>
    <cellStyle name="Normal 2 3 4 2 5 2" xfId="22779" xr:uid="{00000000-0005-0000-0000-00006E560000}"/>
    <cellStyle name="Normal 2 3 4 2 5 2 2" xfId="22780" xr:uid="{00000000-0005-0000-0000-00006F560000}"/>
    <cellStyle name="Normal 2 3 4 2 5 2 3" xfId="22781" xr:uid="{00000000-0005-0000-0000-000070560000}"/>
    <cellStyle name="Normal 2 3 4 2 5 3" xfId="22782" xr:uid="{00000000-0005-0000-0000-000071560000}"/>
    <cellStyle name="Normal 2 3 4 2 5 3 2" xfId="22783" xr:uid="{00000000-0005-0000-0000-000072560000}"/>
    <cellStyle name="Normal 2 3 4 2 5 3 3" xfId="22784" xr:uid="{00000000-0005-0000-0000-000073560000}"/>
    <cellStyle name="Normal 2 3 4 2 5 4" xfId="22785" xr:uid="{00000000-0005-0000-0000-000074560000}"/>
    <cellStyle name="Normal 2 3 4 2 5 5" xfId="22786" xr:uid="{00000000-0005-0000-0000-000075560000}"/>
    <cellStyle name="Normal 2 3 4 2 6" xfId="22787" xr:uid="{00000000-0005-0000-0000-000076560000}"/>
    <cellStyle name="Normal 2 3 4 2 6 2" xfId="22788" xr:uid="{00000000-0005-0000-0000-000077560000}"/>
    <cellStyle name="Normal 2 3 4 2 6 3" xfId="22789" xr:uid="{00000000-0005-0000-0000-000078560000}"/>
    <cellStyle name="Normal 2 3 4 2 7" xfId="22790" xr:uid="{00000000-0005-0000-0000-000079560000}"/>
    <cellStyle name="Normal 2 3 4 2 7 2" xfId="22791" xr:uid="{00000000-0005-0000-0000-00007A560000}"/>
    <cellStyle name="Normal 2 3 4 2 7 3" xfId="22792" xr:uid="{00000000-0005-0000-0000-00007B560000}"/>
    <cellStyle name="Normal 2 3 4 2 8" xfId="22793" xr:uid="{00000000-0005-0000-0000-00007C560000}"/>
    <cellStyle name="Normal 2 3 4 2 8 2" xfId="22794" xr:uid="{00000000-0005-0000-0000-00007D560000}"/>
    <cellStyle name="Normal 2 3 4 2 9" xfId="22795" xr:uid="{00000000-0005-0000-0000-00007E560000}"/>
    <cellStyle name="Normal 2 3 4 2 9 2" xfId="22796" xr:uid="{00000000-0005-0000-0000-00007F560000}"/>
    <cellStyle name="Normal 2 3 4 2_Tabell 4.5-4.7" xfId="22669" xr:uid="{00000000-0005-0000-0000-000080560000}"/>
    <cellStyle name="Normal 2 3 4 3" xfId="1295" xr:uid="{00000000-0005-0000-0000-000081560000}"/>
    <cellStyle name="Normal 2 3 4 3 10" xfId="22798" xr:uid="{00000000-0005-0000-0000-000082560000}"/>
    <cellStyle name="Normal 2 3 4 3 11" xfId="22799" xr:uid="{00000000-0005-0000-0000-000083560000}"/>
    <cellStyle name="Normal 2 3 4 3 2" xfId="1296" xr:uid="{00000000-0005-0000-0000-000084560000}"/>
    <cellStyle name="Normal 2 3 4 3 2 10" xfId="22801" xr:uid="{00000000-0005-0000-0000-000085560000}"/>
    <cellStyle name="Normal 2 3 4 3 2 2" xfId="1297" xr:uid="{00000000-0005-0000-0000-000086560000}"/>
    <cellStyle name="Normal 2 3 4 3 2 2 2" xfId="22803" xr:uid="{00000000-0005-0000-0000-000087560000}"/>
    <cellStyle name="Normal 2 3 4 3 2 2 2 2" xfId="22804" xr:uid="{00000000-0005-0000-0000-000088560000}"/>
    <cellStyle name="Normal 2 3 4 3 2 2 2 3" xfId="22805" xr:uid="{00000000-0005-0000-0000-000089560000}"/>
    <cellStyle name="Normal 2 3 4 3 2 2 3" xfId="22806" xr:uid="{00000000-0005-0000-0000-00008A560000}"/>
    <cellStyle name="Normal 2 3 4 3 2 2 3 2" xfId="22807" xr:uid="{00000000-0005-0000-0000-00008B560000}"/>
    <cellStyle name="Normal 2 3 4 3 2 2 3 3" xfId="22808" xr:uid="{00000000-0005-0000-0000-00008C560000}"/>
    <cellStyle name="Normal 2 3 4 3 2 2 4" xfId="22809" xr:uid="{00000000-0005-0000-0000-00008D560000}"/>
    <cellStyle name="Normal 2 3 4 3 2 2 5" xfId="22810" xr:uid="{00000000-0005-0000-0000-00008E560000}"/>
    <cellStyle name="Normal 2 3 4 3 2 2_Tabell 4.5-4.7" xfId="22802" xr:uid="{00000000-0005-0000-0000-00008F560000}"/>
    <cellStyle name="Normal 2 3 4 3 2 3" xfId="22811" xr:uid="{00000000-0005-0000-0000-000090560000}"/>
    <cellStyle name="Normal 2 3 4 3 2 3 2" xfId="22812" xr:uid="{00000000-0005-0000-0000-000091560000}"/>
    <cellStyle name="Normal 2 3 4 3 2 3 2 2" xfId="22813" xr:uid="{00000000-0005-0000-0000-000092560000}"/>
    <cellStyle name="Normal 2 3 4 3 2 3 2 3" xfId="22814" xr:uid="{00000000-0005-0000-0000-000093560000}"/>
    <cellStyle name="Normal 2 3 4 3 2 3 3" xfId="22815" xr:uid="{00000000-0005-0000-0000-000094560000}"/>
    <cellStyle name="Normal 2 3 4 3 2 3 3 2" xfId="22816" xr:uid="{00000000-0005-0000-0000-000095560000}"/>
    <cellStyle name="Normal 2 3 4 3 2 3 3 3" xfId="22817" xr:uid="{00000000-0005-0000-0000-000096560000}"/>
    <cellStyle name="Normal 2 3 4 3 2 3 4" xfId="22818" xr:uid="{00000000-0005-0000-0000-000097560000}"/>
    <cellStyle name="Normal 2 3 4 3 2 3 5" xfId="22819" xr:uid="{00000000-0005-0000-0000-000098560000}"/>
    <cellStyle name="Normal 2 3 4 3 2 4" xfId="22820" xr:uid="{00000000-0005-0000-0000-000099560000}"/>
    <cellStyle name="Normal 2 3 4 3 2 4 2" xfId="22821" xr:uid="{00000000-0005-0000-0000-00009A560000}"/>
    <cellStyle name="Normal 2 3 4 3 2 4 3" xfId="22822" xr:uid="{00000000-0005-0000-0000-00009B560000}"/>
    <cellStyle name="Normal 2 3 4 3 2 5" xfId="22823" xr:uid="{00000000-0005-0000-0000-00009C560000}"/>
    <cellStyle name="Normal 2 3 4 3 2 5 2" xfId="22824" xr:uid="{00000000-0005-0000-0000-00009D560000}"/>
    <cellStyle name="Normal 2 3 4 3 2 5 3" xfId="22825" xr:uid="{00000000-0005-0000-0000-00009E560000}"/>
    <cellStyle name="Normal 2 3 4 3 2 6" xfId="22826" xr:uid="{00000000-0005-0000-0000-00009F560000}"/>
    <cellStyle name="Normal 2 3 4 3 2 6 2" xfId="22827" xr:uid="{00000000-0005-0000-0000-0000A0560000}"/>
    <cellStyle name="Normal 2 3 4 3 2 7" xfId="22828" xr:uid="{00000000-0005-0000-0000-0000A1560000}"/>
    <cellStyle name="Normal 2 3 4 3 2 7 2" xfId="22829" xr:uid="{00000000-0005-0000-0000-0000A2560000}"/>
    <cellStyle name="Normal 2 3 4 3 2 8" xfId="22830" xr:uid="{00000000-0005-0000-0000-0000A3560000}"/>
    <cellStyle name="Normal 2 3 4 3 2 9" xfId="22831" xr:uid="{00000000-0005-0000-0000-0000A4560000}"/>
    <cellStyle name="Normal 2 3 4 3 2_Tabell 4.5-4.7" xfId="22800" xr:uid="{00000000-0005-0000-0000-0000A5560000}"/>
    <cellStyle name="Normal 2 3 4 3 3" xfId="1298" xr:uid="{00000000-0005-0000-0000-0000A6560000}"/>
    <cellStyle name="Normal 2 3 4 3 3 2" xfId="22833" xr:uid="{00000000-0005-0000-0000-0000A7560000}"/>
    <cellStyle name="Normal 2 3 4 3 3 2 2" xfId="22834" xr:uid="{00000000-0005-0000-0000-0000A8560000}"/>
    <cellStyle name="Normal 2 3 4 3 3 2 3" xfId="22835" xr:uid="{00000000-0005-0000-0000-0000A9560000}"/>
    <cellStyle name="Normal 2 3 4 3 3 3" xfId="22836" xr:uid="{00000000-0005-0000-0000-0000AA560000}"/>
    <cellStyle name="Normal 2 3 4 3 3 3 2" xfId="22837" xr:uid="{00000000-0005-0000-0000-0000AB560000}"/>
    <cellStyle name="Normal 2 3 4 3 3 3 3" xfId="22838" xr:uid="{00000000-0005-0000-0000-0000AC560000}"/>
    <cellStyle name="Normal 2 3 4 3 3 4" xfId="22839" xr:uid="{00000000-0005-0000-0000-0000AD560000}"/>
    <cellStyle name="Normal 2 3 4 3 3 5" xfId="22840" xr:uid="{00000000-0005-0000-0000-0000AE560000}"/>
    <cellStyle name="Normal 2 3 4 3 3_Tabell 4.5-4.7" xfId="22832" xr:uid="{00000000-0005-0000-0000-0000AF560000}"/>
    <cellStyle name="Normal 2 3 4 3 4" xfId="22841" xr:uid="{00000000-0005-0000-0000-0000B0560000}"/>
    <cellStyle name="Normal 2 3 4 3 4 2" xfId="22842" xr:uid="{00000000-0005-0000-0000-0000B1560000}"/>
    <cellStyle name="Normal 2 3 4 3 4 2 2" xfId="22843" xr:uid="{00000000-0005-0000-0000-0000B2560000}"/>
    <cellStyle name="Normal 2 3 4 3 4 2 3" xfId="22844" xr:uid="{00000000-0005-0000-0000-0000B3560000}"/>
    <cellStyle name="Normal 2 3 4 3 4 3" xfId="22845" xr:uid="{00000000-0005-0000-0000-0000B4560000}"/>
    <cellStyle name="Normal 2 3 4 3 4 3 2" xfId="22846" xr:uid="{00000000-0005-0000-0000-0000B5560000}"/>
    <cellStyle name="Normal 2 3 4 3 4 3 3" xfId="22847" xr:uid="{00000000-0005-0000-0000-0000B6560000}"/>
    <cellStyle name="Normal 2 3 4 3 4 4" xfId="22848" xr:uid="{00000000-0005-0000-0000-0000B7560000}"/>
    <cellStyle name="Normal 2 3 4 3 4 5" xfId="22849" xr:uid="{00000000-0005-0000-0000-0000B8560000}"/>
    <cellStyle name="Normal 2 3 4 3 5" xfId="22850" xr:uid="{00000000-0005-0000-0000-0000B9560000}"/>
    <cellStyle name="Normal 2 3 4 3 5 2" xfId="22851" xr:uid="{00000000-0005-0000-0000-0000BA560000}"/>
    <cellStyle name="Normal 2 3 4 3 5 3" xfId="22852" xr:uid="{00000000-0005-0000-0000-0000BB560000}"/>
    <cellStyle name="Normal 2 3 4 3 6" xfId="22853" xr:uid="{00000000-0005-0000-0000-0000BC560000}"/>
    <cellStyle name="Normal 2 3 4 3 6 2" xfId="22854" xr:uid="{00000000-0005-0000-0000-0000BD560000}"/>
    <cellStyle name="Normal 2 3 4 3 6 3" xfId="22855" xr:uid="{00000000-0005-0000-0000-0000BE560000}"/>
    <cellStyle name="Normal 2 3 4 3 7" xfId="22856" xr:uid="{00000000-0005-0000-0000-0000BF560000}"/>
    <cellStyle name="Normal 2 3 4 3 7 2" xfId="22857" xr:uid="{00000000-0005-0000-0000-0000C0560000}"/>
    <cellStyle name="Normal 2 3 4 3 8" xfId="22858" xr:uid="{00000000-0005-0000-0000-0000C1560000}"/>
    <cellStyle name="Normal 2 3 4 3 8 2" xfId="22859" xr:uid="{00000000-0005-0000-0000-0000C2560000}"/>
    <cellStyle name="Normal 2 3 4 3 9" xfId="22860" xr:uid="{00000000-0005-0000-0000-0000C3560000}"/>
    <cellStyle name="Normal 2 3 4 3_Tabell 4.5-4.7" xfId="22797" xr:uid="{00000000-0005-0000-0000-0000C4560000}"/>
    <cellStyle name="Normal 2 3 4 4" xfId="1299" xr:uid="{00000000-0005-0000-0000-0000C5560000}"/>
    <cellStyle name="Normal 2 3 4 4 10" xfId="22862" xr:uid="{00000000-0005-0000-0000-0000C6560000}"/>
    <cellStyle name="Normal 2 3 4 4 2" xfId="1300" xr:uid="{00000000-0005-0000-0000-0000C7560000}"/>
    <cellStyle name="Normal 2 3 4 4 2 2" xfId="22864" xr:uid="{00000000-0005-0000-0000-0000C8560000}"/>
    <cellStyle name="Normal 2 3 4 4 2 2 2" xfId="22865" xr:uid="{00000000-0005-0000-0000-0000C9560000}"/>
    <cellStyle name="Normal 2 3 4 4 2 2 3" xfId="22866" xr:uid="{00000000-0005-0000-0000-0000CA560000}"/>
    <cellStyle name="Normal 2 3 4 4 2 3" xfId="22867" xr:uid="{00000000-0005-0000-0000-0000CB560000}"/>
    <cellStyle name="Normal 2 3 4 4 2 3 2" xfId="22868" xr:uid="{00000000-0005-0000-0000-0000CC560000}"/>
    <cellStyle name="Normal 2 3 4 4 2 3 3" xfId="22869" xr:uid="{00000000-0005-0000-0000-0000CD560000}"/>
    <cellStyle name="Normal 2 3 4 4 2 4" xfId="22870" xr:uid="{00000000-0005-0000-0000-0000CE560000}"/>
    <cellStyle name="Normal 2 3 4 4 2 5" xfId="22871" xr:uid="{00000000-0005-0000-0000-0000CF560000}"/>
    <cellStyle name="Normal 2 3 4 4 2_Tabell 4.5-4.7" xfId="22863" xr:uid="{00000000-0005-0000-0000-0000D0560000}"/>
    <cellStyle name="Normal 2 3 4 4 3" xfId="22872" xr:uid="{00000000-0005-0000-0000-0000D1560000}"/>
    <cellStyle name="Normal 2 3 4 4 3 2" xfId="22873" xr:uid="{00000000-0005-0000-0000-0000D2560000}"/>
    <cellStyle name="Normal 2 3 4 4 3 2 2" xfId="22874" xr:uid="{00000000-0005-0000-0000-0000D3560000}"/>
    <cellStyle name="Normal 2 3 4 4 3 2 3" xfId="22875" xr:uid="{00000000-0005-0000-0000-0000D4560000}"/>
    <cellStyle name="Normal 2 3 4 4 3 3" xfId="22876" xr:uid="{00000000-0005-0000-0000-0000D5560000}"/>
    <cellStyle name="Normal 2 3 4 4 3 3 2" xfId="22877" xr:uid="{00000000-0005-0000-0000-0000D6560000}"/>
    <cellStyle name="Normal 2 3 4 4 3 3 3" xfId="22878" xr:uid="{00000000-0005-0000-0000-0000D7560000}"/>
    <cellStyle name="Normal 2 3 4 4 3 4" xfId="22879" xr:uid="{00000000-0005-0000-0000-0000D8560000}"/>
    <cellStyle name="Normal 2 3 4 4 3 5" xfId="22880" xr:uid="{00000000-0005-0000-0000-0000D9560000}"/>
    <cellStyle name="Normal 2 3 4 4 4" xfId="22881" xr:uid="{00000000-0005-0000-0000-0000DA560000}"/>
    <cellStyle name="Normal 2 3 4 4 4 2" xfId="22882" xr:uid="{00000000-0005-0000-0000-0000DB560000}"/>
    <cellStyle name="Normal 2 3 4 4 4 3" xfId="22883" xr:uid="{00000000-0005-0000-0000-0000DC560000}"/>
    <cellStyle name="Normal 2 3 4 4 5" xfId="22884" xr:uid="{00000000-0005-0000-0000-0000DD560000}"/>
    <cellStyle name="Normal 2 3 4 4 5 2" xfId="22885" xr:uid="{00000000-0005-0000-0000-0000DE560000}"/>
    <cellStyle name="Normal 2 3 4 4 5 3" xfId="22886" xr:uid="{00000000-0005-0000-0000-0000DF560000}"/>
    <cellStyle name="Normal 2 3 4 4 6" xfId="22887" xr:uid="{00000000-0005-0000-0000-0000E0560000}"/>
    <cellStyle name="Normal 2 3 4 4 6 2" xfId="22888" xr:uid="{00000000-0005-0000-0000-0000E1560000}"/>
    <cellStyle name="Normal 2 3 4 4 7" xfId="22889" xr:uid="{00000000-0005-0000-0000-0000E2560000}"/>
    <cellStyle name="Normal 2 3 4 4 7 2" xfId="22890" xr:uid="{00000000-0005-0000-0000-0000E3560000}"/>
    <cellStyle name="Normal 2 3 4 4 8" xfId="22891" xr:uid="{00000000-0005-0000-0000-0000E4560000}"/>
    <cellStyle name="Normal 2 3 4 4 9" xfId="22892" xr:uid="{00000000-0005-0000-0000-0000E5560000}"/>
    <cellStyle name="Normal 2 3 4 4_Tabell 4.5-4.7" xfId="22861" xr:uid="{00000000-0005-0000-0000-0000E6560000}"/>
    <cellStyle name="Normal 2 3 4 5" xfId="1301" xr:uid="{00000000-0005-0000-0000-0000E7560000}"/>
    <cellStyle name="Normal 2 3 4 5 2" xfId="22894" xr:uid="{00000000-0005-0000-0000-0000E8560000}"/>
    <cellStyle name="Normal 2 3 4 5 2 2" xfId="22895" xr:uid="{00000000-0005-0000-0000-0000E9560000}"/>
    <cellStyle name="Normal 2 3 4 5 2 3" xfId="22896" xr:uid="{00000000-0005-0000-0000-0000EA560000}"/>
    <cellStyle name="Normal 2 3 4 5 3" xfId="22897" xr:uid="{00000000-0005-0000-0000-0000EB560000}"/>
    <cellStyle name="Normal 2 3 4 5 3 2" xfId="22898" xr:uid="{00000000-0005-0000-0000-0000EC560000}"/>
    <cellStyle name="Normal 2 3 4 5 3 3" xfId="22899" xr:uid="{00000000-0005-0000-0000-0000ED560000}"/>
    <cellStyle name="Normal 2 3 4 5 4" xfId="22900" xr:uid="{00000000-0005-0000-0000-0000EE560000}"/>
    <cellStyle name="Normal 2 3 4 5 5" xfId="22901" xr:uid="{00000000-0005-0000-0000-0000EF560000}"/>
    <cellStyle name="Normal 2 3 4 5_Tabell 4.5-4.7" xfId="22893" xr:uid="{00000000-0005-0000-0000-0000F0560000}"/>
    <cellStyle name="Normal 2 3 4 6" xfId="22902" xr:uid="{00000000-0005-0000-0000-0000F1560000}"/>
    <cellStyle name="Normal 2 3 4 6 2" xfId="22903" xr:uid="{00000000-0005-0000-0000-0000F2560000}"/>
    <cellStyle name="Normal 2 3 4 6 2 2" xfId="22904" xr:uid="{00000000-0005-0000-0000-0000F3560000}"/>
    <cellStyle name="Normal 2 3 4 6 2 3" xfId="22905" xr:uid="{00000000-0005-0000-0000-0000F4560000}"/>
    <cellStyle name="Normal 2 3 4 6 3" xfId="22906" xr:uid="{00000000-0005-0000-0000-0000F5560000}"/>
    <cellStyle name="Normal 2 3 4 6 3 2" xfId="22907" xr:uid="{00000000-0005-0000-0000-0000F6560000}"/>
    <cellStyle name="Normal 2 3 4 6 3 3" xfId="22908" xr:uid="{00000000-0005-0000-0000-0000F7560000}"/>
    <cellStyle name="Normal 2 3 4 6 4" xfId="22909" xr:uid="{00000000-0005-0000-0000-0000F8560000}"/>
    <cellStyle name="Normal 2 3 4 6 5" xfId="22910" xr:uid="{00000000-0005-0000-0000-0000F9560000}"/>
    <cellStyle name="Normal 2 3 4 7" xfId="22911" xr:uid="{00000000-0005-0000-0000-0000FA560000}"/>
    <cellStyle name="Normal 2 3 4 7 2" xfId="22912" xr:uid="{00000000-0005-0000-0000-0000FB560000}"/>
    <cellStyle name="Normal 2 3 4 7 3" xfId="22913" xr:uid="{00000000-0005-0000-0000-0000FC560000}"/>
    <cellStyle name="Normal 2 3 4 8" xfId="22914" xr:uid="{00000000-0005-0000-0000-0000FD560000}"/>
    <cellStyle name="Normal 2 3 4 8 2" xfId="22915" xr:uid="{00000000-0005-0000-0000-0000FE560000}"/>
    <cellStyle name="Normal 2 3 4 8 3" xfId="22916" xr:uid="{00000000-0005-0000-0000-0000FF560000}"/>
    <cellStyle name="Normal 2 3 4 9" xfId="22917" xr:uid="{00000000-0005-0000-0000-000000570000}"/>
    <cellStyle name="Normal 2 3 4 9 2" xfId="22918" xr:uid="{00000000-0005-0000-0000-000001570000}"/>
    <cellStyle name="Normal 2 3 4_Tabell 4.5-4.7" xfId="22663" xr:uid="{00000000-0005-0000-0000-000002570000}"/>
    <cellStyle name="Normal 2 3 5" xfId="1302" xr:uid="{00000000-0005-0000-0000-000003570000}"/>
    <cellStyle name="Normal 2 3 5 10" xfId="22920" xr:uid="{00000000-0005-0000-0000-000004570000}"/>
    <cellStyle name="Normal 2 3 5 10 2" xfId="22921" xr:uid="{00000000-0005-0000-0000-000005570000}"/>
    <cellStyle name="Normal 2 3 5 11" xfId="22922" xr:uid="{00000000-0005-0000-0000-000006570000}"/>
    <cellStyle name="Normal 2 3 5 12" xfId="22923" xr:uid="{00000000-0005-0000-0000-000007570000}"/>
    <cellStyle name="Normal 2 3 5 13" xfId="22924" xr:uid="{00000000-0005-0000-0000-000008570000}"/>
    <cellStyle name="Normal 2 3 5 2" xfId="1303" xr:uid="{00000000-0005-0000-0000-000009570000}"/>
    <cellStyle name="Normal 2 3 5 2 10" xfId="22926" xr:uid="{00000000-0005-0000-0000-00000A570000}"/>
    <cellStyle name="Normal 2 3 5 2 11" xfId="22927" xr:uid="{00000000-0005-0000-0000-00000B570000}"/>
    <cellStyle name="Normal 2 3 5 2 12" xfId="22928" xr:uid="{00000000-0005-0000-0000-00000C570000}"/>
    <cellStyle name="Normal 2 3 5 2 2" xfId="1304" xr:uid="{00000000-0005-0000-0000-00000D570000}"/>
    <cellStyle name="Normal 2 3 5 2 2 10" xfId="22930" xr:uid="{00000000-0005-0000-0000-00000E570000}"/>
    <cellStyle name="Normal 2 3 5 2 2 11" xfId="22931" xr:uid="{00000000-0005-0000-0000-00000F570000}"/>
    <cellStyle name="Normal 2 3 5 2 2 2" xfId="1305" xr:uid="{00000000-0005-0000-0000-000010570000}"/>
    <cellStyle name="Normal 2 3 5 2 2 2 10" xfId="22933" xr:uid="{00000000-0005-0000-0000-000011570000}"/>
    <cellStyle name="Normal 2 3 5 2 2 2 2" xfId="1306" xr:uid="{00000000-0005-0000-0000-000012570000}"/>
    <cellStyle name="Normal 2 3 5 2 2 2 2 2" xfId="22935" xr:uid="{00000000-0005-0000-0000-000013570000}"/>
    <cellStyle name="Normal 2 3 5 2 2 2 2 2 2" xfId="22936" xr:uid="{00000000-0005-0000-0000-000014570000}"/>
    <cellStyle name="Normal 2 3 5 2 2 2 2 2 3" xfId="22937" xr:uid="{00000000-0005-0000-0000-000015570000}"/>
    <cellStyle name="Normal 2 3 5 2 2 2 2 3" xfId="22938" xr:uid="{00000000-0005-0000-0000-000016570000}"/>
    <cellStyle name="Normal 2 3 5 2 2 2 2 3 2" xfId="22939" xr:uid="{00000000-0005-0000-0000-000017570000}"/>
    <cellStyle name="Normal 2 3 5 2 2 2 2 3 3" xfId="22940" xr:uid="{00000000-0005-0000-0000-000018570000}"/>
    <cellStyle name="Normal 2 3 5 2 2 2 2 4" xfId="22941" xr:uid="{00000000-0005-0000-0000-000019570000}"/>
    <cellStyle name="Normal 2 3 5 2 2 2 2 5" xfId="22942" xr:uid="{00000000-0005-0000-0000-00001A570000}"/>
    <cellStyle name="Normal 2 3 5 2 2 2 2_Tabell 4.5-4.7" xfId="22934" xr:uid="{00000000-0005-0000-0000-00001B570000}"/>
    <cellStyle name="Normal 2 3 5 2 2 2 3" xfId="22943" xr:uid="{00000000-0005-0000-0000-00001C570000}"/>
    <cellStyle name="Normal 2 3 5 2 2 2 3 2" xfId="22944" xr:uid="{00000000-0005-0000-0000-00001D570000}"/>
    <cellStyle name="Normal 2 3 5 2 2 2 3 2 2" xfId="22945" xr:uid="{00000000-0005-0000-0000-00001E570000}"/>
    <cellStyle name="Normal 2 3 5 2 2 2 3 2 3" xfId="22946" xr:uid="{00000000-0005-0000-0000-00001F570000}"/>
    <cellStyle name="Normal 2 3 5 2 2 2 3 3" xfId="22947" xr:uid="{00000000-0005-0000-0000-000020570000}"/>
    <cellStyle name="Normal 2 3 5 2 2 2 3 3 2" xfId="22948" xr:uid="{00000000-0005-0000-0000-000021570000}"/>
    <cellStyle name="Normal 2 3 5 2 2 2 3 3 3" xfId="22949" xr:uid="{00000000-0005-0000-0000-000022570000}"/>
    <cellStyle name="Normal 2 3 5 2 2 2 3 4" xfId="22950" xr:uid="{00000000-0005-0000-0000-000023570000}"/>
    <cellStyle name="Normal 2 3 5 2 2 2 3 5" xfId="22951" xr:uid="{00000000-0005-0000-0000-000024570000}"/>
    <cellStyle name="Normal 2 3 5 2 2 2 4" xfId="22952" xr:uid="{00000000-0005-0000-0000-000025570000}"/>
    <cellStyle name="Normal 2 3 5 2 2 2 4 2" xfId="22953" xr:uid="{00000000-0005-0000-0000-000026570000}"/>
    <cellStyle name="Normal 2 3 5 2 2 2 4 3" xfId="22954" xr:uid="{00000000-0005-0000-0000-000027570000}"/>
    <cellStyle name="Normal 2 3 5 2 2 2 5" xfId="22955" xr:uid="{00000000-0005-0000-0000-000028570000}"/>
    <cellStyle name="Normal 2 3 5 2 2 2 5 2" xfId="22956" xr:uid="{00000000-0005-0000-0000-000029570000}"/>
    <cellStyle name="Normal 2 3 5 2 2 2 5 3" xfId="22957" xr:uid="{00000000-0005-0000-0000-00002A570000}"/>
    <cellStyle name="Normal 2 3 5 2 2 2 6" xfId="22958" xr:uid="{00000000-0005-0000-0000-00002B570000}"/>
    <cellStyle name="Normal 2 3 5 2 2 2 6 2" xfId="22959" xr:uid="{00000000-0005-0000-0000-00002C570000}"/>
    <cellStyle name="Normal 2 3 5 2 2 2 7" xfId="22960" xr:uid="{00000000-0005-0000-0000-00002D570000}"/>
    <cellStyle name="Normal 2 3 5 2 2 2 7 2" xfId="22961" xr:uid="{00000000-0005-0000-0000-00002E570000}"/>
    <cellStyle name="Normal 2 3 5 2 2 2 8" xfId="22962" xr:uid="{00000000-0005-0000-0000-00002F570000}"/>
    <cellStyle name="Normal 2 3 5 2 2 2 9" xfId="22963" xr:uid="{00000000-0005-0000-0000-000030570000}"/>
    <cellStyle name="Normal 2 3 5 2 2 2_Tabell 4.5-4.7" xfId="22932" xr:uid="{00000000-0005-0000-0000-000031570000}"/>
    <cellStyle name="Normal 2 3 5 2 2 3" xfId="1307" xr:uid="{00000000-0005-0000-0000-000032570000}"/>
    <cellStyle name="Normal 2 3 5 2 2 3 2" xfId="22965" xr:uid="{00000000-0005-0000-0000-000033570000}"/>
    <cellStyle name="Normal 2 3 5 2 2 3 2 2" xfId="22966" xr:uid="{00000000-0005-0000-0000-000034570000}"/>
    <cellStyle name="Normal 2 3 5 2 2 3 2 3" xfId="22967" xr:uid="{00000000-0005-0000-0000-000035570000}"/>
    <cellStyle name="Normal 2 3 5 2 2 3 3" xfId="22968" xr:uid="{00000000-0005-0000-0000-000036570000}"/>
    <cellStyle name="Normal 2 3 5 2 2 3 3 2" xfId="22969" xr:uid="{00000000-0005-0000-0000-000037570000}"/>
    <cellStyle name="Normal 2 3 5 2 2 3 3 3" xfId="22970" xr:uid="{00000000-0005-0000-0000-000038570000}"/>
    <cellStyle name="Normal 2 3 5 2 2 3 4" xfId="22971" xr:uid="{00000000-0005-0000-0000-000039570000}"/>
    <cellStyle name="Normal 2 3 5 2 2 3 5" xfId="22972" xr:uid="{00000000-0005-0000-0000-00003A570000}"/>
    <cellStyle name="Normal 2 3 5 2 2 3_Tabell 4.5-4.7" xfId="22964" xr:uid="{00000000-0005-0000-0000-00003B570000}"/>
    <cellStyle name="Normal 2 3 5 2 2 4" xfId="22973" xr:uid="{00000000-0005-0000-0000-00003C570000}"/>
    <cellStyle name="Normal 2 3 5 2 2 4 2" xfId="22974" xr:uid="{00000000-0005-0000-0000-00003D570000}"/>
    <cellStyle name="Normal 2 3 5 2 2 4 2 2" xfId="22975" xr:uid="{00000000-0005-0000-0000-00003E570000}"/>
    <cellStyle name="Normal 2 3 5 2 2 4 2 3" xfId="22976" xr:uid="{00000000-0005-0000-0000-00003F570000}"/>
    <cellStyle name="Normal 2 3 5 2 2 4 3" xfId="22977" xr:uid="{00000000-0005-0000-0000-000040570000}"/>
    <cellStyle name="Normal 2 3 5 2 2 4 3 2" xfId="22978" xr:uid="{00000000-0005-0000-0000-000041570000}"/>
    <cellStyle name="Normal 2 3 5 2 2 4 3 3" xfId="22979" xr:uid="{00000000-0005-0000-0000-000042570000}"/>
    <cellStyle name="Normal 2 3 5 2 2 4 4" xfId="22980" xr:uid="{00000000-0005-0000-0000-000043570000}"/>
    <cellStyle name="Normal 2 3 5 2 2 4 5" xfId="22981" xr:uid="{00000000-0005-0000-0000-000044570000}"/>
    <cellStyle name="Normal 2 3 5 2 2 5" xfId="22982" xr:uid="{00000000-0005-0000-0000-000045570000}"/>
    <cellStyle name="Normal 2 3 5 2 2 5 2" xfId="22983" xr:uid="{00000000-0005-0000-0000-000046570000}"/>
    <cellStyle name="Normal 2 3 5 2 2 5 3" xfId="22984" xr:uid="{00000000-0005-0000-0000-000047570000}"/>
    <cellStyle name="Normal 2 3 5 2 2 6" xfId="22985" xr:uid="{00000000-0005-0000-0000-000048570000}"/>
    <cellStyle name="Normal 2 3 5 2 2 6 2" xfId="22986" xr:uid="{00000000-0005-0000-0000-000049570000}"/>
    <cellStyle name="Normal 2 3 5 2 2 6 3" xfId="22987" xr:uid="{00000000-0005-0000-0000-00004A570000}"/>
    <cellStyle name="Normal 2 3 5 2 2 7" xfId="22988" xr:uid="{00000000-0005-0000-0000-00004B570000}"/>
    <cellStyle name="Normal 2 3 5 2 2 7 2" xfId="22989" xr:uid="{00000000-0005-0000-0000-00004C570000}"/>
    <cellStyle name="Normal 2 3 5 2 2 8" xfId="22990" xr:uid="{00000000-0005-0000-0000-00004D570000}"/>
    <cellStyle name="Normal 2 3 5 2 2 8 2" xfId="22991" xr:uid="{00000000-0005-0000-0000-00004E570000}"/>
    <cellStyle name="Normal 2 3 5 2 2 9" xfId="22992" xr:uid="{00000000-0005-0000-0000-00004F570000}"/>
    <cellStyle name="Normal 2 3 5 2 2_Tabell 4.5-4.7" xfId="22929" xr:uid="{00000000-0005-0000-0000-000050570000}"/>
    <cellStyle name="Normal 2 3 5 2 3" xfId="1308" xr:uid="{00000000-0005-0000-0000-000051570000}"/>
    <cellStyle name="Normal 2 3 5 2 3 10" xfId="22994" xr:uid="{00000000-0005-0000-0000-000052570000}"/>
    <cellStyle name="Normal 2 3 5 2 3 2" xfId="1309" xr:uid="{00000000-0005-0000-0000-000053570000}"/>
    <cellStyle name="Normal 2 3 5 2 3 2 2" xfId="22996" xr:uid="{00000000-0005-0000-0000-000054570000}"/>
    <cellStyle name="Normal 2 3 5 2 3 2 2 2" xfId="22997" xr:uid="{00000000-0005-0000-0000-000055570000}"/>
    <cellStyle name="Normal 2 3 5 2 3 2 2 3" xfId="22998" xr:uid="{00000000-0005-0000-0000-000056570000}"/>
    <cellStyle name="Normal 2 3 5 2 3 2 3" xfId="22999" xr:uid="{00000000-0005-0000-0000-000057570000}"/>
    <cellStyle name="Normal 2 3 5 2 3 2 3 2" xfId="23000" xr:uid="{00000000-0005-0000-0000-000058570000}"/>
    <cellStyle name="Normal 2 3 5 2 3 2 3 3" xfId="23001" xr:uid="{00000000-0005-0000-0000-000059570000}"/>
    <cellStyle name="Normal 2 3 5 2 3 2 4" xfId="23002" xr:uid="{00000000-0005-0000-0000-00005A570000}"/>
    <cellStyle name="Normal 2 3 5 2 3 2 5" xfId="23003" xr:uid="{00000000-0005-0000-0000-00005B570000}"/>
    <cellStyle name="Normal 2 3 5 2 3 2_Tabell 4.5-4.7" xfId="22995" xr:uid="{00000000-0005-0000-0000-00005C570000}"/>
    <cellStyle name="Normal 2 3 5 2 3 3" xfId="23004" xr:uid="{00000000-0005-0000-0000-00005D570000}"/>
    <cellStyle name="Normal 2 3 5 2 3 3 2" xfId="23005" xr:uid="{00000000-0005-0000-0000-00005E570000}"/>
    <cellStyle name="Normal 2 3 5 2 3 3 2 2" xfId="23006" xr:uid="{00000000-0005-0000-0000-00005F570000}"/>
    <cellStyle name="Normal 2 3 5 2 3 3 2 3" xfId="23007" xr:uid="{00000000-0005-0000-0000-000060570000}"/>
    <cellStyle name="Normal 2 3 5 2 3 3 3" xfId="23008" xr:uid="{00000000-0005-0000-0000-000061570000}"/>
    <cellStyle name="Normal 2 3 5 2 3 3 3 2" xfId="23009" xr:uid="{00000000-0005-0000-0000-000062570000}"/>
    <cellStyle name="Normal 2 3 5 2 3 3 3 3" xfId="23010" xr:uid="{00000000-0005-0000-0000-000063570000}"/>
    <cellStyle name="Normal 2 3 5 2 3 3 4" xfId="23011" xr:uid="{00000000-0005-0000-0000-000064570000}"/>
    <cellStyle name="Normal 2 3 5 2 3 3 5" xfId="23012" xr:uid="{00000000-0005-0000-0000-000065570000}"/>
    <cellStyle name="Normal 2 3 5 2 3 4" xfId="23013" xr:uid="{00000000-0005-0000-0000-000066570000}"/>
    <cellStyle name="Normal 2 3 5 2 3 4 2" xfId="23014" xr:uid="{00000000-0005-0000-0000-000067570000}"/>
    <cellStyle name="Normal 2 3 5 2 3 4 3" xfId="23015" xr:uid="{00000000-0005-0000-0000-000068570000}"/>
    <cellStyle name="Normal 2 3 5 2 3 5" xfId="23016" xr:uid="{00000000-0005-0000-0000-000069570000}"/>
    <cellStyle name="Normal 2 3 5 2 3 5 2" xfId="23017" xr:uid="{00000000-0005-0000-0000-00006A570000}"/>
    <cellStyle name="Normal 2 3 5 2 3 5 3" xfId="23018" xr:uid="{00000000-0005-0000-0000-00006B570000}"/>
    <cellStyle name="Normal 2 3 5 2 3 6" xfId="23019" xr:uid="{00000000-0005-0000-0000-00006C570000}"/>
    <cellStyle name="Normal 2 3 5 2 3 6 2" xfId="23020" xr:uid="{00000000-0005-0000-0000-00006D570000}"/>
    <cellStyle name="Normal 2 3 5 2 3 7" xfId="23021" xr:uid="{00000000-0005-0000-0000-00006E570000}"/>
    <cellStyle name="Normal 2 3 5 2 3 7 2" xfId="23022" xr:uid="{00000000-0005-0000-0000-00006F570000}"/>
    <cellStyle name="Normal 2 3 5 2 3 8" xfId="23023" xr:uid="{00000000-0005-0000-0000-000070570000}"/>
    <cellStyle name="Normal 2 3 5 2 3 9" xfId="23024" xr:uid="{00000000-0005-0000-0000-000071570000}"/>
    <cellStyle name="Normal 2 3 5 2 3_Tabell 4.5-4.7" xfId="22993" xr:uid="{00000000-0005-0000-0000-000072570000}"/>
    <cellStyle name="Normal 2 3 5 2 4" xfId="1310" xr:uid="{00000000-0005-0000-0000-000073570000}"/>
    <cellStyle name="Normal 2 3 5 2 4 2" xfId="23026" xr:uid="{00000000-0005-0000-0000-000074570000}"/>
    <cellStyle name="Normal 2 3 5 2 4 2 2" xfId="23027" xr:uid="{00000000-0005-0000-0000-000075570000}"/>
    <cellStyle name="Normal 2 3 5 2 4 2 3" xfId="23028" xr:uid="{00000000-0005-0000-0000-000076570000}"/>
    <cellStyle name="Normal 2 3 5 2 4 3" xfId="23029" xr:uid="{00000000-0005-0000-0000-000077570000}"/>
    <cellStyle name="Normal 2 3 5 2 4 3 2" xfId="23030" xr:uid="{00000000-0005-0000-0000-000078570000}"/>
    <cellStyle name="Normal 2 3 5 2 4 3 3" xfId="23031" xr:uid="{00000000-0005-0000-0000-000079570000}"/>
    <cellStyle name="Normal 2 3 5 2 4 4" xfId="23032" xr:uid="{00000000-0005-0000-0000-00007A570000}"/>
    <cellStyle name="Normal 2 3 5 2 4 5" xfId="23033" xr:uid="{00000000-0005-0000-0000-00007B570000}"/>
    <cellStyle name="Normal 2 3 5 2 4_Tabell 4.5-4.7" xfId="23025" xr:uid="{00000000-0005-0000-0000-00007C570000}"/>
    <cellStyle name="Normal 2 3 5 2 5" xfId="23034" xr:uid="{00000000-0005-0000-0000-00007D570000}"/>
    <cellStyle name="Normal 2 3 5 2 5 2" xfId="23035" xr:uid="{00000000-0005-0000-0000-00007E570000}"/>
    <cellStyle name="Normal 2 3 5 2 5 2 2" xfId="23036" xr:uid="{00000000-0005-0000-0000-00007F570000}"/>
    <cellStyle name="Normal 2 3 5 2 5 2 3" xfId="23037" xr:uid="{00000000-0005-0000-0000-000080570000}"/>
    <cellStyle name="Normal 2 3 5 2 5 3" xfId="23038" xr:uid="{00000000-0005-0000-0000-000081570000}"/>
    <cellStyle name="Normal 2 3 5 2 5 3 2" xfId="23039" xr:uid="{00000000-0005-0000-0000-000082570000}"/>
    <cellStyle name="Normal 2 3 5 2 5 3 3" xfId="23040" xr:uid="{00000000-0005-0000-0000-000083570000}"/>
    <cellStyle name="Normal 2 3 5 2 5 4" xfId="23041" xr:uid="{00000000-0005-0000-0000-000084570000}"/>
    <cellStyle name="Normal 2 3 5 2 5 5" xfId="23042" xr:uid="{00000000-0005-0000-0000-000085570000}"/>
    <cellStyle name="Normal 2 3 5 2 6" xfId="23043" xr:uid="{00000000-0005-0000-0000-000086570000}"/>
    <cellStyle name="Normal 2 3 5 2 6 2" xfId="23044" xr:uid="{00000000-0005-0000-0000-000087570000}"/>
    <cellStyle name="Normal 2 3 5 2 6 3" xfId="23045" xr:uid="{00000000-0005-0000-0000-000088570000}"/>
    <cellStyle name="Normal 2 3 5 2 7" xfId="23046" xr:uid="{00000000-0005-0000-0000-000089570000}"/>
    <cellStyle name="Normal 2 3 5 2 7 2" xfId="23047" xr:uid="{00000000-0005-0000-0000-00008A570000}"/>
    <cellStyle name="Normal 2 3 5 2 7 3" xfId="23048" xr:uid="{00000000-0005-0000-0000-00008B570000}"/>
    <cellStyle name="Normal 2 3 5 2 8" xfId="23049" xr:uid="{00000000-0005-0000-0000-00008C570000}"/>
    <cellStyle name="Normal 2 3 5 2 8 2" xfId="23050" xr:uid="{00000000-0005-0000-0000-00008D570000}"/>
    <cellStyle name="Normal 2 3 5 2 9" xfId="23051" xr:uid="{00000000-0005-0000-0000-00008E570000}"/>
    <cellStyle name="Normal 2 3 5 2 9 2" xfId="23052" xr:uid="{00000000-0005-0000-0000-00008F570000}"/>
    <cellStyle name="Normal 2 3 5 2_Tabell 4.5-4.7" xfId="22925" xr:uid="{00000000-0005-0000-0000-000090570000}"/>
    <cellStyle name="Normal 2 3 5 3" xfId="1311" xr:uid="{00000000-0005-0000-0000-000091570000}"/>
    <cellStyle name="Normal 2 3 5 3 10" xfId="23054" xr:uid="{00000000-0005-0000-0000-000092570000}"/>
    <cellStyle name="Normal 2 3 5 3 11" xfId="23055" xr:uid="{00000000-0005-0000-0000-000093570000}"/>
    <cellStyle name="Normal 2 3 5 3 2" xfId="1312" xr:uid="{00000000-0005-0000-0000-000094570000}"/>
    <cellStyle name="Normal 2 3 5 3 2 10" xfId="23057" xr:uid="{00000000-0005-0000-0000-000095570000}"/>
    <cellStyle name="Normal 2 3 5 3 2 2" xfId="1313" xr:uid="{00000000-0005-0000-0000-000096570000}"/>
    <cellStyle name="Normal 2 3 5 3 2 2 2" xfId="23059" xr:uid="{00000000-0005-0000-0000-000097570000}"/>
    <cellStyle name="Normal 2 3 5 3 2 2 2 2" xfId="23060" xr:uid="{00000000-0005-0000-0000-000098570000}"/>
    <cellStyle name="Normal 2 3 5 3 2 2 2 3" xfId="23061" xr:uid="{00000000-0005-0000-0000-000099570000}"/>
    <cellStyle name="Normal 2 3 5 3 2 2 3" xfId="23062" xr:uid="{00000000-0005-0000-0000-00009A570000}"/>
    <cellStyle name="Normal 2 3 5 3 2 2 3 2" xfId="23063" xr:uid="{00000000-0005-0000-0000-00009B570000}"/>
    <cellStyle name="Normal 2 3 5 3 2 2 3 3" xfId="23064" xr:uid="{00000000-0005-0000-0000-00009C570000}"/>
    <cellStyle name="Normal 2 3 5 3 2 2 4" xfId="23065" xr:uid="{00000000-0005-0000-0000-00009D570000}"/>
    <cellStyle name="Normal 2 3 5 3 2 2 5" xfId="23066" xr:uid="{00000000-0005-0000-0000-00009E570000}"/>
    <cellStyle name="Normal 2 3 5 3 2 2_Tabell 4.5-4.7" xfId="23058" xr:uid="{00000000-0005-0000-0000-00009F570000}"/>
    <cellStyle name="Normal 2 3 5 3 2 3" xfId="23067" xr:uid="{00000000-0005-0000-0000-0000A0570000}"/>
    <cellStyle name="Normal 2 3 5 3 2 3 2" xfId="23068" xr:uid="{00000000-0005-0000-0000-0000A1570000}"/>
    <cellStyle name="Normal 2 3 5 3 2 3 2 2" xfId="23069" xr:uid="{00000000-0005-0000-0000-0000A2570000}"/>
    <cellStyle name="Normal 2 3 5 3 2 3 2 3" xfId="23070" xr:uid="{00000000-0005-0000-0000-0000A3570000}"/>
    <cellStyle name="Normal 2 3 5 3 2 3 3" xfId="23071" xr:uid="{00000000-0005-0000-0000-0000A4570000}"/>
    <cellStyle name="Normal 2 3 5 3 2 3 3 2" xfId="23072" xr:uid="{00000000-0005-0000-0000-0000A5570000}"/>
    <cellStyle name="Normal 2 3 5 3 2 3 3 3" xfId="23073" xr:uid="{00000000-0005-0000-0000-0000A6570000}"/>
    <cellStyle name="Normal 2 3 5 3 2 3 4" xfId="23074" xr:uid="{00000000-0005-0000-0000-0000A7570000}"/>
    <cellStyle name="Normal 2 3 5 3 2 3 5" xfId="23075" xr:uid="{00000000-0005-0000-0000-0000A8570000}"/>
    <cellStyle name="Normal 2 3 5 3 2 4" xfId="23076" xr:uid="{00000000-0005-0000-0000-0000A9570000}"/>
    <cellStyle name="Normal 2 3 5 3 2 4 2" xfId="23077" xr:uid="{00000000-0005-0000-0000-0000AA570000}"/>
    <cellStyle name="Normal 2 3 5 3 2 4 3" xfId="23078" xr:uid="{00000000-0005-0000-0000-0000AB570000}"/>
    <cellStyle name="Normal 2 3 5 3 2 5" xfId="23079" xr:uid="{00000000-0005-0000-0000-0000AC570000}"/>
    <cellStyle name="Normal 2 3 5 3 2 5 2" xfId="23080" xr:uid="{00000000-0005-0000-0000-0000AD570000}"/>
    <cellStyle name="Normal 2 3 5 3 2 5 3" xfId="23081" xr:uid="{00000000-0005-0000-0000-0000AE570000}"/>
    <cellStyle name="Normal 2 3 5 3 2 6" xfId="23082" xr:uid="{00000000-0005-0000-0000-0000AF570000}"/>
    <cellStyle name="Normal 2 3 5 3 2 6 2" xfId="23083" xr:uid="{00000000-0005-0000-0000-0000B0570000}"/>
    <cellStyle name="Normal 2 3 5 3 2 7" xfId="23084" xr:uid="{00000000-0005-0000-0000-0000B1570000}"/>
    <cellStyle name="Normal 2 3 5 3 2 7 2" xfId="23085" xr:uid="{00000000-0005-0000-0000-0000B2570000}"/>
    <cellStyle name="Normal 2 3 5 3 2 8" xfId="23086" xr:uid="{00000000-0005-0000-0000-0000B3570000}"/>
    <cellStyle name="Normal 2 3 5 3 2 9" xfId="23087" xr:uid="{00000000-0005-0000-0000-0000B4570000}"/>
    <cellStyle name="Normal 2 3 5 3 2_Tabell 4.5-4.7" xfId="23056" xr:uid="{00000000-0005-0000-0000-0000B5570000}"/>
    <cellStyle name="Normal 2 3 5 3 3" xfId="1314" xr:uid="{00000000-0005-0000-0000-0000B6570000}"/>
    <cellStyle name="Normal 2 3 5 3 3 2" xfId="23089" xr:uid="{00000000-0005-0000-0000-0000B7570000}"/>
    <cellStyle name="Normal 2 3 5 3 3 2 2" xfId="23090" xr:uid="{00000000-0005-0000-0000-0000B8570000}"/>
    <cellStyle name="Normal 2 3 5 3 3 2 3" xfId="23091" xr:uid="{00000000-0005-0000-0000-0000B9570000}"/>
    <cellStyle name="Normal 2 3 5 3 3 3" xfId="23092" xr:uid="{00000000-0005-0000-0000-0000BA570000}"/>
    <cellStyle name="Normal 2 3 5 3 3 3 2" xfId="23093" xr:uid="{00000000-0005-0000-0000-0000BB570000}"/>
    <cellStyle name="Normal 2 3 5 3 3 3 3" xfId="23094" xr:uid="{00000000-0005-0000-0000-0000BC570000}"/>
    <cellStyle name="Normal 2 3 5 3 3 4" xfId="23095" xr:uid="{00000000-0005-0000-0000-0000BD570000}"/>
    <cellStyle name="Normal 2 3 5 3 3 5" xfId="23096" xr:uid="{00000000-0005-0000-0000-0000BE570000}"/>
    <cellStyle name="Normal 2 3 5 3 3_Tabell 4.5-4.7" xfId="23088" xr:uid="{00000000-0005-0000-0000-0000BF570000}"/>
    <cellStyle name="Normal 2 3 5 3 4" xfId="23097" xr:uid="{00000000-0005-0000-0000-0000C0570000}"/>
    <cellStyle name="Normal 2 3 5 3 4 2" xfId="23098" xr:uid="{00000000-0005-0000-0000-0000C1570000}"/>
    <cellStyle name="Normal 2 3 5 3 4 2 2" xfId="23099" xr:uid="{00000000-0005-0000-0000-0000C2570000}"/>
    <cellStyle name="Normal 2 3 5 3 4 2 3" xfId="23100" xr:uid="{00000000-0005-0000-0000-0000C3570000}"/>
    <cellStyle name="Normal 2 3 5 3 4 3" xfId="23101" xr:uid="{00000000-0005-0000-0000-0000C4570000}"/>
    <cellStyle name="Normal 2 3 5 3 4 3 2" xfId="23102" xr:uid="{00000000-0005-0000-0000-0000C5570000}"/>
    <cellStyle name="Normal 2 3 5 3 4 3 3" xfId="23103" xr:uid="{00000000-0005-0000-0000-0000C6570000}"/>
    <cellStyle name="Normal 2 3 5 3 4 4" xfId="23104" xr:uid="{00000000-0005-0000-0000-0000C7570000}"/>
    <cellStyle name="Normal 2 3 5 3 4 5" xfId="23105" xr:uid="{00000000-0005-0000-0000-0000C8570000}"/>
    <cellStyle name="Normal 2 3 5 3 5" xfId="23106" xr:uid="{00000000-0005-0000-0000-0000C9570000}"/>
    <cellStyle name="Normal 2 3 5 3 5 2" xfId="23107" xr:uid="{00000000-0005-0000-0000-0000CA570000}"/>
    <cellStyle name="Normal 2 3 5 3 5 3" xfId="23108" xr:uid="{00000000-0005-0000-0000-0000CB570000}"/>
    <cellStyle name="Normal 2 3 5 3 6" xfId="23109" xr:uid="{00000000-0005-0000-0000-0000CC570000}"/>
    <cellStyle name="Normal 2 3 5 3 6 2" xfId="23110" xr:uid="{00000000-0005-0000-0000-0000CD570000}"/>
    <cellStyle name="Normal 2 3 5 3 6 3" xfId="23111" xr:uid="{00000000-0005-0000-0000-0000CE570000}"/>
    <cellStyle name="Normal 2 3 5 3 7" xfId="23112" xr:uid="{00000000-0005-0000-0000-0000CF570000}"/>
    <cellStyle name="Normal 2 3 5 3 7 2" xfId="23113" xr:uid="{00000000-0005-0000-0000-0000D0570000}"/>
    <cellStyle name="Normal 2 3 5 3 8" xfId="23114" xr:uid="{00000000-0005-0000-0000-0000D1570000}"/>
    <cellStyle name="Normal 2 3 5 3 8 2" xfId="23115" xr:uid="{00000000-0005-0000-0000-0000D2570000}"/>
    <cellStyle name="Normal 2 3 5 3 9" xfId="23116" xr:uid="{00000000-0005-0000-0000-0000D3570000}"/>
    <cellStyle name="Normal 2 3 5 3_Tabell 4.5-4.7" xfId="23053" xr:uid="{00000000-0005-0000-0000-0000D4570000}"/>
    <cellStyle name="Normal 2 3 5 4" xfId="1315" xr:uid="{00000000-0005-0000-0000-0000D5570000}"/>
    <cellStyle name="Normal 2 3 5 4 10" xfId="23118" xr:uid="{00000000-0005-0000-0000-0000D6570000}"/>
    <cellStyle name="Normal 2 3 5 4 2" xfId="1316" xr:uid="{00000000-0005-0000-0000-0000D7570000}"/>
    <cellStyle name="Normal 2 3 5 4 2 2" xfId="23120" xr:uid="{00000000-0005-0000-0000-0000D8570000}"/>
    <cellStyle name="Normal 2 3 5 4 2 2 2" xfId="23121" xr:uid="{00000000-0005-0000-0000-0000D9570000}"/>
    <cellStyle name="Normal 2 3 5 4 2 2 3" xfId="23122" xr:uid="{00000000-0005-0000-0000-0000DA570000}"/>
    <cellStyle name="Normal 2 3 5 4 2 3" xfId="23123" xr:uid="{00000000-0005-0000-0000-0000DB570000}"/>
    <cellStyle name="Normal 2 3 5 4 2 3 2" xfId="23124" xr:uid="{00000000-0005-0000-0000-0000DC570000}"/>
    <cellStyle name="Normal 2 3 5 4 2 3 3" xfId="23125" xr:uid="{00000000-0005-0000-0000-0000DD570000}"/>
    <cellStyle name="Normal 2 3 5 4 2 4" xfId="23126" xr:uid="{00000000-0005-0000-0000-0000DE570000}"/>
    <cellStyle name="Normal 2 3 5 4 2 5" xfId="23127" xr:uid="{00000000-0005-0000-0000-0000DF570000}"/>
    <cellStyle name="Normal 2 3 5 4 2_Tabell 4.5-4.7" xfId="23119" xr:uid="{00000000-0005-0000-0000-0000E0570000}"/>
    <cellStyle name="Normal 2 3 5 4 3" xfId="23128" xr:uid="{00000000-0005-0000-0000-0000E1570000}"/>
    <cellStyle name="Normal 2 3 5 4 3 2" xfId="23129" xr:uid="{00000000-0005-0000-0000-0000E2570000}"/>
    <cellStyle name="Normal 2 3 5 4 3 2 2" xfId="23130" xr:uid="{00000000-0005-0000-0000-0000E3570000}"/>
    <cellStyle name="Normal 2 3 5 4 3 2 3" xfId="23131" xr:uid="{00000000-0005-0000-0000-0000E4570000}"/>
    <cellStyle name="Normal 2 3 5 4 3 3" xfId="23132" xr:uid="{00000000-0005-0000-0000-0000E5570000}"/>
    <cellStyle name="Normal 2 3 5 4 3 3 2" xfId="23133" xr:uid="{00000000-0005-0000-0000-0000E6570000}"/>
    <cellStyle name="Normal 2 3 5 4 3 3 3" xfId="23134" xr:uid="{00000000-0005-0000-0000-0000E7570000}"/>
    <cellStyle name="Normal 2 3 5 4 3 4" xfId="23135" xr:uid="{00000000-0005-0000-0000-0000E8570000}"/>
    <cellStyle name="Normal 2 3 5 4 3 5" xfId="23136" xr:uid="{00000000-0005-0000-0000-0000E9570000}"/>
    <cellStyle name="Normal 2 3 5 4 4" xfId="23137" xr:uid="{00000000-0005-0000-0000-0000EA570000}"/>
    <cellStyle name="Normal 2 3 5 4 4 2" xfId="23138" xr:uid="{00000000-0005-0000-0000-0000EB570000}"/>
    <cellStyle name="Normal 2 3 5 4 4 3" xfId="23139" xr:uid="{00000000-0005-0000-0000-0000EC570000}"/>
    <cellStyle name="Normal 2 3 5 4 5" xfId="23140" xr:uid="{00000000-0005-0000-0000-0000ED570000}"/>
    <cellStyle name="Normal 2 3 5 4 5 2" xfId="23141" xr:uid="{00000000-0005-0000-0000-0000EE570000}"/>
    <cellStyle name="Normal 2 3 5 4 5 3" xfId="23142" xr:uid="{00000000-0005-0000-0000-0000EF570000}"/>
    <cellStyle name="Normal 2 3 5 4 6" xfId="23143" xr:uid="{00000000-0005-0000-0000-0000F0570000}"/>
    <cellStyle name="Normal 2 3 5 4 6 2" xfId="23144" xr:uid="{00000000-0005-0000-0000-0000F1570000}"/>
    <cellStyle name="Normal 2 3 5 4 7" xfId="23145" xr:uid="{00000000-0005-0000-0000-0000F2570000}"/>
    <cellStyle name="Normal 2 3 5 4 7 2" xfId="23146" xr:uid="{00000000-0005-0000-0000-0000F3570000}"/>
    <cellStyle name="Normal 2 3 5 4 8" xfId="23147" xr:uid="{00000000-0005-0000-0000-0000F4570000}"/>
    <cellStyle name="Normal 2 3 5 4 9" xfId="23148" xr:uid="{00000000-0005-0000-0000-0000F5570000}"/>
    <cellStyle name="Normal 2 3 5 4_Tabell 4.5-4.7" xfId="23117" xr:uid="{00000000-0005-0000-0000-0000F6570000}"/>
    <cellStyle name="Normal 2 3 5 5" xfId="1317" xr:uid="{00000000-0005-0000-0000-0000F7570000}"/>
    <cellStyle name="Normal 2 3 5 5 2" xfId="23150" xr:uid="{00000000-0005-0000-0000-0000F8570000}"/>
    <cellStyle name="Normal 2 3 5 5 2 2" xfId="23151" xr:uid="{00000000-0005-0000-0000-0000F9570000}"/>
    <cellStyle name="Normal 2 3 5 5 2 3" xfId="23152" xr:uid="{00000000-0005-0000-0000-0000FA570000}"/>
    <cellStyle name="Normal 2 3 5 5 3" xfId="23153" xr:uid="{00000000-0005-0000-0000-0000FB570000}"/>
    <cellStyle name="Normal 2 3 5 5 3 2" xfId="23154" xr:uid="{00000000-0005-0000-0000-0000FC570000}"/>
    <cellStyle name="Normal 2 3 5 5 3 3" xfId="23155" xr:uid="{00000000-0005-0000-0000-0000FD570000}"/>
    <cellStyle name="Normal 2 3 5 5 4" xfId="23156" xr:uid="{00000000-0005-0000-0000-0000FE570000}"/>
    <cellStyle name="Normal 2 3 5 5 5" xfId="23157" xr:uid="{00000000-0005-0000-0000-0000FF570000}"/>
    <cellStyle name="Normal 2 3 5 5_Tabell 4.5-4.7" xfId="23149" xr:uid="{00000000-0005-0000-0000-000000580000}"/>
    <cellStyle name="Normal 2 3 5 6" xfId="23158" xr:uid="{00000000-0005-0000-0000-000001580000}"/>
    <cellStyle name="Normal 2 3 5 6 2" xfId="23159" xr:uid="{00000000-0005-0000-0000-000002580000}"/>
    <cellStyle name="Normal 2 3 5 6 2 2" xfId="23160" xr:uid="{00000000-0005-0000-0000-000003580000}"/>
    <cellStyle name="Normal 2 3 5 6 2 3" xfId="23161" xr:uid="{00000000-0005-0000-0000-000004580000}"/>
    <cellStyle name="Normal 2 3 5 6 3" xfId="23162" xr:uid="{00000000-0005-0000-0000-000005580000}"/>
    <cellStyle name="Normal 2 3 5 6 3 2" xfId="23163" xr:uid="{00000000-0005-0000-0000-000006580000}"/>
    <cellStyle name="Normal 2 3 5 6 3 3" xfId="23164" xr:uid="{00000000-0005-0000-0000-000007580000}"/>
    <cellStyle name="Normal 2 3 5 6 4" xfId="23165" xr:uid="{00000000-0005-0000-0000-000008580000}"/>
    <cellStyle name="Normal 2 3 5 6 5" xfId="23166" xr:uid="{00000000-0005-0000-0000-000009580000}"/>
    <cellStyle name="Normal 2 3 5 7" xfId="23167" xr:uid="{00000000-0005-0000-0000-00000A580000}"/>
    <cellStyle name="Normal 2 3 5 7 2" xfId="23168" xr:uid="{00000000-0005-0000-0000-00000B580000}"/>
    <cellStyle name="Normal 2 3 5 7 3" xfId="23169" xr:uid="{00000000-0005-0000-0000-00000C580000}"/>
    <cellStyle name="Normal 2 3 5 8" xfId="23170" xr:uid="{00000000-0005-0000-0000-00000D580000}"/>
    <cellStyle name="Normal 2 3 5 8 2" xfId="23171" xr:uid="{00000000-0005-0000-0000-00000E580000}"/>
    <cellStyle name="Normal 2 3 5 8 3" xfId="23172" xr:uid="{00000000-0005-0000-0000-00000F580000}"/>
    <cellStyle name="Normal 2 3 5 9" xfId="23173" xr:uid="{00000000-0005-0000-0000-000010580000}"/>
    <cellStyle name="Normal 2 3 5 9 2" xfId="23174" xr:uid="{00000000-0005-0000-0000-000011580000}"/>
    <cellStyle name="Normal 2 3 5_Tabell 4.5-4.7" xfId="22919" xr:uid="{00000000-0005-0000-0000-000012580000}"/>
    <cellStyle name="Normal 2 3 6" xfId="1318" xr:uid="{00000000-0005-0000-0000-000013580000}"/>
    <cellStyle name="Normal 2 3 6 10" xfId="23176" xr:uid="{00000000-0005-0000-0000-000014580000}"/>
    <cellStyle name="Normal 2 3 6 11" xfId="23177" xr:uid="{00000000-0005-0000-0000-000015580000}"/>
    <cellStyle name="Normal 2 3 6 12" xfId="23178" xr:uid="{00000000-0005-0000-0000-000016580000}"/>
    <cellStyle name="Normal 2 3 6 2" xfId="1319" xr:uid="{00000000-0005-0000-0000-000017580000}"/>
    <cellStyle name="Normal 2 3 6 2 10" xfId="23180" xr:uid="{00000000-0005-0000-0000-000018580000}"/>
    <cellStyle name="Normal 2 3 6 2 11" xfId="23181" xr:uid="{00000000-0005-0000-0000-000019580000}"/>
    <cellStyle name="Normal 2 3 6 2 2" xfId="1320" xr:uid="{00000000-0005-0000-0000-00001A580000}"/>
    <cellStyle name="Normal 2 3 6 2 2 10" xfId="23183" xr:uid="{00000000-0005-0000-0000-00001B580000}"/>
    <cellStyle name="Normal 2 3 6 2 2 2" xfId="1321" xr:uid="{00000000-0005-0000-0000-00001C580000}"/>
    <cellStyle name="Normal 2 3 6 2 2 2 2" xfId="23185" xr:uid="{00000000-0005-0000-0000-00001D580000}"/>
    <cellStyle name="Normal 2 3 6 2 2 2 2 2" xfId="23186" xr:uid="{00000000-0005-0000-0000-00001E580000}"/>
    <cellStyle name="Normal 2 3 6 2 2 2 2 3" xfId="23187" xr:uid="{00000000-0005-0000-0000-00001F580000}"/>
    <cellStyle name="Normal 2 3 6 2 2 2 3" xfId="23188" xr:uid="{00000000-0005-0000-0000-000020580000}"/>
    <cellStyle name="Normal 2 3 6 2 2 2 3 2" xfId="23189" xr:uid="{00000000-0005-0000-0000-000021580000}"/>
    <cellStyle name="Normal 2 3 6 2 2 2 3 3" xfId="23190" xr:uid="{00000000-0005-0000-0000-000022580000}"/>
    <cellStyle name="Normal 2 3 6 2 2 2 4" xfId="23191" xr:uid="{00000000-0005-0000-0000-000023580000}"/>
    <cellStyle name="Normal 2 3 6 2 2 2 5" xfId="23192" xr:uid="{00000000-0005-0000-0000-000024580000}"/>
    <cellStyle name="Normal 2 3 6 2 2 2_Tabell 4.5-4.7" xfId="23184" xr:uid="{00000000-0005-0000-0000-000025580000}"/>
    <cellStyle name="Normal 2 3 6 2 2 3" xfId="23193" xr:uid="{00000000-0005-0000-0000-000026580000}"/>
    <cellStyle name="Normal 2 3 6 2 2 3 2" xfId="23194" xr:uid="{00000000-0005-0000-0000-000027580000}"/>
    <cellStyle name="Normal 2 3 6 2 2 3 2 2" xfId="23195" xr:uid="{00000000-0005-0000-0000-000028580000}"/>
    <cellStyle name="Normal 2 3 6 2 2 3 2 3" xfId="23196" xr:uid="{00000000-0005-0000-0000-000029580000}"/>
    <cellStyle name="Normal 2 3 6 2 2 3 3" xfId="23197" xr:uid="{00000000-0005-0000-0000-00002A580000}"/>
    <cellStyle name="Normal 2 3 6 2 2 3 3 2" xfId="23198" xr:uid="{00000000-0005-0000-0000-00002B580000}"/>
    <cellStyle name="Normal 2 3 6 2 2 3 3 3" xfId="23199" xr:uid="{00000000-0005-0000-0000-00002C580000}"/>
    <cellStyle name="Normal 2 3 6 2 2 3 4" xfId="23200" xr:uid="{00000000-0005-0000-0000-00002D580000}"/>
    <cellStyle name="Normal 2 3 6 2 2 3 5" xfId="23201" xr:uid="{00000000-0005-0000-0000-00002E580000}"/>
    <cellStyle name="Normal 2 3 6 2 2 4" xfId="23202" xr:uid="{00000000-0005-0000-0000-00002F580000}"/>
    <cellStyle name="Normal 2 3 6 2 2 4 2" xfId="23203" xr:uid="{00000000-0005-0000-0000-000030580000}"/>
    <cellStyle name="Normal 2 3 6 2 2 4 3" xfId="23204" xr:uid="{00000000-0005-0000-0000-000031580000}"/>
    <cellStyle name="Normal 2 3 6 2 2 5" xfId="23205" xr:uid="{00000000-0005-0000-0000-000032580000}"/>
    <cellStyle name="Normal 2 3 6 2 2 5 2" xfId="23206" xr:uid="{00000000-0005-0000-0000-000033580000}"/>
    <cellStyle name="Normal 2 3 6 2 2 5 3" xfId="23207" xr:uid="{00000000-0005-0000-0000-000034580000}"/>
    <cellStyle name="Normal 2 3 6 2 2 6" xfId="23208" xr:uid="{00000000-0005-0000-0000-000035580000}"/>
    <cellStyle name="Normal 2 3 6 2 2 6 2" xfId="23209" xr:uid="{00000000-0005-0000-0000-000036580000}"/>
    <cellStyle name="Normal 2 3 6 2 2 7" xfId="23210" xr:uid="{00000000-0005-0000-0000-000037580000}"/>
    <cellStyle name="Normal 2 3 6 2 2 7 2" xfId="23211" xr:uid="{00000000-0005-0000-0000-000038580000}"/>
    <cellStyle name="Normal 2 3 6 2 2 8" xfId="23212" xr:uid="{00000000-0005-0000-0000-000039580000}"/>
    <cellStyle name="Normal 2 3 6 2 2 9" xfId="23213" xr:uid="{00000000-0005-0000-0000-00003A580000}"/>
    <cellStyle name="Normal 2 3 6 2 2_Tabell 4.5-4.7" xfId="23182" xr:uid="{00000000-0005-0000-0000-00003B580000}"/>
    <cellStyle name="Normal 2 3 6 2 3" xfId="1322" xr:uid="{00000000-0005-0000-0000-00003C580000}"/>
    <cellStyle name="Normal 2 3 6 2 3 2" xfId="23215" xr:uid="{00000000-0005-0000-0000-00003D580000}"/>
    <cellStyle name="Normal 2 3 6 2 3 2 2" xfId="23216" xr:uid="{00000000-0005-0000-0000-00003E580000}"/>
    <cellStyle name="Normal 2 3 6 2 3 2 3" xfId="23217" xr:uid="{00000000-0005-0000-0000-00003F580000}"/>
    <cellStyle name="Normal 2 3 6 2 3 3" xfId="23218" xr:uid="{00000000-0005-0000-0000-000040580000}"/>
    <cellStyle name="Normal 2 3 6 2 3 3 2" xfId="23219" xr:uid="{00000000-0005-0000-0000-000041580000}"/>
    <cellStyle name="Normal 2 3 6 2 3 3 3" xfId="23220" xr:uid="{00000000-0005-0000-0000-000042580000}"/>
    <cellStyle name="Normal 2 3 6 2 3 4" xfId="23221" xr:uid="{00000000-0005-0000-0000-000043580000}"/>
    <cellStyle name="Normal 2 3 6 2 3 5" xfId="23222" xr:uid="{00000000-0005-0000-0000-000044580000}"/>
    <cellStyle name="Normal 2 3 6 2 3_Tabell 4.5-4.7" xfId="23214" xr:uid="{00000000-0005-0000-0000-000045580000}"/>
    <cellStyle name="Normal 2 3 6 2 4" xfId="23223" xr:uid="{00000000-0005-0000-0000-000046580000}"/>
    <cellStyle name="Normal 2 3 6 2 4 2" xfId="23224" xr:uid="{00000000-0005-0000-0000-000047580000}"/>
    <cellStyle name="Normal 2 3 6 2 4 2 2" xfId="23225" xr:uid="{00000000-0005-0000-0000-000048580000}"/>
    <cellStyle name="Normal 2 3 6 2 4 2 3" xfId="23226" xr:uid="{00000000-0005-0000-0000-000049580000}"/>
    <cellStyle name="Normal 2 3 6 2 4 3" xfId="23227" xr:uid="{00000000-0005-0000-0000-00004A580000}"/>
    <cellStyle name="Normal 2 3 6 2 4 3 2" xfId="23228" xr:uid="{00000000-0005-0000-0000-00004B580000}"/>
    <cellStyle name="Normal 2 3 6 2 4 3 3" xfId="23229" xr:uid="{00000000-0005-0000-0000-00004C580000}"/>
    <cellStyle name="Normal 2 3 6 2 4 4" xfId="23230" xr:uid="{00000000-0005-0000-0000-00004D580000}"/>
    <cellStyle name="Normal 2 3 6 2 4 5" xfId="23231" xr:uid="{00000000-0005-0000-0000-00004E580000}"/>
    <cellStyle name="Normal 2 3 6 2 5" xfId="23232" xr:uid="{00000000-0005-0000-0000-00004F580000}"/>
    <cellStyle name="Normal 2 3 6 2 5 2" xfId="23233" xr:uid="{00000000-0005-0000-0000-000050580000}"/>
    <cellStyle name="Normal 2 3 6 2 5 3" xfId="23234" xr:uid="{00000000-0005-0000-0000-000051580000}"/>
    <cellStyle name="Normal 2 3 6 2 6" xfId="23235" xr:uid="{00000000-0005-0000-0000-000052580000}"/>
    <cellStyle name="Normal 2 3 6 2 6 2" xfId="23236" xr:uid="{00000000-0005-0000-0000-000053580000}"/>
    <cellStyle name="Normal 2 3 6 2 6 3" xfId="23237" xr:uid="{00000000-0005-0000-0000-000054580000}"/>
    <cellStyle name="Normal 2 3 6 2 7" xfId="23238" xr:uid="{00000000-0005-0000-0000-000055580000}"/>
    <cellStyle name="Normal 2 3 6 2 7 2" xfId="23239" xr:uid="{00000000-0005-0000-0000-000056580000}"/>
    <cellStyle name="Normal 2 3 6 2 8" xfId="23240" xr:uid="{00000000-0005-0000-0000-000057580000}"/>
    <cellStyle name="Normal 2 3 6 2 8 2" xfId="23241" xr:uid="{00000000-0005-0000-0000-000058580000}"/>
    <cellStyle name="Normal 2 3 6 2 9" xfId="23242" xr:uid="{00000000-0005-0000-0000-000059580000}"/>
    <cellStyle name="Normal 2 3 6 2_Tabell 4.5-4.7" xfId="23179" xr:uid="{00000000-0005-0000-0000-00005A580000}"/>
    <cellStyle name="Normal 2 3 6 3" xfId="1323" xr:uid="{00000000-0005-0000-0000-00005B580000}"/>
    <cellStyle name="Normal 2 3 6 3 10" xfId="23244" xr:uid="{00000000-0005-0000-0000-00005C580000}"/>
    <cellStyle name="Normal 2 3 6 3 2" xfId="1324" xr:uid="{00000000-0005-0000-0000-00005D580000}"/>
    <cellStyle name="Normal 2 3 6 3 2 2" xfId="23246" xr:uid="{00000000-0005-0000-0000-00005E580000}"/>
    <cellStyle name="Normal 2 3 6 3 2 2 2" xfId="23247" xr:uid="{00000000-0005-0000-0000-00005F580000}"/>
    <cellStyle name="Normal 2 3 6 3 2 2 3" xfId="23248" xr:uid="{00000000-0005-0000-0000-000060580000}"/>
    <cellStyle name="Normal 2 3 6 3 2 3" xfId="23249" xr:uid="{00000000-0005-0000-0000-000061580000}"/>
    <cellStyle name="Normal 2 3 6 3 2 3 2" xfId="23250" xr:uid="{00000000-0005-0000-0000-000062580000}"/>
    <cellStyle name="Normal 2 3 6 3 2 3 3" xfId="23251" xr:uid="{00000000-0005-0000-0000-000063580000}"/>
    <cellStyle name="Normal 2 3 6 3 2 4" xfId="23252" xr:uid="{00000000-0005-0000-0000-000064580000}"/>
    <cellStyle name="Normal 2 3 6 3 2 5" xfId="23253" xr:uid="{00000000-0005-0000-0000-000065580000}"/>
    <cellStyle name="Normal 2 3 6 3 2_Tabell 4.5-4.7" xfId="23245" xr:uid="{00000000-0005-0000-0000-000066580000}"/>
    <cellStyle name="Normal 2 3 6 3 3" xfId="23254" xr:uid="{00000000-0005-0000-0000-000067580000}"/>
    <cellStyle name="Normal 2 3 6 3 3 2" xfId="23255" xr:uid="{00000000-0005-0000-0000-000068580000}"/>
    <cellStyle name="Normal 2 3 6 3 3 2 2" xfId="23256" xr:uid="{00000000-0005-0000-0000-000069580000}"/>
    <cellStyle name="Normal 2 3 6 3 3 2 3" xfId="23257" xr:uid="{00000000-0005-0000-0000-00006A580000}"/>
    <cellStyle name="Normal 2 3 6 3 3 3" xfId="23258" xr:uid="{00000000-0005-0000-0000-00006B580000}"/>
    <cellStyle name="Normal 2 3 6 3 3 3 2" xfId="23259" xr:uid="{00000000-0005-0000-0000-00006C580000}"/>
    <cellStyle name="Normal 2 3 6 3 3 3 3" xfId="23260" xr:uid="{00000000-0005-0000-0000-00006D580000}"/>
    <cellStyle name="Normal 2 3 6 3 3 4" xfId="23261" xr:uid="{00000000-0005-0000-0000-00006E580000}"/>
    <cellStyle name="Normal 2 3 6 3 3 5" xfId="23262" xr:uid="{00000000-0005-0000-0000-00006F580000}"/>
    <cellStyle name="Normal 2 3 6 3 4" xfId="23263" xr:uid="{00000000-0005-0000-0000-000070580000}"/>
    <cellStyle name="Normal 2 3 6 3 4 2" xfId="23264" xr:uid="{00000000-0005-0000-0000-000071580000}"/>
    <cellStyle name="Normal 2 3 6 3 4 3" xfId="23265" xr:uid="{00000000-0005-0000-0000-000072580000}"/>
    <cellStyle name="Normal 2 3 6 3 5" xfId="23266" xr:uid="{00000000-0005-0000-0000-000073580000}"/>
    <cellStyle name="Normal 2 3 6 3 5 2" xfId="23267" xr:uid="{00000000-0005-0000-0000-000074580000}"/>
    <cellStyle name="Normal 2 3 6 3 5 3" xfId="23268" xr:uid="{00000000-0005-0000-0000-000075580000}"/>
    <cellStyle name="Normal 2 3 6 3 6" xfId="23269" xr:uid="{00000000-0005-0000-0000-000076580000}"/>
    <cellStyle name="Normal 2 3 6 3 6 2" xfId="23270" xr:uid="{00000000-0005-0000-0000-000077580000}"/>
    <cellStyle name="Normal 2 3 6 3 7" xfId="23271" xr:uid="{00000000-0005-0000-0000-000078580000}"/>
    <cellStyle name="Normal 2 3 6 3 7 2" xfId="23272" xr:uid="{00000000-0005-0000-0000-000079580000}"/>
    <cellStyle name="Normal 2 3 6 3 8" xfId="23273" xr:uid="{00000000-0005-0000-0000-00007A580000}"/>
    <cellStyle name="Normal 2 3 6 3 9" xfId="23274" xr:uid="{00000000-0005-0000-0000-00007B580000}"/>
    <cellStyle name="Normal 2 3 6 3_Tabell 4.5-4.7" xfId="23243" xr:uid="{00000000-0005-0000-0000-00007C580000}"/>
    <cellStyle name="Normal 2 3 6 4" xfId="1325" xr:uid="{00000000-0005-0000-0000-00007D580000}"/>
    <cellStyle name="Normal 2 3 6 4 2" xfId="23276" xr:uid="{00000000-0005-0000-0000-00007E580000}"/>
    <cellStyle name="Normal 2 3 6 4 2 2" xfId="23277" xr:uid="{00000000-0005-0000-0000-00007F580000}"/>
    <cellStyle name="Normal 2 3 6 4 2 3" xfId="23278" xr:uid="{00000000-0005-0000-0000-000080580000}"/>
    <cellStyle name="Normal 2 3 6 4 3" xfId="23279" xr:uid="{00000000-0005-0000-0000-000081580000}"/>
    <cellStyle name="Normal 2 3 6 4 3 2" xfId="23280" xr:uid="{00000000-0005-0000-0000-000082580000}"/>
    <cellStyle name="Normal 2 3 6 4 3 3" xfId="23281" xr:uid="{00000000-0005-0000-0000-000083580000}"/>
    <cellStyle name="Normal 2 3 6 4 4" xfId="23282" xr:uid="{00000000-0005-0000-0000-000084580000}"/>
    <cellStyle name="Normal 2 3 6 4 5" xfId="23283" xr:uid="{00000000-0005-0000-0000-000085580000}"/>
    <cellStyle name="Normal 2 3 6 4_Tabell 4.5-4.7" xfId="23275" xr:uid="{00000000-0005-0000-0000-000086580000}"/>
    <cellStyle name="Normal 2 3 6 5" xfId="23284" xr:uid="{00000000-0005-0000-0000-000087580000}"/>
    <cellStyle name="Normal 2 3 6 5 2" xfId="23285" xr:uid="{00000000-0005-0000-0000-000088580000}"/>
    <cellStyle name="Normal 2 3 6 5 2 2" xfId="23286" xr:uid="{00000000-0005-0000-0000-000089580000}"/>
    <cellStyle name="Normal 2 3 6 5 2 3" xfId="23287" xr:uid="{00000000-0005-0000-0000-00008A580000}"/>
    <cellStyle name="Normal 2 3 6 5 3" xfId="23288" xr:uid="{00000000-0005-0000-0000-00008B580000}"/>
    <cellStyle name="Normal 2 3 6 5 3 2" xfId="23289" xr:uid="{00000000-0005-0000-0000-00008C580000}"/>
    <cellStyle name="Normal 2 3 6 5 3 3" xfId="23290" xr:uid="{00000000-0005-0000-0000-00008D580000}"/>
    <cellStyle name="Normal 2 3 6 5 4" xfId="23291" xr:uid="{00000000-0005-0000-0000-00008E580000}"/>
    <cellStyle name="Normal 2 3 6 5 5" xfId="23292" xr:uid="{00000000-0005-0000-0000-00008F580000}"/>
    <cellStyle name="Normal 2 3 6 6" xfId="23293" xr:uid="{00000000-0005-0000-0000-000090580000}"/>
    <cellStyle name="Normal 2 3 6 6 2" xfId="23294" xr:uid="{00000000-0005-0000-0000-000091580000}"/>
    <cellStyle name="Normal 2 3 6 6 3" xfId="23295" xr:uid="{00000000-0005-0000-0000-000092580000}"/>
    <cellStyle name="Normal 2 3 6 7" xfId="23296" xr:uid="{00000000-0005-0000-0000-000093580000}"/>
    <cellStyle name="Normal 2 3 6 7 2" xfId="23297" xr:uid="{00000000-0005-0000-0000-000094580000}"/>
    <cellStyle name="Normal 2 3 6 7 3" xfId="23298" xr:uid="{00000000-0005-0000-0000-000095580000}"/>
    <cellStyle name="Normal 2 3 6 8" xfId="23299" xr:uid="{00000000-0005-0000-0000-000096580000}"/>
    <cellStyle name="Normal 2 3 6 8 2" xfId="23300" xr:uid="{00000000-0005-0000-0000-000097580000}"/>
    <cellStyle name="Normal 2 3 6 9" xfId="23301" xr:uid="{00000000-0005-0000-0000-000098580000}"/>
    <cellStyle name="Normal 2 3 6 9 2" xfId="23302" xr:uid="{00000000-0005-0000-0000-000099580000}"/>
    <cellStyle name="Normal 2 3 6_Tabell 4.5-4.7" xfId="23175" xr:uid="{00000000-0005-0000-0000-00009A580000}"/>
    <cellStyle name="Normal 2 3 7" xfId="1326" xr:uid="{00000000-0005-0000-0000-00009B580000}"/>
    <cellStyle name="Normal 2 3 7 10" xfId="23304" xr:uid="{00000000-0005-0000-0000-00009C580000}"/>
    <cellStyle name="Normal 2 3 7 11" xfId="23305" xr:uid="{00000000-0005-0000-0000-00009D580000}"/>
    <cellStyle name="Normal 2 3 7 2" xfId="1327" xr:uid="{00000000-0005-0000-0000-00009E580000}"/>
    <cellStyle name="Normal 2 3 7 2 10" xfId="23307" xr:uid="{00000000-0005-0000-0000-00009F580000}"/>
    <cellStyle name="Normal 2 3 7 2 2" xfId="1328" xr:uid="{00000000-0005-0000-0000-0000A0580000}"/>
    <cellStyle name="Normal 2 3 7 2 2 2" xfId="23309" xr:uid="{00000000-0005-0000-0000-0000A1580000}"/>
    <cellStyle name="Normal 2 3 7 2 2 2 2" xfId="23310" xr:uid="{00000000-0005-0000-0000-0000A2580000}"/>
    <cellStyle name="Normal 2 3 7 2 2 2 3" xfId="23311" xr:uid="{00000000-0005-0000-0000-0000A3580000}"/>
    <cellStyle name="Normal 2 3 7 2 2 3" xfId="23312" xr:uid="{00000000-0005-0000-0000-0000A4580000}"/>
    <cellStyle name="Normal 2 3 7 2 2 3 2" xfId="23313" xr:uid="{00000000-0005-0000-0000-0000A5580000}"/>
    <cellStyle name="Normal 2 3 7 2 2 3 3" xfId="23314" xr:uid="{00000000-0005-0000-0000-0000A6580000}"/>
    <cellStyle name="Normal 2 3 7 2 2 4" xfId="23315" xr:uid="{00000000-0005-0000-0000-0000A7580000}"/>
    <cellStyle name="Normal 2 3 7 2 2 5" xfId="23316" xr:uid="{00000000-0005-0000-0000-0000A8580000}"/>
    <cellStyle name="Normal 2 3 7 2 2_Tabell 4.5-4.7" xfId="23308" xr:uid="{00000000-0005-0000-0000-0000A9580000}"/>
    <cellStyle name="Normal 2 3 7 2 3" xfId="23317" xr:uid="{00000000-0005-0000-0000-0000AA580000}"/>
    <cellStyle name="Normal 2 3 7 2 3 2" xfId="23318" xr:uid="{00000000-0005-0000-0000-0000AB580000}"/>
    <cellStyle name="Normal 2 3 7 2 3 2 2" xfId="23319" xr:uid="{00000000-0005-0000-0000-0000AC580000}"/>
    <cellStyle name="Normal 2 3 7 2 3 2 3" xfId="23320" xr:uid="{00000000-0005-0000-0000-0000AD580000}"/>
    <cellStyle name="Normal 2 3 7 2 3 3" xfId="23321" xr:uid="{00000000-0005-0000-0000-0000AE580000}"/>
    <cellStyle name="Normal 2 3 7 2 3 3 2" xfId="23322" xr:uid="{00000000-0005-0000-0000-0000AF580000}"/>
    <cellStyle name="Normal 2 3 7 2 3 3 3" xfId="23323" xr:uid="{00000000-0005-0000-0000-0000B0580000}"/>
    <cellStyle name="Normal 2 3 7 2 3 4" xfId="23324" xr:uid="{00000000-0005-0000-0000-0000B1580000}"/>
    <cellStyle name="Normal 2 3 7 2 3 5" xfId="23325" xr:uid="{00000000-0005-0000-0000-0000B2580000}"/>
    <cellStyle name="Normal 2 3 7 2 4" xfId="23326" xr:uid="{00000000-0005-0000-0000-0000B3580000}"/>
    <cellStyle name="Normal 2 3 7 2 4 2" xfId="23327" xr:uid="{00000000-0005-0000-0000-0000B4580000}"/>
    <cellStyle name="Normal 2 3 7 2 4 3" xfId="23328" xr:uid="{00000000-0005-0000-0000-0000B5580000}"/>
    <cellStyle name="Normal 2 3 7 2 5" xfId="23329" xr:uid="{00000000-0005-0000-0000-0000B6580000}"/>
    <cellStyle name="Normal 2 3 7 2 5 2" xfId="23330" xr:uid="{00000000-0005-0000-0000-0000B7580000}"/>
    <cellStyle name="Normal 2 3 7 2 5 3" xfId="23331" xr:uid="{00000000-0005-0000-0000-0000B8580000}"/>
    <cellStyle name="Normal 2 3 7 2 6" xfId="23332" xr:uid="{00000000-0005-0000-0000-0000B9580000}"/>
    <cellStyle name="Normal 2 3 7 2 6 2" xfId="23333" xr:uid="{00000000-0005-0000-0000-0000BA580000}"/>
    <cellStyle name="Normal 2 3 7 2 7" xfId="23334" xr:uid="{00000000-0005-0000-0000-0000BB580000}"/>
    <cellStyle name="Normal 2 3 7 2 7 2" xfId="23335" xr:uid="{00000000-0005-0000-0000-0000BC580000}"/>
    <cellStyle name="Normal 2 3 7 2 8" xfId="23336" xr:uid="{00000000-0005-0000-0000-0000BD580000}"/>
    <cellStyle name="Normal 2 3 7 2 9" xfId="23337" xr:uid="{00000000-0005-0000-0000-0000BE580000}"/>
    <cellStyle name="Normal 2 3 7 2_Tabell 4.5-4.7" xfId="23306" xr:uid="{00000000-0005-0000-0000-0000BF580000}"/>
    <cellStyle name="Normal 2 3 7 3" xfId="1329" xr:uid="{00000000-0005-0000-0000-0000C0580000}"/>
    <cellStyle name="Normal 2 3 7 3 2" xfId="23339" xr:uid="{00000000-0005-0000-0000-0000C1580000}"/>
    <cellStyle name="Normal 2 3 7 3 2 2" xfId="23340" xr:uid="{00000000-0005-0000-0000-0000C2580000}"/>
    <cellStyle name="Normal 2 3 7 3 2 3" xfId="23341" xr:uid="{00000000-0005-0000-0000-0000C3580000}"/>
    <cellStyle name="Normal 2 3 7 3 3" xfId="23342" xr:uid="{00000000-0005-0000-0000-0000C4580000}"/>
    <cellStyle name="Normal 2 3 7 3 3 2" xfId="23343" xr:uid="{00000000-0005-0000-0000-0000C5580000}"/>
    <cellStyle name="Normal 2 3 7 3 3 3" xfId="23344" xr:uid="{00000000-0005-0000-0000-0000C6580000}"/>
    <cellStyle name="Normal 2 3 7 3 4" xfId="23345" xr:uid="{00000000-0005-0000-0000-0000C7580000}"/>
    <cellStyle name="Normal 2 3 7 3 5" xfId="23346" xr:uid="{00000000-0005-0000-0000-0000C8580000}"/>
    <cellStyle name="Normal 2 3 7 3_Tabell 4.5-4.7" xfId="23338" xr:uid="{00000000-0005-0000-0000-0000C9580000}"/>
    <cellStyle name="Normal 2 3 7 4" xfId="23347" xr:uid="{00000000-0005-0000-0000-0000CA580000}"/>
    <cellStyle name="Normal 2 3 7 4 2" xfId="23348" xr:uid="{00000000-0005-0000-0000-0000CB580000}"/>
    <cellStyle name="Normal 2 3 7 4 2 2" xfId="23349" xr:uid="{00000000-0005-0000-0000-0000CC580000}"/>
    <cellStyle name="Normal 2 3 7 4 2 3" xfId="23350" xr:uid="{00000000-0005-0000-0000-0000CD580000}"/>
    <cellStyle name="Normal 2 3 7 4 3" xfId="23351" xr:uid="{00000000-0005-0000-0000-0000CE580000}"/>
    <cellStyle name="Normal 2 3 7 4 3 2" xfId="23352" xr:uid="{00000000-0005-0000-0000-0000CF580000}"/>
    <cellStyle name="Normal 2 3 7 4 3 3" xfId="23353" xr:uid="{00000000-0005-0000-0000-0000D0580000}"/>
    <cellStyle name="Normal 2 3 7 4 4" xfId="23354" xr:uid="{00000000-0005-0000-0000-0000D1580000}"/>
    <cellStyle name="Normal 2 3 7 4 5" xfId="23355" xr:uid="{00000000-0005-0000-0000-0000D2580000}"/>
    <cellStyle name="Normal 2 3 7 5" xfId="23356" xr:uid="{00000000-0005-0000-0000-0000D3580000}"/>
    <cellStyle name="Normal 2 3 7 5 2" xfId="23357" xr:uid="{00000000-0005-0000-0000-0000D4580000}"/>
    <cellStyle name="Normal 2 3 7 5 3" xfId="23358" xr:uid="{00000000-0005-0000-0000-0000D5580000}"/>
    <cellStyle name="Normal 2 3 7 6" xfId="23359" xr:uid="{00000000-0005-0000-0000-0000D6580000}"/>
    <cellStyle name="Normal 2 3 7 6 2" xfId="23360" xr:uid="{00000000-0005-0000-0000-0000D7580000}"/>
    <cellStyle name="Normal 2 3 7 6 3" xfId="23361" xr:uid="{00000000-0005-0000-0000-0000D8580000}"/>
    <cellStyle name="Normal 2 3 7 7" xfId="23362" xr:uid="{00000000-0005-0000-0000-0000D9580000}"/>
    <cellStyle name="Normal 2 3 7 7 2" xfId="23363" xr:uid="{00000000-0005-0000-0000-0000DA580000}"/>
    <cellStyle name="Normal 2 3 7 8" xfId="23364" xr:uid="{00000000-0005-0000-0000-0000DB580000}"/>
    <cellStyle name="Normal 2 3 7 8 2" xfId="23365" xr:uid="{00000000-0005-0000-0000-0000DC580000}"/>
    <cellStyle name="Normal 2 3 7 9" xfId="23366" xr:uid="{00000000-0005-0000-0000-0000DD580000}"/>
    <cellStyle name="Normal 2 3 7_Tabell 4.5-4.7" xfId="23303" xr:uid="{00000000-0005-0000-0000-0000DE580000}"/>
    <cellStyle name="Normal 2 3 8" xfId="1330" xr:uid="{00000000-0005-0000-0000-0000DF580000}"/>
    <cellStyle name="Normal 2 3 8 10" xfId="23368" xr:uid="{00000000-0005-0000-0000-0000E0580000}"/>
    <cellStyle name="Normal 2 3 8 11" xfId="23369" xr:uid="{00000000-0005-0000-0000-0000E1580000}"/>
    <cellStyle name="Normal 2 3 8 2" xfId="1331" xr:uid="{00000000-0005-0000-0000-0000E2580000}"/>
    <cellStyle name="Normal 2 3 8 2 10" xfId="23371" xr:uid="{00000000-0005-0000-0000-0000E3580000}"/>
    <cellStyle name="Normal 2 3 8 2 2" xfId="1332" xr:uid="{00000000-0005-0000-0000-0000E4580000}"/>
    <cellStyle name="Normal 2 3 8 2 2 2" xfId="23373" xr:uid="{00000000-0005-0000-0000-0000E5580000}"/>
    <cellStyle name="Normal 2 3 8 2 2 2 2" xfId="23374" xr:uid="{00000000-0005-0000-0000-0000E6580000}"/>
    <cellStyle name="Normal 2 3 8 2 2 2 3" xfId="23375" xr:uid="{00000000-0005-0000-0000-0000E7580000}"/>
    <cellStyle name="Normal 2 3 8 2 2 3" xfId="23376" xr:uid="{00000000-0005-0000-0000-0000E8580000}"/>
    <cellStyle name="Normal 2 3 8 2 2 3 2" xfId="23377" xr:uid="{00000000-0005-0000-0000-0000E9580000}"/>
    <cellStyle name="Normal 2 3 8 2 2 3 3" xfId="23378" xr:uid="{00000000-0005-0000-0000-0000EA580000}"/>
    <cellStyle name="Normal 2 3 8 2 2 4" xfId="23379" xr:uid="{00000000-0005-0000-0000-0000EB580000}"/>
    <cellStyle name="Normal 2 3 8 2 2 5" xfId="23380" xr:uid="{00000000-0005-0000-0000-0000EC580000}"/>
    <cellStyle name="Normal 2 3 8 2 2_Tabell 4.5-4.7" xfId="23372" xr:uid="{00000000-0005-0000-0000-0000ED580000}"/>
    <cellStyle name="Normal 2 3 8 2 3" xfId="23381" xr:uid="{00000000-0005-0000-0000-0000EE580000}"/>
    <cellStyle name="Normal 2 3 8 2 3 2" xfId="23382" xr:uid="{00000000-0005-0000-0000-0000EF580000}"/>
    <cellStyle name="Normal 2 3 8 2 3 2 2" xfId="23383" xr:uid="{00000000-0005-0000-0000-0000F0580000}"/>
    <cellStyle name="Normal 2 3 8 2 3 2 3" xfId="23384" xr:uid="{00000000-0005-0000-0000-0000F1580000}"/>
    <cellStyle name="Normal 2 3 8 2 3 3" xfId="23385" xr:uid="{00000000-0005-0000-0000-0000F2580000}"/>
    <cellStyle name="Normal 2 3 8 2 3 3 2" xfId="23386" xr:uid="{00000000-0005-0000-0000-0000F3580000}"/>
    <cellStyle name="Normal 2 3 8 2 3 3 3" xfId="23387" xr:uid="{00000000-0005-0000-0000-0000F4580000}"/>
    <cellStyle name="Normal 2 3 8 2 3 4" xfId="23388" xr:uid="{00000000-0005-0000-0000-0000F5580000}"/>
    <cellStyle name="Normal 2 3 8 2 3 5" xfId="23389" xr:uid="{00000000-0005-0000-0000-0000F6580000}"/>
    <cellStyle name="Normal 2 3 8 2 4" xfId="23390" xr:uid="{00000000-0005-0000-0000-0000F7580000}"/>
    <cellStyle name="Normal 2 3 8 2 4 2" xfId="23391" xr:uid="{00000000-0005-0000-0000-0000F8580000}"/>
    <cellStyle name="Normal 2 3 8 2 4 3" xfId="23392" xr:uid="{00000000-0005-0000-0000-0000F9580000}"/>
    <cellStyle name="Normal 2 3 8 2 5" xfId="23393" xr:uid="{00000000-0005-0000-0000-0000FA580000}"/>
    <cellStyle name="Normal 2 3 8 2 5 2" xfId="23394" xr:uid="{00000000-0005-0000-0000-0000FB580000}"/>
    <cellStyle name="Normal 2 3 8 2 5 3" xfId="23395" xr:uid="{00000000-0005-0000-0000-0000FC580000}"/>
    <cellStyle name="Normal 2 3 8 2 6" xfId="23396" xr:uid="{00000000-0005-0000-0000-0000FD580000}"/>
    <cellStyle name="Normal 2 3 8 2 6 2" xfId="23397" xr:uid="{00000000-0005-0000-0000-0000FE580000}"/>
    <cellStyle name="Normal 2 3 8 2 7" xfId="23398" xr:uid="{00000000-0005-0000-0000-0000FF580000}"/>
    <cellStyle name="Normal 2 3 8 2 7 2" xfId="23399" xr:uid="{00000000-0005-0000-0000-000000590000}"/>
    <cellStyle name="Normal 2 3 8 2 8" xfId="23400" xr:uid="{00000000-0005-0000-0000-000001590000}"/>
    <cellStyle name="Normal 2 3 8 2 9" xfId="23401" xr:uid="{00000000-0005-0000-0000-000002590000}"/>
    <cellStyle name="Normal 2 3 8 2_Tabell 4.5-4.7" xfId="23370" xr:uid="{00000000-0005-0000-0000-000003590000}"/>
    <cellStyle name="Normal 2 3 8 3" xfId="1333" xr:uid="{00000000-0005-0000-0000-000004590000}"/>
    <cellStyle name="Normal 2 3 8 3 2" xfId="23403" xr:uid="{00000000-0005-0000-0000-000005590000}"/>
    <cellStyle name="Normal 2 3 8 3 2 2" xfId="23404" xr:uid="{00000000-0005-0000-0000-000006590000}"/>
    <cellStyle name="Normal 2 3 8 3 2 3" xfId="23405" xr:uid="{00000000-0005-0000-0000-000007590000}"/>
    <cellStyle name="Normal 2 3 8 3 3" xfId="23406" xr:uid="{00000000-0005-0000-0000-000008590000}"/>
    <cellStyle name="Normal 2 3 8 3 3 2" xfId="23407" xr:uid="{00000000-0005-0000-0000-000009590000}"/>
    <cellStyle name="Normal 2 3 8 3 3 3" xfId="23408" xr:uid="{00000000-0005-0000-0000-00000A590000}"/>
    <cellStyle name="Normal 2 3 8 3 4" xfId="23409" xr:uid="{00000000-0005-0000-0000-00000B590000}"/>
    <cellStyle name="Normal 2 3 8 3 5" xfId="23410" xr:uid="{00000000-0005-0000-0000-00000C590000}"/>
    <cellStyle name="Normal 2 3 8 3_Tabell 4.5-4.7" xfId="23402" xr:uid="{00000000-0005-0000-0000-00000D590000}"/>
    <cellStyle name="Normal 2 3 8 4" xfId="23411" xr:uid="{00000000-0005-0000-0000-00000E590000}"/>
    <cellStyle name="Normal 2 3 8 4 2" xfId="23412" xr:uid="{00000000-0005-0000-0000-00000F590000}"/>
    <cellStyle name="Normal 2 3 8 4 2 2" xfId="23413" xr:uid="{00000000-0005-0000-0000-000010590000}"/>
    <cellStyle name="Normal 2 3 8 4 2 3" xfId="23414" xr:uid="{00000000-0005-0000-0000-000011590000}"/>
    <cellStyle name="Normal 2 3 8 4 3" xfId="23415" xr:uid="{00000000-0005-0000-0000-000012590000}"/>
    <cellStyle name="Normal 2 3 8 4 3 2" xfId="23416" xr:uid="{00000000-0005-0000-0000-000013590000}"/>
    <cellStyle name="Normal 2 3 8 4 3 3" xfId="23417" xr:uid="{00000000-0005-0000-0000-000014590000}"/>
    <cellStyle name="Normal 2 3 8 4 4" xfId="23418" xr:uid="{00000000-0005-0000-0000-000015590000}"/>
    <cellStyle name="Normal 2 3 8 4 5" xfId="23419" xr:uid="{00000000-0005-0000-0000-000016590000}"/>
    <cellStyle name="Normal 2 3 8 5" xfId="23420" xr:uid="{00000000-0005-0000-0000-000017590000}"/>
    <cellStyle name="Normal 2 3 8 5 2" xfId="23421" xr:uid="{00000000-0005-0000-0000-000018590000}"/>
    <cellStyle name="Normal 2 3 8 5 3" xfId="23422" xr:uid="{00000000-0005-0000-0000-000019590000}"/>
    <cellStyle name="Normal 2 3 8 6" xfId="23423" xr:uid="{00000000-0005-0000-0000-00001A590000}"/>
    <cellStyle name="Normal 2 3 8 6 2" xfId="23424" xr:uid="{00000000-0005-0000-0000-00001B590000}"/>
    <cellStyle name="Normal 2 3 8 6 3" xfId="23425" xr:uid="{00000000-0005-0000-0000-00001C590000}"/>
    <cellStyle name="Normal 2 3 8 7" xfId="23426" xr:uid="{00000000-0005-0000-0000-00001D590000}"/>
    <cellStyle name="Normal 2 3 8 7 2" xfId="23427" xr:uid="{00000000-0005-0000-0000-00001E590000}"/>
    <cellStyle name="Normal 2 3 8 8" xfId="23428" xr:uid="{00000000-0005-0000-0000-00001F590000}"/>
    <cellStyle name="Normal 2 3 8 8 2" xfId="23429" xr:uid="{00000000-0005-0000-0000-000020590000}"/>
    <cellStyle name="Normal 2 3 8 9" xfId="23430" xr:uid="{00000000-0005-0000-0000-000021590000}"/>
    <cellStyle name="Normal 2 3 8_Tabell 4.5-4.7" xfId="23367" xr:uid="{00000000-0005-0000-0000-000022590000}"/>
    <cellStyle name="Normal 2 3 9" xfId="1334" xr:uid="{00000000-0005-0000-0000-000023590000}"/>
    <cellStyle name="Normal 2 3 9 10" xfId="23432" xr:uid="{00000000-0005-0000-0000-000024590000}"/>
    <cellStyle name="Normal 2 3 9 2" xfId="1335" xr:uid="{00000000-0005-0000-0000-000025590000}"/>
    <cellStyle name="Normal 2 3 9 2 2" xfId="23434" xr:uid="{00000000-0005-0000-0000-000026590000}"/>
    <cellStyle name="Normal 2 3 9 2 2 2" xfId="23435" xr:uid="{00000000-0005-0000-0000-000027590000}"/>
    <cellStyle name="Normal 2 3 9 2 2 3" xfId="23436" xr:uid="{00000000-0005-0000-0000-000028590000}"/>
    <cellStyle name="Normal 2 3 9 2 3" xfId="23437" xr:uid="{00000000-0005-0000-0000-000029590000}"/>
    <cellStyle name="Normal 2 3 9 2 3 2" xfId="23438" xr:uid="{00000000-0005-0000-0000-00002A590000}"/>
    <cellStyle name="Normal 2 3 9 2 3 3" xfId="23439" xr:uid="{00000000-0005-0000-0000-00002B590000}"/>
    <cellStyle name="Normal 2 3 9 2 4" xfId="23440" xr:uid="{00000000-0005-0000-0000-00002C590000}"/>
    <cellStyle name="Normal 2 3 9 2 5" xfId="23441" xr:uid="{00000000-0005-0000-0000-00002D590000}"/>
    <cellStyle name="Normal 2 3 9 2_Tabell 4.5-4.7" xfId="23433" xr:uid="{00000000-0005-0000-0000-00002E590000}"/>
    <cellStyle name="Normal 2 3 9 3" xfId="23442" xr:uid="{00000000-0005-0000-0000-00002F590000}"/>
    <cellStyle name="Normal 2 3 9 3 2" xfId="23443" xr:uid="{00000000-0005-0000-0000-000030590000}"/>
    <cellStyle name="Normal 2 3 9 3 2 2" xfId="23444" xr:uid="{00000000-0005-0000-0000-000031590000}"/>
    <cellStyle name="Normal 2 3 9 3 2 3" xfId="23445" xr:uid="{00000000-0005-0000-0000-000032590000}"/>
    <cellStyle name="Normal 2 3 9 3 3" xfId="23446" xr:uid="{00000000-0005-0000-0000-000033590000}"/>
    <cellStyle name="Normal 2 3 9 3 3 2" xfId="23447" xr:uid="{00000000-0005-0000-0000-000034590000}"/>
    <cellStyle name="Normal 2 3 9 3 3 3" xfId="23448" xr:uid="{00000000-0005-0000-0000-000035590000}"/>
    <cellStyle name="Normal 2 3 9 3 4" xfId="23449" xr:uid="{00000000-0005-0000-0000-000036590000}"/>
    <cellStyle name="Normal 2 3 9 3 5" xfId="23450" xr:uid="{00000000-0005-0000-0000-000037590000}"/>
    <cellStyle name="Normal 2 3 9 4" xfId="23451" xr:uid="{00000000-0005-0000-0000-000038590000}"/>
    <cellStyle name="Normal 2 3 9 4 2" xfId="23452" xr:uid="{00000000-0005-0000-0000-000039590000}"/>
    <cellStyle name="Normal 2 3 9 4 3" xfId="23453" xr:uid="{00000000-0005-0000-0000-00003A590000}"/>
    <cellStyle name="Normal 2 3 9 5" xfId="23454" xr:uid="{00000000-0005-0000-0000-00003B590000}"/>
    <cellStyle name="Normal 2 3 9 5 2" xfId="23455" xr:uid="{00000000-0005-0000-0000-00003C590000}"/>
    <cellStyle name="Normal 2 3 9 5 3" xfId="23456" xr:uid="{00000000-0005-0000-0000-00003D590000}"/>
    <cellStyle name="Normal 2 3 9 6" xfId="23457" xr:uid="{00000000-0005-0000-0000-00003E590000}"/>
    <cellStyle name="Normal 2 3 9 6 2" xfId="23458" xr:uid="{00000000-0005-0000-0000-00003F590000}"/>
    <cellStyle name="Normal 2 3 9 7" xfId="23459" xr:uid="{00000000-0005-0000-0000-000040590000}"/>
    <cellStyle name="Normal 2 3 9 7 2" xfId="23460" xr:uid="{00000000-0005-0000-0000-000041590000}"/>
    <cellStyle name="Normal 2 3 9 8" xfId="23461" xr:uid="{00000000-0005-0000-0000-000042590000}"/>
    <cellStyle name="Normal 2 3 9 9" xfId="23462" xr:uid="{00000000-0005-0000-0000-000043590000}"/>
    <cellStyle name="Normal 2 3 9_Tabell 4.5-4.7" xfId="23431" xr:uid="{00000000-0005-0000-0000-000044590000}"/>
    <cellStyle name="Normal 2 3_Tabell 4.5-4.7" xfId="22052" xr:uid="{00000000-0005-0000-0000-000045590000}"/>
    <cellStyle name="Normal 2 30" xfId="34321" xr:uid="{00000000-0005-0000-0000-000046590000}"/>
    <cellStyle name="Normal 2 31" xfId="34323" xr:uid="{00000000-0005-0000-0000-000047590000}"/>
    <cellStyle name="Normal 2 32" xfId="34329" xr:uid="{00000000-0005-0000-0000-000048590000}"/>
    <cellStyle name="Normal 2 33" xfId="34333" xr:uid="{00000000-0005-0000-0000-000049590000}"/>
    <cellStyle name="Normal 2 34" xfId="34334" xr:uid="{00000000-0005-0000-0000-00004A590000}"/>
    <cellStyle name="Normal 2 35" xfId="34341" xr:uid="{00000000-0005-0000-0000-00004B590000}"/>
    <cellStyle name="Normal 2 36" xfId="34344" xr:uid="{00000000-0005-0000-0000-00004C590000}"/>
    <cellStyle name="Normal 2 37" xfId="34347" xr:uid="{00000000-0005-0000-0000-00004D590000}"/>
    <cellStyle name="Normal 2 38" xfId="34349" xr:uid="{00000000-0005-0000-0000-00004E590000}"/>
    <cellStyle name="Normal 2 39" xfId="34348" xr:uid="{00000000-0005-0000-0000-00004F590000}"/>
    <cellStyle name="Normal 2 4" xfId="1336" xr:uid="{00000000-0005-0000-0000-000050590000}"/>
    <cellStyle name="Normal 2 4 10" xfId="23464" xr:uid="{00000000-0005-0000-0000-000051590000}"/>
    <cellStyle name="Normal 2 4 10 2" xfId="23465" xr:uid="{00000000-0005-0000-0000-000052590000}"/>
    <cellStyle name="Normal 2 4 10 3" xfId="23466" xr:uid="{00000000-0005-0000-0000-000053590000}"/>
    <cellStyle name="Normal 2 4 11" xfId="23467" xr:uid="{00000000-0005-0000-0000-000054590000}"/>
    <cellStyle name="Normal 2 4 11 2" xfId="23468" xr:uid="{00000000-0005-0000-0000-000055590000}"/>
    <cellStyle name="Normal 2 4 12" xfId="23469" xr:uid="{00000000-0005-0000-0000-000056590000}"/>
    <cellStyle name="Normal 2 4 12 2" xfId="23470" xr:uid="{00000000-0005-0000-0000-000057590000}"/>
    <cellStyle name="Normal 2 4 13" xfId="23471" xr:uid="{00000000-0005-0000-0000-000058590000}"/>
    <cellStyle name="Normal 2 4 14" xfId="23472" xr:uid="{00000000-0005-0000-0000-000059590000}"/>
    <cellStyle name="Normal 2 4 15" xfId="23473" xr:uid="{00000000-0005-0000-0000-00005A590000}"/>
    <cellStyle name="Normal 2 4 2" xfId="1337" xr:uid="{00000000-0005-0000-0000-00005B590000}"/>
    <cellStyle name="Normal 2 4 2 10" xfId="23475" xr:uid="{00000000-0005-0000-0000-00005C590000}"/>
    <cellStyle name="Normal 2 4 2 11" xfId="23476" xr:uid="{00000000-0005-0000-0000-00005D590000}"/>
    <cellStyle name="Normal 2 4 2 12" xfId="23477" xr:uid="{00000000-0005-0000-0000-00005E590000}"/>
    <cellStyle name="Normal 2 4 2 2" xfId="1338" xr:uid="{00000000-0005-0000-0000-00005F590000}"/>
    <cellStyle name="Normal 2 4 2 2 2" xfId="23479" xr:uid="{00000000-0005-0000-0000-000060590000}"/>
    <cellStyle name="Normal 2 4 2 2 2 2" xfId="23480" xr:uid="{00000000-0005-0000-0000-000061590000}"/>
    <cellStyle name="Normal 2 4 2 2 2 3" xfId="23481" xr:uid="{00000000-0005-0000-0000-000062590000}"/>
    <cellStyle name="Normal 2 4 2 2 3" xfId="23482" xr:uid="{00000000-0005-0000-0000-000063590000}"/>
    <cellStyle name="Normal 2 4 2 2 3 2" xfId="23483" xr:uid="{00000000-0005-0000-0000-000064590000}"/>
    <cellStyle name="Normal 2 4 2 2 3 3" xfId="23484" xr:uid="{00000000-0005-0000-0000-000065590000}"/>
    <cellStyle name="Normal 2 4 2 2 4" xfId="23485" xr:uid="{00000000-0005-0000-0000-000066590000}"/>
    <cellStyle name="Normal 2 4 2 2 5" xfId="23486" xr:uid="{00000000-0005-0000-0000-000067590000}"/>
    <cellStyle name="Normal 2 4 2 2_Tabell 4.5-4.7" xfId="23478" xr:uid="{00000000-0005-0000-0000-000068590000}"/>
    <cellStyle name="Normal 2 4 2 3" xfId="23487" xr:uid="{00000000-0005-0000-0000-000069590000}"/>
    <cellStyle name="Normal 2 4 2 3 2" xfId="23488" xr:uid="{00000000-0005-0000-0000-00006A590000}"/>
    <cellStyle name="Normal 2 4 2 3 2 2" xfId="23489" xr:uid="{00000000-0005-0000-0000-00006B590000}"/>
    <cellStyle name="Normal 2 4 2 3 2 3" xfId="23490" xr:uid="{00000000-0005-0000-0000-00006C590000}"/>
    <cellStyle name="Normal 2 4 2 3 3" xfId="23491" xr:uid="{00000000-0005-0000-0000-00006D590000}"/>
    <cellStyle name="Normal 2 4 2 3 3 2" xfId="23492" xr:uid="{00000000-0005-0000-0000-00006E590000}"/>
    <cellStyle name="Normal 2 4 2 3 3 3" xfId="23493" xr:uid="{00000000-0005-0000-0000-00006F590000}"/>
    <cellStyle name="Normal 2 4 2 3 4" xfId="23494" xr:uid="{00000000-0005-0000-0000-000070590000}"/>
    <cellStyle name="Normal 2 4 2 3 5" xfId="23495" xr:uid="{00000000-0005-0000-0000-000071590000}"/>
    <cellStyle name="Normal 2 4 2 4" xfId="23496" xr:uid="{00000000-0005-0000-0000-000072590000}"/>
    <cellStyle name="Normal 2 4 2 4 2" xfId="23497" xr:uid="{00000000-0005-0000-0000-000073590000}"/>
    <cellStyle name="Normal 2 4 2 4 2 2" xfId="23498" xr:uid="{00000000-0005-0000-0000-000074590000}"/>
    <cellStyle name="Normal 2 4 2 4 2 3" xfId="23499" xr:uid="{00000000-0005-0000-0000-000075590000}"/>
    <cellStyle name="Normal 2 4 2 4 3" xfId="23500" xr:uid="{00000000-0005-0000-0000-000076590000}"/>
    <cellStyle name="Normal 2 4 2 4 3 2" xfId="23501" xr:uid="{00000000-0005-0000-0000-000077590000}"/>
    <cellStyle name="Normal 2 4 2 4 3 3" xfId="23502" xr:uid="{00000000-0005-0000-0000-000078590000}"/>
    <cellStyle name="Normal 2 4 2 4 4" xfId="23503" xr:uid="{00000000-0005-0000-0000-000079590000}"/>
    <cellStyle name="Normal 2 4 2 4 5" xfId="23504" xr:uid="{00000000-0005-0000-0000-00007A590000}"/>
    <cellStyle name="Normal 2 4 2 5" xfId="23505" xr:uid="{00000000-0005-0000-0000-00007B590000}"/>
    <cellStyle name="Normal 2 4 2 5 2" xfId="23506" xr:uid="{00000000-0005-0000-0000-00007C590000}"/>
    <cellStyle name="Normal 2 4 2 5 2 2" xfId="23507" xr:uid="{00000000-0005-0000-0000-00007D590000}"/>
    <cellStyle name="Normal 2 4 2 5 2 3" xfId="23508" xr:uid="{00000000-0005-0000-0000-00007E590000}"/>
    <cellStyle name="Normal 2 4 2 5 3" xfId="23509" xr:uid="{00000000-0005-0000-0000-00007F590000}"/>
    <cellStyle name="Normal 2 4 2 5 3 2" xfId="23510" xr:uid="{00000000-0005-0000-0000-000080590000}"/>
    <cellStyle name="Normal 2 4 2 5 3 3" xfId="23511" xr:uid="{00000000-0005-0000-0000-000081590000}"/>
    <cellStyle name="Normal 2 4 2 5 4" xfId="23512" xr:uid="{00000000-0005-0000-0000-000082590000}"/>
    <cellStyle name="Normal 2 4 2 5 5" xfId="23513" xr:uid="{00000000-0005-0000-0000-000083590000}"/>
    <cellStyle name="Normal 2 4 2 6" xfId="23514" xr:uid="{00000000-0005-0000-0000-000084590000}"/>
    <cellStyle name="Normal 2 4 2 6 2" xfId="23515" xr:uid="{00000000-0005-0000-0000-000085590000}"/>
    <cellStyle name="Normal 2 4 2 6 3" xfId="23516" xr:uid="{00000000-0005-0000-0000-000086590000}"/>
    <cellStyle name="Normal 2 4 2 7" xfId="23517" xr:uid="{00000000-0005-0000-0000-000087590000}"/>
    <cellStyle name="Normal 2 4 2 7 2" xfId="23518" xr:uid="{00000000-0005-0000-0000-000088590000}"/>
    <cellStyle name="Normal 2 4 2 7 3" xfId="23519" xr:uid="{00000000-0005-0000-0000-000089590000}"/>
    <cellStyle name="Normal 2 4 2 8" xfId="23520" xr:uid="{00000000-0005-0000-0000-00008A590000}"/>
    <cellStyle name="Normal 2 4 2 8 2" xfId="23521" xr:uid="{00000000-0005-0000-0000-00008B590000}"/>
    <cellStyle name="Normal 2 4 2 9" xfId="23522" xr:uid="{00000000-0005-0000-0000-00008C590000}"/>
    <cellStyle name="Normal 2 4 2 9 2" xfId="23523" xr:uid="{00000000-0005-0000-0000-00008D590000}"/>
    <cellStyle name="Normal 2 4 2_Tabell 4.5-4.7" xfId="23474" xr:uid="{00000000-0005-0000-0000-00008E590000}"/>
    <cellStyle name="Normal 2 4 3" xfId="1339" xr:uid="{00000000-0005-0000-0000-00008F590000}"/>
    <cellStyle name="Normal 2 4 4" xfId="1340" xr:uid="{00000000-0005-0000-0000-000090590000}"/>
    <cellStyle name="Normal 2 4 5" xfId="1341" xr:uid="{00000000-0005-0000-0000-000091590000}"/>
    <cellStyle name="Normal 2 4 5 2" xfId="23525" xr:uid="{00000000-0005-0000-0000-000092590000}"/>
    <cellStyle name="Normal 2 4 5 2 2" xfId="23526" xr:uid="{00000000-0005-0000-0000-000093590000}"/>
    <cellStyle name="Normal 2 4 5 2 3" xfId="23527" xr:uid="{00000000-0005-0000-0000-000094590000}"/>
    <cellStyle name="Normal 2 4 5 3" xfId="23528" xr:uid="{00000000-0005-0000-0000-000095590000}"/>
    <cellStyle name="Normal 2 4 5 3 2" xfId="23529" xr:uid="{00000000-0005-0000-0000-000096590000}"/>
    <cellStyle name="Normal 2 4 5 3 3" xfId="23530" xr:uid="{00000000-0005-0000-0000-000097590000}"/>
    <cellStyle name="Normal 2 4 5 4" xfId="23531" xr:uid="{00000000-0005-0000-0000-000098590000}"/>
    <cellStyle name="Normal 2 4 5 5" xfId="23532" xr:uid="{00000000-0005-0000-0000-000099590000}"/>
    <cellStyle name="Normal 2 4 5_Tabell 4.5-4.7" xfId="23524" xr:uid="{00000000-0005-0000-0000-00009A590000}"/>
    <cellStyle name="Normal 2 4 6" xfId="23533" xr:uid="{00000000-0005-0000-0000-00009B590000}"/>
    <cellStyle name="Normal 2 4 6 2" xfId="23534" xr:uid="{00000000-0005-0000-0000-00009C590000}"/>
    <cellStyle name="Normal 2 4 6 2 2" xfId="23535" xr:uid="{00000000-0005-0000-0000-00009D590000}"/>
    <cellStyle name="Normal 2 4 6 2 3" xfId="23536" xr:uid="{00000000-0005-0000-0000-00009E590000}"/>
    <cellStyle name="Normal 2 4 6 3" xfId="23537" xr:uid="{00000000-0005-0000-0000-00009F590000}"/>
    <cellStyle name="Normal 2 4 6 3 2" xfId="23538" xr:uid="{00000000-0005-0000-0000-0000A0590000}"/>
    <cellStyle name="Normal 2 4 6 3 3" xfId="23539" xr:uid="{00000000-0005-0000-0000-0000A1590000}"/>
    <cellStyle name="Normal 2 4 6 4" xfId="23540" xr:uid="{00000000-0005-0000-0000-0000A2590000}"/>
    <cellStyle name="Normal 2 4 6 5" xfId="23541" xr:uid="{00000000-0005-0000-0000-0000A3590000}"/>
    <cellStyle name="Normal 2 4 7" xfId="23542" xr:uid="{00000000-0005-0000-0000-0000A4590000}"/>
    <cellStyle name="Normal 2 4 7 2" xfId="23543" xr:uid="{00000000-0005-0000-0000-0000A5590000}"/>
    <cellStyle name="Normal 2 4 7 2 2" xfId="23544" xr:uid="{00000000-0005-0000-0000-0000A6590000}"/>
    <cellStyle name="Normal 2 4 7 2 3" xfId="23545" xr:uid="{00000000-0005-0000-0000-0000A7590000}"/>
    <cellStyle name="Normal 2 4 7 3" xfId="23546" xr:uid="{00000000-0005-0000-0000-0000A8590000}"/>
    <cellStyle name="Normal 2 4 7 3 2" xfId="23547" xr:uid="{00000000-0005-0000-0000-0000A9590000}"/>
    <cellStyle name="Normal 2 4 7 3 3" xfId="23548" xr:uid="{00000000-0005-0000-0000-0000AA590000}"/>
    <cellStyle name="Normal 2 4 7 4" xfId="23549" xr:uid="{00000000-0005-0000-0000-0000AB590000}"/>
    <cellStyle name="Normal 2 4 7 5" xfId="23550" xr:uid="{00000000-0005-0000-0000-0000AC590000}"/>
    <cellStyle name="Normal 2 4 8" xfId="23551" xr:uid="{00000000-0005-0000-0000-0000AD590000}"/>
    <cellStyle name="Normal 2 4 8 2" xfId="23552" xr:uid="{00000000-0005-0000-0000-0000AE590000}"/>
    <cellStyle name="Normal 2 4 8 2 2" xfId="23553" xr:uid="{00000000-0005-0000-0000-0000AF590000}"/>
    <cellStyle name="Normal 2 4 8 2 3" xfId="23554" xr:uid="{00000000-0005-0000-0000-0000B0590000}"/>
    <cellStyle name="Normal 2 4 8 3" xfId="23555" xr:uid="{00000000-0005-0000-0000-0000B1590000}"/>
    <cellStyle name="Normal 2 4 8 3 2" xfId="23556" xr:uid="{00000000-0005-0000-0000-0000B2590000}"/>
    <cellStyle name="Normal 2 4 8 3 3" xfId="23557" xr:uid="{00000000-0005-0000-0000-0000B3590000}"/>
    <cellStyle name="Normal 2 4 8 4" xfId="23558" xr:uid="{00000000-0005-0000-0000-0000B4590000}"/>
    <cellStyle name="Normal 2 4 8 5" xfId="23559" xr:uid="{00000000-0005-0000-0000-0000B5590000}"/>
    <cellStyle name="Normal 2 4 9" xfId="23560" xr:uid="{00000000-0005-0000-0000-0000B6590000}"/>
    <cellStyle name="Normal 2 4 9 2" xfId="23561" xr:uid="{00000000-0005-0000-0000-0000B7590000}"/>
    <cellStyle name="Normal 2 4 9 3" xfId="23562" xr:uid="{00000000-0005-0000-0000-0000B8590000}"/>
    <cellStyle name="Normal 2 4_Tabell 4.5-4.7" xfId="23463" xr:uid="{00000000-0005-0000-0000-0000B9590000}"/>
    <cellStyle name="Normal 2 40" xfId="34351" xr:uid="{00000000-0005-0000-0000-0000BA590000}"/>
    <cellStyle name="Normal 2 41" xfId="34350" xr:uid="{00000000-0005-0000-0000-0000BB590000}"/>
    <cellStyle name="Normal 2 42" xfId="34352" xr:uid="{00000000-0005-0000-0000-0000BC590000}"/>
    <cellStyle name="Normal 2 43" xfId="34354" xr:uid="{00000000-0005-0000-0000-0000BD590000}"/>
    <cellStyle name="Normal 2 44" xfId="34358" xr:uid="{00000000-0005-0000-0000-0000BE590000}"/>
    <cellStyle name="Normal 2 45" xfId="34360" xr:uid="{00000000-0005-0000-0000-0000BF590000}"/>
    <cellStyle name="Normal 2 46" xfId="34364" xr:uid="{00000000-0005-0000-0000-0000C0590000}"/>
    <cellStyle name="Normal 2 47" xfId="34365" xr:uid="{00000000-0005-0000-0000-0000C1590000}"/>
    <cellStyle name="Normal 2 48" xfId="34370" xr:uid="{00000000-0005-0000-0000-0000C2590000}"/>
    <cellStyle name="Normal 2 49" xfId="34374" xr:uid="{00000000-0005-0000-0000-0000C3590000}"/>
    <cellStyle name="Normal 2 5" xfId="1342" xr:uid="{00000000-0005-0000-0000-0000C4590000}"/>
    <cellStyle name="Normal 2 5 10" xfId="23564" xr:uid="{00000000-0005-0000-0000-0000C5590000}"/>
    <cellStyle name="Normal 2 5 10 2" xfId="23565" xr:uid="{00000000-0005-0000-0000-0000C6590000}"/>
    <cellStyle name="Normal 2 5 11" xfId="23566" xr:uid="{00000000-0005-0000-0000-0000C7590000}"/>
    <cellStyle name="Normal 2 5 12" xfId="23567" xr:uid="{00000000-0005-0000-0000-0000C8590000}"/>
    <cellStyle name="Normal 2 5 13" xfId="23568" xr:uid="{00000000-0005-0000-0000-0000C9590000}"/>
    <cellStyle name="Normal 2 5 2" xfId="1343" xr:uid="{00000000-0005-0000-0000-0000CA590000}"/>
    <cellStyle name="Normal 2 5 2 2" xfId="23570" xr:uid="{00000000-0005-0000-0000-0000CB590000}"/>
    <cellStyle name="Normal 2 5 2 2 2" xfId="23571" xr:uid="{00000000-0005-0000-0000-0000CC590000}"/>
    <cellStyle name="Normal 2 5 2 2 2 2" xfId="23572" xr:uid="{00000000-0005-0000-0000-0000CD590000}"/>
    <cellStyle name="Normal 2 5 2 2 2 3" xfId="23573" xr:uid="{00000000-0005-0000-0000-0000CE590000}"/>
    <cellStyle name="Normal 2 5 2 2 3" xfId="23574" xr:uid="{00000000-0005-0000-0000-0000CF590000}"/>
    <cellStyle name="Normal 2 5 2 2 3 2" xfId="23575" xr:uid="{00000000-0005-0000-0000-0000D0590000}"/>
    <cellStyle name="Normal 2 5 2 2 3 3" xfId="23576" xr:uid="{00000000-0005-0000-0000-0000D1590000}"/>
    <cellStyle name="Normal 2 5 2 2 4" xfId="23577" xr:uid="{00000000-0005-0000-0000-0000D2590000}"/>
    <cellStyle name="Normal 2 5 2 2 5" xfId="23578" xr:uid="{00000000-0005-0000-0000-0000D3590000}"/>
    <cellStyle name="Normal 2 5 2 3" xfId="23579" xr:uid="{00000000-0005-0000-0000-0000D4590000}"/>
    <cellStyle name="Normal 2 5 2 3 2" xfId="23580" xr:uid="{00000000-0005-0000-0000-0000D5590000}"/>
    <cellStyle name="Normal 2 5 2 3 3" xfId="23581" xr:uid="{00000000-0005-0000-0000-0000D6590000}"/>
    <cellStyle name="Normal 2 5 2 4" xfId="23582" xr:uid="{00000000-0005-0000-0000-0000D7590000}"/>
    <cellStyle name="Normal 2 5 2 4 2" xfId="23583" xr:uid="{00000000-0005-0000-0000-0000D8590000}"/>
    <cellStyle name="Normal 2 5 2 4 3" xfId="23584" xr:uid="{00000000-0005-0000-0000-0000D9590000}"/>
    <cellStyle name="Normal 2 5 2 5" xfId="23585" xr:uid="{00000000-0005-0000-0000-0000DA590000}"/>
    <cellStyle name="Normal 2 5 2 6" xfId="23586" xr:uid="{00000000-0005-0000-0000-0000DB590000}"/>
    <cellStyle name="Normal 2 5 2_Tabell 4.5-4.7" xfId="23569" xr:uid="{00000000-0005-0000-0000-0000DC590000}"/>
    <cellStyle name="Normal 2 5 3" xfId="23587" xr:uid="{00000000-0005-0000-0000-0000DD590000}"/>
    <cellStyle name="Normal 2 5 3 2" xfId="23588" xr:uid="{00000000-0005-0000-0000-0000DE590000}"/>
    <cellStyle name="Normal 2 5 3 2 2" xfId="23589" xr:uid="{00000000-0005-0000-0000-0000DF590000}"/>
    <cellStyle name="Normal 2 5 3 2 3" xfId="23590" xr:uid="{00000000-0005-0000-0000-0000E0590000}"/>
    <cellStyle name="Normal 2 5 3 3" xfId="23591" xr:uid="{00000000-0005-0000-0000-0000E1590000}"/>
    <cellStyle name="Normal 2 5 3 3 2" xfId="23592" xr:uid="{00000000-0005-0000-0000-0000E2590000}"/>
    <cellStyle name="Normal 2 5 3 3 3" xfId="23593" xr:uid="{00000000-0005-0000-0000-0000E3590000}"/>
    <cellStyle name="Normal 2 5 3 4" xfId="23594" xr:uid="{00000000-0005-0000-0000-0000E4590000}"/>
    <cellStyle name="Normal 2 5 3 5" xfId="23595" xr:uid="{00000000-0005-0000-0000-0000E5590000}"/>
    <cellStyle name="Normal 2 5 4" xfId="23596" xr:uid="{00000000-0005-0000-0000-0000E6590000}"/>
    <cellStyle name="Normal 2 5 4 2" xfId="23597" xr:uid="{00000000-0005-0000-0000-0000E7590000}"/>
    <cellStyle name="Normal 2 5 4 2 2" xfId="23598" xr:uid="{00000000-0005-0000-0000-0000E8590000}"/>
    <cellStyle name="Normal 2 5 4 2 3" xfId="23599" xr:uid="{00000000-0005-0000-0000-0000E9590000}"/>
    <cellStyle name="Normal 2 5 4 3" xfId="23600" xr:uid="{00000000-0005-0000-0000-0000EA590000}"/>
    <cellStyle name="Normal 2 5 4 3 2" xfId="23601" xr:uid="{00000000-0005-0000-0000-0000EB590000}"/>
    <cellStyle name="Normal 2 5 4 3 3" xfId="23602" xr:uid="{00000000-0005-0000-0000-0000EC590000}"/>
    <cellStyle name="Normal 2 5 4 4" xfId="23603" xr:uid="{00000000-0005-0000-0000-0000ED590000}"/>
    <cellStyle name="Normal 2 5 4 5" xfId="23604" xr:uid="{00000000-0005-0000-0000-0000EE590000}"/>
    <cellStyle name="Normal 2 5 5" xfId="23605" xr:uid="{00000000-0005-0000-0000-0000EF590000}"/>
    <cellStyle name="Normal 2 5 5 2" xfId="23606" xr:uid="{00000000-0005-0000-0000-0000F0590000}"/>
    <cellStyle name="Normal 2 5 5 2 2" xfId="23607" xr:uid="{00000000-0005-0000-0000-0000F1590000}"/>
    <cellStyle name="Normal 2 5 5 2 3" xfId="23608" xr:uid="{00000000-0005-0000-0000-0000F2590000}"/>
    <cellStyle name="Normal 2 5 5 3" xfId="23609" xr:uid="{00000000-0005-0000-0000-0000F3590000}"/>
    <cellStyle name="Normal 2 5 5 3 2" xfId="23610" xr:uid="{00000000-0005-0000-0000-0000F4590000}"/>
    <cellStyle name="Normal 2 5 5 3 3" xfId="23611" xr:uid="{00000000-0005-0000-0000-0000F5590000}"/>
    <cellStyle name="Normal 2 5 5 4" xfId="23612" xr:uid="{00000000-0005-0000-0000-0000F6590000}"/>
    <cellStyle name="Normal 2 5 5 5" xfId="23613" xr:uid="{00000000-0005-0000-0000-0000F7590000}"/>
    <cellStyle name="Normal 2 5 6" xfId="23614" xr:uid="{00000000-0005-0000-0000-0000F8590000}"/>
    <cellStyle name="Normal 2 5 6 2" xfId="23615" xr:uid="{00000000-0005-0000-0000-0000F9590000}"/>
    <cellStyle name="Normal 2 5 6 2 2" xfId="23616" xr:uid="{00000000-0005-0000-0000-0000FA590000}"/>
    <cellStyle name="Normal 2 5 6 2 3" xfId="23617" xr:uid="{00000000-0005-0000-0000-0000FB590000}"/>
    <cellStyle name="Normal 2 5 6 3" xfId="23618" xr:uid="{00000000-0005-0000-0000-0000FC590000}"/>
    <cellStyle name="Normal 2 5 6 3 2" xfId="23619" xr:uid="{00000000-0005-0000-0000-0000FD590000}"/>
    <cellStyle name="Normal 2 5 6 3 3" xfId="23620" xr:uid="{00000000-0005-0000-0000-0000FE590000}"/>
    <cellStyle name="Normal 2 5 6 4" xfId="23621" xr:uid="{00000000-0005-0000-0000-0000FF590000}"/>
    <cellStyle name="Normal 2 5 6 5" xfId="23622" xr:uid="{00000000-0005-0000-0000-0000005A0000}"/>
    <cellStyle name="Normal 2 5 7" xfId="23623" xr:uid="{00000000-0005-0000-0000-0000015A0000}"/>
    <cellStyle name="Normal 2 5 7 2" xfId="23624" xr:uid="{00000000-0005-0000-0000-0000025A0000}"/>
    <cellStyle name="Normal 2 5 7 3" xfId="23625" xr:uid="{00000000-0005-0000-0000-0000035A0000}"/>
    <cellStyle name="Normal 2 5 8" xfId="23626" xr:uid="{00000000-0005-0000-0000-0000045A0000}"/>
    <cellStyle name="Normal 2 5 8 2" xfId="23627" xr:uid="{00000000-0005-0000-0000-0000055A0000}"/>
    <cellStyle name="Normal 2 5 8 3" xfId="23628" xr:uid="{00000000-0005-0000-0000-0000065A0000}"/>
    <cellStyle name="Normal 2 5 9" xfId="23629" xr:uid="{00000000-0005-0000-0000-0000075A0000}"/>
    <cellStyle name="Normal 2 5 9 2" xfId="23630" xr:uid="{00000000-0005-0000-0000-0000085A0000}"/>
    <cellStyle name="Normal 2 5_Tabell 4.5-4.7" xfId="23563" xr:uid="{00000000-0005-0000-0000-0000095A0000}"/>
    <cellStyle name="Normal 2 50" xfId="34453" xr:uid="{00000000-0005-0000-0000-00000A5A0000}"/>
    <cellStyle name="Normal 2 51" xfId="34378" xr:uid="{00000000-0005-0000-0000-00000B5A0000}"/>
    <cellStyle name="Normal 2 6" xfId="1344" xr:uid="{00000000-0005-0000-0000-00000C5A0000}"/>
    <cellStyle name="Normal 2 6 2" xfId="23632" xr:uid="{00000000-0005-0000-0000-00000D5A0000}"/>
    <cellStyle name="Normal 2 6 2 2" xfId="23633" xr:uid="{00000000-0005-0000-0000-00000E5A0000}"/>
    <cellStyle name="Normal 2 6 2 2 2" xfId="23634" xr:uid="{00000000-0005-0000-0000-00000F5A0000}"/>
    <cellStyle name="Normal 2 6 2 2 2 2" xfId="23635" xr:uid="{00000000-0005-0000-0000-0000105A0000}"/>
    <cellStyle name="Normal 2 6 2 2 2 3" xfId="23636" xr:uid="{00000000-0005-0000-0000-0000115A0000}"/>
    <cellStyle name="Normal 2 6 2 2 3" xfId="23637" xr:uid="{00000000-0005-0000-0000-0000125A0000}"/>
    <cellStyle name="Normal 2 6 2 2 3 2" xfId="23638" xr:uid="{00000000-0005-0000-0000-0000135A0000}"/>
    <cellStyle name="Normal 2 6 2 2 3 3" xfId="23639" xr:uid="{00000000-0005-0000-0000-0000145A0000}"/>
    <cellStyle name="Normal 2 6 2 2 4" xfId="23640" xr:uid="{00000000-0005-0000-0000-0000155A0000}"/>
    <cellStyle name="Normal 2 6 2 2 5" xfId="23641" xr:uid="{00000000-0005-0000-0000-0000165A0000}"/>
    <cellStyle name="Normal 2 6 2 3" xfId="23642" xr:uid="{00000000-0005-0000-0000-0000175A0000}"/>
    <cellStyle name="Normal 2 6 2 3 2" xfId="23643" xr:uid="{00000000-0005-0000-0000-0000185A0000}"/>
    <cellStyle name="Normal 2 6 2 3 3" xfId="23644" xr:uid="{00000000-0005-0000-0000-0000195A0000}"/>
    <cellStyle name="Normal 2 6 2 4" xfId="23645" xr:uid="{00000000-0005-0000-0000-00001A5A0000}"/>
    <cellStyle name="Normal 2 6 2 4 2" xfId="23646" xr:uid="{00000000-0005-0000-0000-00001B5A0000}"/>
    <cellStyle name="Normal 2 6 2 4 3" xfId="23647" xr:uid="{00000000-0005-0000-0000-00001C5A0000}"/>
    <cellStyle name="Normal 2 6 2 5" xfId="23648" xr:uid="{00000000-0005-0000-0000-00001D5A0000}"/>
    <cellStyle name="Normal 2 6 2 6" xfId="23649" xr:uid="{00000000-0005-0000-0000-00001E5A0000}"/>
    <cellStyle name="Normal 2 6 3" xfId="23650" xr:uid="{00000000-0005-0000-0000-00001F5A0000}"/>
    <cellStyle name="Normal 2 6 3 2" xfId="23651" xr:uid="{00000000-0005-0000-0000-0000205A0000}"/>
    <cellStyle name="Normal 2 6 3 2 2" xfId="23652" xr:uid="{00000000-0005-0000-0000-0000215A0000}"/>
    <cellStyle name="Normal 2 6 3 2 3" xfId="23653" xr:uid="{00000000-0005-0000-0000-0000225A0000}"/>
    <cellStyle name="Normal 2 6 3 3" xfId="23654" xr:uid="{00000000-0005-0000-0000-0000235A0000}"/>
    <cellStyle name="Normal 2 6 3 3 2" xfId="23655" xr:uid="{00000000-0005-0000-0000-0000245A0000}"/>
    <cellStyle name="Normal 2 6 3 3 3" xfId="23656" xr:uid="{00000000-0005-0000-0000-0000255A0000}"/>
    <cellStyle name="Normal 2 6 3 4" xfId="23657" xr:uid="{00000000-0005-0000-0000-0000265A0000}"/>
    <cellStyle name="Normal 2 6 3 5" xfId="23658" xr:uid="{00000000-0005-0000-0000-0000275A0000}"/>
    <cellStyle name="Normal 2 6 4" xfId="23659" xr:uid="{00000000-0005-0000-0000-0000285A0000}"/>
    <cellStyle name="Normal 2 6 4 2" xfId="23660" xr:uid="{00000000-0005-0000-0000-0000295A0000}"/>
    <cellStyle name="Normal 2 6 4 3" xfId="23661" xr:uid="{00000000-0005-0000-0000-00002A5A0000}"/>
    <cellStyle name="Normal 2 6 5" xfId="23662" xr:uid="{00000000-0005-0000-0000-00002B5A0000}"/>
    <cellStyle name="Normal 2 6 5 2" xfId="23663" xr:uid="{00000000-0005-0000-0000-00002C5A0000}"/>
    <cellStyle name="Normal 2 6 5 3" xfId="23664" xr:uid="{00000000-0005-0000-0000-00002D5A0000}"/>
    <cellStyle name="Normal 2 6 6" xfId="23665" xr:uid="{00000000-0005-0000-0000-00002E5A0000}"/>
    <cellStyle name="Normal 2 6 7" xfId="23666" xr:uid="{00000000-0005-0000-0000-00002F5A0000}"/>
    <cellStyle name="Normal 2 6 8" xfId="23667" xr:uid="{00000000-0005-0000-0000-0000305A0000}"/>
    <cellStyle name="Normal 2 6_Tabell 4.5-4.7" xfId="23631" xr:uid="{00000000-0005-0000-0000-0000315A0000}"/>
    <cellStyle name="Normal 2 7" xfId="2013" xr:uid="{00000000-0005-0000-0000-0000325A0000}"/>
    <cellStyle name="Normal 2 7 2" xfId="23669" xr:uid="{00000000-0005-0000-0000-0000335A0000}"/>
    <cellStyle name="Normal 2 7 2 2" xfId="23670" xr:uid="{00000000-0005-0000-0000-0000345A0000}"/>
    <cellStyle name="Normal 2 7 2 2 2" xfId="23671" xr:uid="{00000000-0005-0000-0000-0000355A0000}"/>
    <cellStyle name="Normal 2 7 2 2 2 2" xfId="23672" xr:uid="{00000000-0005-0000-0000-0000365A0000}"/>
    <cellStyle name="Normal 2 7 2 2 2 3" xfId="23673" xr:uid="{00000000-0005-0000-0000-0000375A0000}"/>
    <cellStyle name="Normal 2 7 2 2 3" xfId="23674" xr:uid="{00000000-0005-0000-0000-0000385A0000}"/>
    <cellStyle name="Normal 2 7 2 2 3 2" xfId="23675" xr:uid="{00000000-0005-0000-0000-0000395A0000}"/>
    <cellStyle name="Normal 2 7 2 2 3 3" xfId="23676" xr:uid="{00000000-0005-0000-0000-00003A5A0000}"/>
    <cellStyle name="Normal 2 7 2 2 4" xfId="23677" xr:uid="{00000000-0005-0000-0000-00003B5A0000}"/>
    <cellStyle name="Normal 2 7 2 2 5" xfId="23678" xr:uid="{00000000-0005-0000-0000-00003C5A0000}"/>
    <cellStyle name="Normal 2 7 2 3" xfId="23679" xr:uid="{00000000-0005-0000-0000-00003D5A0000}"/>
    <cellStyle name="Normal 2 7 2 3 2" xfId="23680" xr:uid="{00000000-0005-0000-0000-00003E5A0000}"/>
    <cellStyle name="Normal 2 7 2 3 3" xfId="23681" xr:uid="{00000000-0005-0000-0000-00003F5A0000}"/>
    <cellStyle name="Normal 2 7 2 4" xfId="23682" xr:uid="{00000000-0005-0000-0000-0000405A0000}"/>
    <cellStyle name="Normal 2 7 2 4 2" xfId="23683" xr:uid="{00000000-0005-0000-0000-0000415A0000}"/>
    <cellStyle name="Normal 2 7 2 4 3" xfId="23684" xr:uid="{00000000-0005-0000-0000-0000425A0000}"/>
    <cellStyle name="Normal 2 7 2 5" xfId="23685" xr:uid="{00000000-0005-0000-0000-0000435A0000}"/>
    <cellStyle name="Normal 2 7 2 6" xfId="23686" xr:uid="{00000000-0005-0000-0000-0000445A0000}"/>
    <cellStyle name="Normal 2 7 3" xfId="23687" xr:uid="{00000000-0005-0000-0000-0000455A0000}"/>
    <cellStyle name="Normal 2 7 3 2" xfId="23688" xr:uid="{00000000-0005-0000-0000-0000465A0000}"/>
    <cellStyle name="Normal 2 7 3 2 2" xfId="23689" xr:uid="{00000000-0005-0000-0000-0000475A0000}"/>
    <cellStyle name="Normal 2 7 3 2 3" xfId="23690" xr:uid="{00000000-0005-0000-0000-0000485A0000}"/>
    <cellStyle name="Normal 2 7 3 3" xfId="23691" xr:uid="{00000000-0005-0000-0000-0000495A0000}"/>
    <cellStyle name="Normal 2 7 3 3 2" xfId="23692" xr:uid="{00000000-0005-0000-0000-00004A5A0000}"/>
    <cellStyle name="Normal 2 7 3 3 3" xfId="23693" xr:uid="{00000000-0005-0000-0000-00004B5A0000}"/>
    <cellStyle name="Normal 2 7 3 4" xfId="23694" xr:uid="{00000000-0005-0000-0000-00004C5A0000}"/>
    <cellStyle name="Normal 2 7 3 5" xfId="23695" xr:uid="{00000000-0005-0000-0000-00004D5A0000}"/>
    <cellStyle name="Normal 2 7 4" xfId="23696" xr:uid="{00000000-0005-0000-0000-00004E5A0000}"/>
    <cellStyle name="Normal 2 7 4 2" xfId="23697" xr:uid="{00000000-0005-0000-0000-00004F5A0000}"/>
    <cellStyle name="Normal 2 7 4 3" xfId="23698" xr:uid="{00000000-0005-0000-0000-0000505A0000}"/>
    <cellStyle name="Normal 2 7 5" xfId="23699" xr:uid="{00000000-0005-0000-0000-0000515A0000}"/>
    <cellStyle name="Normal 2 7 5 2" xfId="23700" xr:uid="{00000000-0005-0000-0000-0000525A0000}"/>
    <cellStyle name="Normal 2 7 5 3" xfId="23701" xr:uid="{00000000-0005-0000-0000-0000535A0000}"/>
    <cellStyle name="Normal 2 7 6" xfId="23702" xr:uid="{00000000-0005-0000-0000-0000545A0000}"/>
    <cellStyle name="Normal 2 7 7" xfId="23703" xr:uid="{00000000-0005-0000-0000-0000555A0000}"/>
    <cellStyle name="Normal 2 7 8" xfId="23704" xr:uid="{00000000-0005-0000-0000-0000565A0000}"/>
    <cellStyle name="Normal 2 7_Tabell 4.5-4.7" xfId="23668" xr:uid="{00000000-0005-0000-0000-0000575A0000}"/>
    <cellStyle name="Normal 2 8" xfId="2026" xr:uid="{00000000-0005-0000-0000-0000585A0000}"/>
    <cellStyle name="Normal 2 8 2" xfId="23706" xr:uid="{00000000-0005-0000-0000-0000595A0000}"/>
    <cellStyle name="Normal 2 8 2 2" xfId="23707" xr:uid="{00000000-0005-0000-0000-00005A5A0000}"/>
    <cellStyle name="Normal 2 8 2 2 2" xfId="23708" xr:uid="{00000000-0005-0000-0000-00005B5A0000}"/>
    <cellStyle name="Normal 2 8 2 2 2 2" xfId="23709" xr:uid="{00000000-0005-0000-0000-00005C5A0000}"/>
    <cellStyle name="Normal 2 8 2 2 2 3" xfId="23710" xr:uid="{00000000-0005-0000-0000-00005D5A0000}"/>
    <cellStyle name="Normal 2 8 2 2 3" xfId="23711" xr:uid="{00000000-0005-0000-0000-00005E5A0000}"/>
    <cellStyle name="Normal 2 8 2 2 3 2" xfId="23712" xr:uid="{00000000-0005-0000-0000-00005F5A0000}"/>
    <cellStyle name="Normal 2 8 2 2 3 3" xfId="23713" xr:uid="{00000000-0005-0000-0000-0000605A0000}"/>
    <cellStyle name="Normal 2 8 2 2 4" xfId="23714" xr:uid="{00000000-0005-0000-0000-0000615A0000}"/>
    <cellStyle name="Normal 2 8 2 2 5" xfId="23715" xr:uid="{00000000-0005-0000-0000-0000625A0000}"/>
    <cellStyle name="Normal 2 8 2 3" xfId="23716" xr:uid="{00000000-0005-0000-0000-0000635A0000}"/>
    <cellStyle name="Normal 2 8 2 3 2" xfId="23717" xr:uid="{00000000-0005-0000-0000-0000645A0000}"/>
    <cellStyle name="Normal 2 8 2 3 3" xfId="23718" xr:uid="{00000000-0005-0000-0000-0000655A0000}"/>
    <cellStyle name="Normal 2 8 2 4" xfId="23719" xr:uid="{00000000-0005-0000-0000-0000665A0000}"/>
    <cellStyle name="Normal 2 8 2 4 2" xfId="23720" xr:uid="{00000000-0005-0000-0000-0000675A0000}"/>
    <cellStyle name="Normal 2 8 2 4 3" xfId="23721" xr:uid="{00000000-0005-0000-0000-0000685A0000}"/>
    <cellStyle name="Normal 2 8 2 5" xfId="23722" xr:uid="{00000000-0005-0000-0000-0000695A0000}"/>
    <cellStyle name="Normal 2 8 2 6" xfId="23723" xr:uid="{00000000-0005-0000-0000-00006A5A0000}"/>
    <cellStyle name="Normal 2 8 3" xfId="23724" xr:uid="{00000000-0005-0000-0000-00006B5A0000}"/>
    <cellStyle name="Normal 2 8 3 2" xfId="23725" xr:uid="{00000000-0005-0000-0000-00006C5A0000}"/>
    <cellStyle name="Normal 2 8 3 2 2" xfId="23726" xr:uid="{00000000-0005-0000-0000-00006D5A0000}"/>
    <cellStyle name="Normal 2 8 3 2 3" xfId="23727" xr:uid="{00000000-0005-0000-0000-00006E5A0000}"/>
    <cellStyle name="Normal 2 8 3 3" xfId="23728" xr:uid="{00000000-0005-0000-0000-00006F5A0000}"/>
    <cellStyle name="Normal 2 8 3 3 2" xfId="23729" xr:uid="{00000000-0005-0000-0000-0000705A0000}"/>
    <cellStyle name="Normal 2 8 3 3 3" xfId="23730" xr:uid="{00000000-0005-0000-0000-0000715A0000}"/>
    <cellStyle name="Normal 2 8 3 4" xfId="23731" xr:uid="{00000000-0005-0000-0000-0000725A0000}"/>
    <cellStyle name="Normal 2 8 3 5" xfId="23732" xr:uid="{00000000-0005-0000-0000-0000735A0000}"/>
    <cellStyle name="Normal 2 8 4" xfId="23733" xr:uid="{00000000-0005-0000-0000-0000745A0000}"/>
    <cellStyle name="Normal 2 8 4 2" xfId="23734" xr:uid="{00000000-0005-0000-0000-0000755A0000}"/>
    <cellStyle name="Normal 2 8 4 3" xfId="23735" xr:uid="{00000000-0005-0000-0000-0000765A0000}"/>
    <cellStyle name="Normal 2 8 5" xfId="23736" xr:uid="{00000000-0005-0000-0000-0000775A0000}"/>
    <cellStyle name="Normal 2 8 5 2" xfId="23737" xr:uid="{00000000-0005-0000-0000-0000785A0000}"/>
    <cellStyle name="Normal 2 8 5 3" xfId="23738" xr:uid="{00000000-0005-0000-0000-0000795A0000}"/>
    <cellStyle name="Normal 2 8 6" xfId="23739" xr:uid="{00000000-0005-0000-0000-00007A5A0000}"/>
    <cellStyle name="Normal 2 8 7" xfId="23740" xr:uid="{00000000-0005-0000-0000-00007B5A0000}"/>
    <cellStyle name="Normal 2 8 8" xfId="23741" xr:uid="{00000000-0005-0000-0000-00007C5A0000}"/>
    <cellStyle name="Normal 2 8_Tabell 4.5-4.7" xfId="23705" xr:uid="{00000000-0005-0000-0000-00007D5A0000}"/>
    <cellStyle name="Normal 2 9" xfId="2034" xr:uid="{00000000-0005-0000-0000-00007E5A0000}"/>
    <cellStyle name="Normal 2 9 2" xfId="23743" xr:uid="{00000000-0005-0000-0000-00007F5A0000}"/>
    <cellStyle name="Normal 2 9 2 2" xfId="23744" xr:uid="{00000000-0005-0000-0000-0000805A0000}"/>
    <cellStyle name="Normal 2 9 2 2 2" xfId="23745" xr:uid="{00000000-0005-0000-0000-0000815A0000}"/>
    <cellStyle name="Normal 2 9 2 2 2 2" xfId="23746" xr:uid="{00000000-0005-0000-0000-0000825A0000}"/>
    <cellStyle name="Normal 2 9 2 2 2 3" xfId="23747" xr:uid="{00000000-0005-0000-0000-0000835A0000}"/>
    <cellStyle name="Normal 2 9 2 2 3" xfId="23748" xr:uid="{00000000-0005-0000-0000-0000845A0000}"/>
    <cellStyle name="Normal 2 9 2 2 3 2" xfId="23749" xr:uid="{00000000-0005-0000-0000-0000855A0000}"/>
    <cellStyle name="Normal 2 9 2 2 3 3" xfId="23750" xr:uid="{00000000-0005-0000-0000-0000865A0000}"/>
    <cellStyle name="Normal 2 9 2 2 4" xfId="23751" xr:uid="{00000000-0005-0000-0000-0000875A0000}"/>
    <cellStyle name="Normal 2 9 2 2 5" xfId="23752" xr:uid="{00000000-0005-0000-0000-0000885A0000}"/>
    <cellStyle name="Normal 2 9 2 3" xfId="23753" xr:uid="{00000000-0005-0000-0000-0000895A0000}"/>
    <cellStyle name="Normal 2 9 2 3 2" xfId="23754" xr:uid="{00000000-0005-0000-0000-00008A5A0000}"/>
    <cellStyle name="Normal 2 9 2 3 3" xfId="23755" xr:uid="{00000000-0005-0000-0000-00008B5A0000}"/>
    <cellStyle name="Normal 2 9 2 4" xfId="23756" xr:uid="{00000000-0005-0000-0000-00008C5A0000}"/>
    <cellStyle name="Normal 2 9 2 4 2" xfId="23757" xr:uid="{00000000-0005-0000-0000-00008D5A0000}"/>
    <cellStyle name="Normal 2 9 2 4 3" xfId="23758" xr:uid="{00000000-0005-0000-0000-00008E5A0000}"/>
    <cellStyle name="Normal 2 9 2 5" xfId="23759" xr:uid="{00000000-0005-0000-0000-00008F5A0000}"/>
    <cellStyle name="Normal 2 9 2 6" xfId="23760" xr:uid="{00000000-0005-0000-0000-0000905A0000}"/>
    <cellStyle name="Normal 2 9 3" xfId="23761" xr:uid="{00000000-0005-0000-0000-0000915A0000}"/>
    <cellStyle name="Normal 2 9 3 2" xfId="23762" xr:uid="{00000000-0005-0000-0000-0000925A0000}"/>
    <cellStyle name="Normal 2 9 3 2 2" xfId="23763" xr:uid="{00000000-0005-0000-0000-0000935A0000}"/>
    <cellStyle name="Normal 2 9 3 2 3" xfId="23764" xr:uid="{00000000-0005-0000-0000-0000945A0000}"/>
    <cellStyle name="Normal 2 9 3 3" xfId="23765" xr:uid="{00000000-0005-0000-0000-0000955A0000}"/>
    <cellStyle name="Normal 2 9 3 3 2" xfId="23766" xr:uid="{00000000-0005-0000-0000-0000965A0000}"/>
    <cellStyle name="Normal 2 9 3 3 3" xfId="23767" xr:uid="{00000000-0005-0000-0000-0000975A0000}"/>
    <cellStyle name="Normal 2 9 3 4" xfId="23768" xr:uid="{00000000-0005-0000-0000-0000985A0000}"/>
    <cellStyle name="Normal 2 9 3 5" xfId="23769" xr:uid="{00000000-0005-0000-0000-0000995A0000}"/>
    <cellStyle name="Normal 2 9 4" xfId="23770" xr:uid="{00000000-0005-0000-0000-00009A5A0000}"/>
    <cellStyle name="Normal 2 9 4 2" xfId="23771" xr:uid="{00000000-0005-0000-0000-00009B5A0000}"/>
    <cellStyle name="Normal 2 9 4 3" xfId="23772" xr:uid="{00000000-0005-0000-0000-00009C5A0000}"/>
    <cellStyle name="Normal 2 9 5" xfId="23773" xr:uid="{00000000-0005-0000-0000-00009D5A0000}"/>
    <cellStyle name="Normal 2 9 5 2" xfId="23774" xr:uid="{00000000-0005-0000-0000-00009E5A0000}"/>
    <cellStyle name="Normal 2 9 5 3" xfId="23775" xr:uid="{00000000-0005-0000-0000-00009F5A0000}"/>
    <cellStyle name="Normal 2 9 6" xfId="23776" xr:uid="{00000000-0005-0000-0000-0000A05A0000}"/>
    <cellStyle name="Normal 2 9 7" xfId="23777" xr:uid="{00000000-0005-0000-0000-0000A15A0000}"/>
    <cellStyle name="Normal 2 9 8" xfId="23778" xr:uid="{00000000-0005-0000-0000-0000A25A0000}"/>
    <cellStyle name="Normal 2 9_Tabell 4.5-4.7" xfId="23742" xr:uid="{00000000-0005-0000-0000-0000A35A0000}"/>
    <cellStyle name="Normal 2_Tabell 4.5-4.7" xfId="21875" xr:uid="{00000000-0005-0000-0000-0000A45A0000}"/>
    <cellStyle name="Normal 20" xfId="23779" xr:uid="{00000000-0005-0000-0000-0000A55A0000}"/>
    <cellStyle name="Normal 20 2" xfId="34424" xr:uid="{00000000-0005-0000-0000-0000A65A0000}"/>
    <cellStyle name="Normal 21" xfId="34328" xr:uid="{00000000-0005-0000-0000-0000A75A0000}"/>
    <cellStyle name="Normal 21 2" xfId="34423" xr:uid="{00000000-0005-0000-0000-0000A85A0000}"/>
    <cellStyle name="Normal 22" xfId="34327" xr:uid="{00000000-0005-0000-0000-0000A95A0000}"/>
    <cellStyle name="Normal 23" xfId="34332" xr:uid="{00000000-0005-0000-0000-0000AA5A0000}"/>
    <cellStyle name="Normal 24" xfId="34336" xr:uid="{00000000-0005-0000-0000-0000AB5A0000}"/>
    <cellStyle name="Normal 25" xfId="34353" xr:uid="{00000000-0005-0000-0000-0000AC5A0000}"/>
    <cellStyle name="Normal 26" xfId="34356" xr:uid="{00000000-0005-0000-0000-0000AD5A0000}"/>
    <cellStyle name="Normal 27" xfId="34361" xr:uid="{00000000-0005-0000-0000-0000AE5A0000}"/>
    <cellStyle name="Normal 28" xfId="34359" xr:uid="{00000000-0005-0000-0000-0000AF5A0000}"/>
    <cellStyle name="Normal 29" xfId="34366" xr:uid="{00000000-0005-0000-0000-0000B05A0000}"/>
    <cellStyle name="Normal 3" xfId="3" xr:uid="{00000000-0005-0000-0000-0000B15A0000}"/>
    <cellStyle name="Normal 3 10" xfId="1345" xr:uid="{00000000-0005-0000-0000-0000B25A0000}"/>
    <cellStyle name="Normal 3 10 10" xfId="23782" xr:uid="{00000000-0005-0000-0000-0000B35A0000}"/>
    <cellStyle name="Normal 3 10 11" xfId="23783" xr:uid="{00000000-0005-0000-0000-0000B45A0000}"/>
    <cellStyle name="Normal 3 10 2" xfId="1346" xr:uid="{00000000-0005-0000-0000-0000B55A0000}"/>
    <cellStyle name="Normal 3 10 2 10" xfId="23785" xr:uid="{00000000-0005-0000-0000-0000B65A0000}"/>
    <cellStyle name="Normal 3 10 2 2" xfId="1347" xr:uid="{00000000-0005-0000-0000-0000B75A0000}"/>
    <cellStyle name="Normal 3 10 2 2 2" xfId="23787" xr:uid="{00000000-0005-0000-0000-0000B85A0000}"/>
    <cellStyle name="Normal 3 10 2 2 2 2" xfId="23788" xr:uid="{00000000-0005-0000-0000-0000B95A0000}"/>
    <cellStyle name="Normal 3 10 2 2 2 3" xfId="23789" xr:uid="{00000000-0005-0000-0000-0000BA5A0000}"/>
    <cellStyle name="Normal 3 10 2 2 3" xfId="23790" xr:uid="{00000000-0005-0000-0000-0000BB5A0000}"/>
    <cellStyle name="Normal 3 10 2 2 3 2" xfId="23791" xr:uid="{00000000-0005-0000-0000-0000BC5A0000}"/>
    <cellStyle name="Normal 3 10 2 2 3 3" xfId="23792" xr:uid="{00000000-0005-0000-0000-0000BD5A0000}"/>
    <cellStyle name="Normal 3 10 2 2 4" xfId="23793" xr:uid="{00000000-0005-0000-0000-0000BE5A0000}"/>
    <cellStyle name="Normal 3 10 2 2 5" xfId="23794" xr:uid="{00000000-0005-0000-0000-0000BF5A0000}"/>
    <cellStyle name="Normal 3 10 2 2_Tabell 4.5-4.7" xfId="23786" xr:uid="{00000000-0005-0000-0000-0000C05A0000}"/>
    <cellStyle name="Normal 3 10 2 3" xfId="23795" xr:uid="{00000000-0005-0000-0000-0000C15A0000}"/>
    <cellStyle name="Normal 3 10 2 3 2" xfId="23796" xr:uid="{00000000-0005-0000-0000-0000C25A0000}"/>
    <cellStyle name="Normal 3 10 2 3 2 2" xfId="23797" xr:uid="{00000000-0005-0000-0000-0000C35A0000}"/>
    <cellStyle name="Normal 3 10 2 3 2 3" xfId="23798" xr:uid="{00000000-0005-0000-0000-0000C45A0000}"/>
    <cellStyle name="Normal 3 10 2 3 3" xfId="23799" xr:uid="{00000000-0005-0000-0000-0000C55A0000}"/>
    <cellStyle name="Normal 3 10 2 3 3 2" xfId="23800" xr:uid="{00000000-0005-0000-0000-0000C65A0000}"/>
    <cellStyle name="Normal 3 10 2 3 3 3" xfId="23801" xr:uid="{00000000-0005-0000-0000-0000C75A0000}"/>
    <cellStyle name="Normal 3 10 2 3 4" xfId="23802" xr:uid="{00000000-0005-0000-0000-0000C85A0000}"/>
    <cellStyle name="Normal 3 10 2 3 5" xfId="23803" xr:uid="{00000000-0005-0000-0000-0000C95A0000}"/>
    <cellStyle name="Normal 3 10 2 4" xfId="23804" xr:uid="{00000000-0005-0000-0000-0000CA5A0000}"/>
    <cellStyle name="Normal 3 10 2 4 2" xfId="23805" xr:uid="{00000000-0005-0000-0000-0000CB5A0000}"/>
    <cellStyle name="Normal 3 10 2 4 3" xfId="23806" xr:uid="{00000000-0005-0000-0000-0000CC5A0000}"/>
    <cellStyle name="Normal 3 10 2 5" xfId="23807" xr:uid="{00000000-0005-0000-0000-0000CD5A0000}"/>
    <cellStyle name="Normal 3 10 2 5 2" xfId="23808" xr:uid="{00000000-0005-0000-0000-0000CE5A0000}"/>
    <cellStyle name="Normal 3 10 2 5 3" xfId="23809" xr:uid="{00000000-0005-0000-0000-0000CF5A0000}"/>
    <cellStyle name="Normal 3 10 2 6" xfId="23810" xr:uid="{00000000-0005-0000-0000-0000D05A0000}"/>
    <cellStyle name="Normal 3 10 2 6 2" xfId="23811" xr:uid="{00000000-0005-0000-0000-0000D15A0000}"/>
    <cellStyle name="Normal 3 10 2 7" xfId="23812" xr:uid="{00000000-0005-0000-0000-0000D25A0000}"/>
    <cellStyle name="Normal 3 10 2 7 2" xfId="23813" xr:uid="{00000000-0005-0000-0000-0000D35A0000}"/>
    <cellStyle name="Normal 3 10 2 8" xfId="23814" xr:uid="{00000000-0005-0000-0000-0000D45A0000}"/>
    <cellStyle name="Normal 3 10 2 9" xfId="23815" xr:uid="{00000000-0005-0000-0000-0000D55A0000}"/>
    <cellStyle name="Normal 3 10 2_Tabell 4.5-4.7" xfId="23784" xr:uid="{00000000-0005-0000-0000-0000D65A0000}"/>
    <cellStyle name="Normal 3 10 3" xfId="1348" xr:uid="{00000000-0005-0000-0000-0000D75A0000}"/>
    <cellStyle name="Normal 3 10 3 2" xfId="23817" xr:uid="{00000000-0005-0000-0000-0000D85A0000}"/>
    <cellStyle name="Normal 3 10 3 2 2" xfId="23818" xr:uid="{00000000-0005-0000-0000-0000D95A0000}"/>
    <cellStyle name="Normal 3 10 3 2 3" xfId="23819" xr:uid="{00000000-0005-0000-0000-0000DA5A0000}"/>
    <cellStyle name="Normal 3 10 3 3" xfId="23820" xr:uid="{00000000-0005-0000-0000-0000DB5A0000}"/>
    <cellStyle name="Normal 3 10 3 3 2" xfId="23821" xr:uid="{00000000-0005-0000-0000-0000DC5A0000}"/>
    <cellStyle name="Normal 3 10 3 3 3" xfId="23822" xr:uid="{00000000-0005-0000-0000-0000DD5A0000}"/>
    <cellStyle name="Normal 3 10 3 4" xfId="23823" xr:uid="{00000000-0005-0000-0000-0000DE5A0000}"/>
    <cellStyle name="Normal 3 10 3 5" xfId="23824" xr:uid="{00000000-0005-0000-0000-0000DF5A0000}"/>
    <cellStyle name="Normal 3 10 3_Tabell 4.5-4.7" xfId="23816" xr:uid="{00000000-0005-0000-0000-0000E05A0000}"/>
    <cellStyle name="Normal 3 10 4" xfId="23825" xr:uid="{00000000-0005-0000-0000-0000E15A0000}"/>
    <cellStyle name="Normal 3 10 4 2" xfId="23826" xr:uid="{00000000-0005-0000-0000-0000E25A0000}"/>
    <cellStyle name="Normal 3 10 4 2 2" xfId="23827" xr:uid="{00000000-0005-0000-0000-0000E35A0000}"/>
    <cellStyle name="Normal 3 10 4 2 3" xfId="23828" xr:uid="{00000000-0005-0000-0000-0000E45A0000}"/>
    <cellStyle name="Normal 3 10 4 3" xfId="23829" xr:uid="{00000000-0005-0000-0000-0000E55A0000}"/>
    <cellStyle name="Normal 3 10 4 3 2" xfId="23830" xr:uid="{00000000-0005-0000-0000-0000E65A0000}"/>
    <cellStyle name="Normal 3 10 4 3 3" xfId="23831" xr:uid="{00000000-0005-0000-0000-0000E75A0000}"/>
    <cellStyle name="Normal 3 10 4 4" xfId="23832" xr:uid="{00000000-0005-0000-0000-0000E85A0000}"/>
    <cellStyle name="Normal 3 10 4 5" xfId="23833" xr:uid="{00000000-0005-0000-0000-0000E95A0000}"/>
    <cellStyle name="Normal 3 10 5" xfId="23834" xr:uid="{00000000-0005-0000-0000-0000EA5A0000}"/>
    <cellStyle name="Normal 3 10 5 2" xfId="23835" xr:uid="{00000000-0005-0000-0000-0000EB5A0000}"/>
    <cellStyle name="Normal 3 10 5 3" xfId="23836" xr:uid="{00000000-0005-0000-0000-0000EC5A0000}"/>
    <cellStyle name="Normal 3 10 6" xfId="23837" xr:uid="{00000000-0005-0000-0000-0000ED5A0000}"/>
    <cellStyle name="Normal 3 10 6 2" xfId="23838" xr:uid="{00000000-0005-0000-0000-0000EE5A0000}"/>
    <cellStyle name="Normal 3 10 6 3" xfId="23839" xr:uid="{00000000-0005-0000-0000-0000EF5A0000}"/>
    <cellStyle name="Normal 3 10 7" xfId="23840" xr:uid="{00000000-0005-0000-0000-0000F05A0000}"/>
    <cellStyle name="Normal 3 10 7 2" xfId="23841" xr:uid="{00000000-0005-0000-0000-0000F15A0000}"/>
    <cellStyle name="Normal 3 10 8" xfId="23842" xr:uid="{00000000-0005-0000-0000-0000F25A0000}"/>
    <cellStyle name="Normal 3 10 8 2" xfId="23843" xr:uid="{00000000-0005-0000-0000-0000F35A0000}"/>
    <cellStyle name="Normal 3 10 9" xfId="23844" xr:uid="{00000000-0005-0000-0000-0000F45A0000}"/>
    <cellStyle name="Normal 3 10_Tabell 4.5-4.7" xfId="23781" xr:uid="{00000000-0005-0000-0000-0000F55A0000}"/>
    <cellStyle name="Normal 3 11" xfId="1349" xr:uid="{00000000-0005-0000-0000-0000F65A0000}"/>
    <cellStyle name="Normal 3 11 10" xfId="23846" xr:uid="{00000000-0005-0000-0000-0000F75A0000}"/>
    <cellStyle name="Normal 3 11 11" xfId="23847" xr:uid="{00000000-0005-0000-0000-0000F85A0000}"/>
    <cellStyle name="Normal 3 11 2" xfId="1350" xr:uid="{00000000-0005-0000-0000-0000F95A0000}"/>
    <cellStyle name="Normal 3 11 2 10" xfId="23849" xr:uid="{00000000-0005-0000-0000-0000FA5A0000}"/>
    <cellStyle name="Normal 3 11 2 2" xfId="1351" xr:uid="{00000000-0005-0000-0000-0000FB5A0000}"/>
    <cellStyle name="Normal 3 11 2 2 2" xfId="23851" xr:uid="{00000000-0005-0000-0000-0000FC5A0000}"/>
    <cellStyle name="Normal 3 11 2 2 2 2" xfId="23852" xr:uid="{00000000-0005-0000-0000-0000FD5A0000}"/>
    <cellStyle name="Normal 3 11 2 2 2 3" xfId="23853" xr:uid="{00000000-0005-0000-0000-0000FE5A0000}"/>
    <cellStyle name="Normal 3 11 2 2 3" xfId="23854" xr:uid="{00000000-0005-0000-0000-0000FF5A0000}"/>
    <cellStyle name="Normal 3 11 2 2 3 2" xfId="23855" xr:uid="{00000000-0005-0000-0000-0000005B0000}"/>
    <cellStyle name="Normal 3 11 2 2 3 3" xfId="23856" xr:uid="{00000000-0005-0000-0000-0000015B0000}"/>
    <cellStyle name="Normal 3 11 2 2 4" xfId="23857" xr:uid="{00000000-0005-0000-0000-0000025B0000}"/>
    <cellStyle name="Normal 3 11 2 2 5" xfId="23858" xr:uid="{00000000-0005-0000-0000-0000035B0000}"/>
    <cellStyle name="Normal 3 11 2 2_Tabell 4.5-4.7" xfId="23850" xr:uid="{00000000-0005-0000-0000-0000045B0000}"/>
    <cellStyle name="Normal 3 11 2 3" xfId="23859" xr:uid="{00000000-0005-0000-0000-0000055B0000}"/>
    <cellStyle name="Normal 3 11 2 3 2" xfId="23860" xr:uid="{00000000-0005-0000-0000-0000065B0000}"/>
    <cellStyle name="Normal 3 11 2 3 2 2" xfId="23861" xr:uid="{00000000-0005-0000-0000-0000075B0000}"/>
    <cellStyle name="Normal 3 11 2 3 2 3" xfId="23862" xr:uid="{00000000-0005-0000-0000-0000085B0000}"/>
    <cellStyle name="Normal 3 11 2 3 3" xfId="23863" xr:uid="{00000000-0005-0000-0000-0000095B0000}"/>
    <cellStyle name="Normal 3 11 2 3 3 2" xfId="23864" xr:uid="{00000000-0005-0000-0000-00000A5B0000}"/>
    <cellStyle name="Normal 3 11 2 3 3 3" xfId="23865" xr:uid="{00000000-0005-0000-0000-00000B5B0000}"/>
    <cellStyle name="Normal 3 11 2 3 4" xfId="23866" xr:uid="{00000000-0005-0000-0000-00000C5B0000}"/>
    <cellStyle name="Normal 3 11 2 3 5" xfId="23867" xr:uid="{00000000-0005-0000-0000-00000D5B0000}"/>
    <cellStyle name="Normal 3 11 2 4" xfId="23868" xr:uid="{00000000-0005-0000-0000-00000E5B0000}"/>
    <cellStyle name="Normal 3 11 2 4 2" xfId="23869" xr:uid="{00000000-0005-0000-0000-00000F5B0000}"/>
    <cellStyle name="Normal 3 11 2 4 3" xfId="23870" xr:uid="{00000000-0005-0000-0000-0000105B0000}"/>
    <cellStyle name="Normal 3 11 2 5" xfId="23871" xr:uid="{00000000-0005-0000-0000-0000115B0000}"/>
    <cellStyle name="Normal 3 11 2 5 2" xfId="23872" xr:uid="{00000000-0005-0000-0000-0000125B0000}"/>
    <cellStyle name="Normal 3 11 2 5 3" xfId="23873" xr:uid="{00000000-0005-0000-0000-0000135B0000}"/>
    <cellStyle name="Normal 3 11 2 6" xfId="23874" xr:uid="{00000000-0005-0000-0000-0000145B0000}"/>
    <cellStyle name="Normal 3 11 2 6 2" xfId="23875" xr:uid="{00000000-0005-0000-0000-0000155B0000}"/>
    <cellStyle name="Normal 3 11 2 7" xfId="23876" xr:uid="{00000000-0005-0000-0000-0000165B0000}"/>
    <cellStyle name="Normal 3 11 2 7 2" xfId="23877" xr:uid="{00000000-0005-0000-0000-0000175B0000}"/>
    <cellStyle name="Normal 3 11 2 8" xfId="23878" xr:uid="{00000000-0005-0000-0000-0000185B0000}"/>
    <cellStyle name="Normal 3 11 2 9" xfId="23879" xr:uid="{00000000-0005-0000-0000-0000195B0000}"/>
    <cellStyle name="Normal 3 11 2_Tabell 4.5-4.7" xfId="23848" xr:uid="{00000000-0005-0000-0000-00001A5B0000}"/>
    <cellStyle name="Normal 3 11 3" xfId="1352" xr:uid="{00000000-0005-0000-0000-00001B5B0000}"/>
    <cellStyle name="Normal 3 11 3 2" xfId="23881" xr:uid="{00000000-0005-0000-0000-00001C5B0000}"/>
    <cellStyle name="Normal 3 11 3 2 2" xfId="23882" xr:uid="{00000000-0005-0000-0000-00001D5B0000}"/>
    <cellStyle name="Normal 3 11 3 2 3" xfId="23883" xr:uid="{00000000-0005-0000-0000-00001E5B0000}"/>
    <cellStyle name="Normal 3 11 3 3" xfId="23884" xr:uid="{00000000-0005-0000-0000-00001F5B0000}"/>
    <cellStyle name="Normal 3 11 3 3 2" xfId="23885" xr:uid="{00000000-0005-0000-0000-0000205B0000}"/>
    <cellStyle name="Normal 3 11 3 3 3" xfId="23886" xr:uid="{00000000-0005-0000-0000-0000215B0000}"/>
    <cellStyle name="Normal 3 11 3 4" xfId="23887" xr:uid="{00000000-0005-0000-0000-0000225B0000}"/>
    <cellStyle name="Normal 3 11 3 5" xfId="23888" xr:uid="{00000000-0005-0000-0000-0000235B0000}"/>
    <cellStyle name="Normal 3 11 3_Tabell 4.5-4.7" xfId="23880" xr:uid="{00000000-0005-0000-0000-0000245B0000}"/>
    <cellStyle name="Normal 3 11 4" xfId="23889" xr:uid="{00000000-0005-0000-0000-0000255B0000}"/>
    <cellStyle name="Normal 3 11 4 2" xfId="23890" xr:uid="{00000000-0005-0000-0000-0000265B0000}"/>
    <cellStyle name="Normal 3 11 4 2 2" xfId="23891" xr:uid="{00000000-0005-0000-0000-0000275B0000}"/>
    <cellStyle name="Normal 3 11 4 2 3" xfId="23892" xr:uid="{00000000-0005-0000-0000-0000285B0000}"/>
    <cellStyle name="Normal 3 11 4 3" xfId="23893" xr:uid="{00000000-0005-0000-0000-0000295B0000}"/>
    <cellStyle name="Normal 3 11 4 3 2" xfId="23894" xr:uid="{00000000-0005-0000-0000-00002A5B0000}"/>
    <cellStyle name="Normal 3 11 4 3 3" xfId="23895" xr:uid="{00000000-0005-0000-0000-00002B5B0000}"/>
    <cellStyle name="Normal 3 11 4 4" xfId="23896" xr:uid="{00000000-0005-0000-0000-00002C5B0000}"/>
    <cellStyle name="Normal 3 11 4 5" xfId="23897" xr:uid="{00000000-0005-0000-0000-00002D5B0000}"/>
    <cellStyle name="Normal 3 11 5" xfId="23898" xr:uid="{00000000-0005-0000-0000-00002E5B0000}"/>
    <cellStyle name="Normal 3 11 5 2" xfId="23899" xr:uid="{00000000-0005-0000-0000-00002F5B0000}"/>
    <cellStyle name="Normal 3 11 5 3" xfId="23900" xr:uid="{00000000-0005-0000-0000-0000305B0000}"/>
    <cellStyle name="Normal 3 11 6" xfId="23901" xr:uid="{00000000-0005-0000-0000-0000315B0000}"/>
    <cellStyle name="Normal 3 11 6 2" xfId="23902" xr:uid="{00000000-0005-0000-0000-0000325B0000}"/>
    <cellStyle name="Normal 3 11 6 3" xfId="23903" xr:uid="{00000000-0005-0000-0000-0000335B0000}"/>
    <cellStyle name="Normal 3 11 7" xfId="23904" xr:uid="{00000000-0005-0000-0000-0000345B0000}"/>
    <cellStyle name="Normal 3 11 7 2" xfId="23905" xr:uid="{00000000-0005-0000-0000-0000355B0000}"/>
    <cellStyle name="Normal 3 11 8" xfId="23906" xr:uid="{00000000-0005-0000-0000-0000365B0000}"/>
    <cellStyle name="Normal 3 11 8 2" xfId="23907" xr:uid="{00000000-0005-0000-0000-0000375B0000}"/>
    <cellStyle name="Normal 3 11 9" xfId="23908" xr:uid="{00000000-0005-0000-0000-0000385B0000}"/>
    <cellStyle name="Normal 3 11_Tabell 4.5-4.7" xfId="23845" xr:uid="{00000000-0005-0000-0000-0000395B0000}"/>
    <cellStyle name="Normal 3 12" xfId="1353" xr:uid="{00000000-0005-0000-0000-00003A5B0000}"/>
    <cellStyle name="Normal 3 12 10" xfId="23910" xr:uid="{00000000-0005-0000-0000-00003B5B0000}"/>
    <cellStyle name="Normal 3 12 2" xfId="1354" xr:uid="{00000000-0005-0000-0000-00003C5B0000}"/>
    <cellStyle name="Normal 3 12 2 2" xfId="23912" xr:uid="{00000000-0005-0000-0000-00003D5B0000}"/>
    <cellStyle name="Normal 3 12 2 2 2" xfId="23913" xr:uid="{00000000-0005-0000-0000-00003E5B0000}"/>
    <cellStyle name="Normal 3 12 2 2 3" xfId="23914" xr:uid="{00000000-0005-0000-0000-00003F5B0000}"/>
    <cellStyle name="Normal 3 12 2 3" xfId="23915" xr:uid="{00000000-0005-0000-0000-0000405B0000}"/>
    <cellStyle name="Normal 3 12 2 3 2" xfId="23916" xr:uid="{00000000-0005-0000-0000-0000415B0000}"/>
    <cellStyle name="Normal 3 12 2 3 3" xfId="23917" xr:uid="{00000000-0005-0000-0000-0000425B0000}"/>
    <cellStyle name="Normal 3 12 2 4" xfId="23918" xr:uid="{00000000-0005-0000-0000-0000435B0000}"/>
    <cellStyle name="Normal 3 12 2 5" xfId="23919" xr:uid="{00000000-0005-0000-0000-0000445B0000}"/>
    <cellStyle name="Normal 3 12 2_Tabell 4.5-4.7" xfId="23911" xr:uid="{00000000-0005-0000-0000-0000455B0000}"/>
    <cellStyle name="Normal 3 12 3" xfId="23920" xr:uid="{00000000-0005-0000-0000-0000465B0000}"/>
    <cellStyle name="Normal 3 12 3 2" xfId="23921" xr:uid="{00000000-0005-0000-0000-0000475B0000}"/>
    <cellStyle name="Normal 3 12 3 2 2" xfId="23922" xr:uid="{00000000-0005-0000-0000-0000485B0000}"/>
    <cellStyle name="Normal 3 12 3 2 3" xfId="23923" xr:uid="{00000000-0005-0000-0000-0000495B0000}"/>
    <cellStyle name="Normal 3 12 3 3" xfId="23924" xr:uid="{00000000-0005-0000-0000-00004A5B0000}"/>
    <cellStyle name="Normal 3 12 3 3 2" xfId="23925" xr:uid="{00000000-0005-0000-0000-00004B5B0000}"/>
    <cellStyle name="Normal 3 12 3 3 3" xfId="23926" xr:uid="{00000000-0005-0000-0000-00004C5B0000}"/>
    <cellStyle name="Normal 3 12 3 4" xfId="23927" xr:uid="{00000000-0005-0000-0000-00004D5B0000}"/>
    <cellStyle name="Normal 3 12 3 5" xfId="23928" xr:uid="{00000000-0005-0000-0000-00004E5B0000}"/>
    <cellStyle name="Normal 3 12 4" xfId="23929" xr:uid="{00000000-0005-0000-0000-00004F5B0000}"/>
    <cellStyle name="Normal 3 12 4 2" xfId="23930" xr:uid="{00000000-0005-0000-0000-0000505B0000}"/>
    <cellStyle name="Normal 3 12 4 3" xfId="23931" xr:uid="{00000000-0005-0000-0000-0000515B0000}"/>
    <cellStyle name="Normal 3 12 5" xfId="23932" xr:uid="{00000000-0005-0000-0000-0000525B0000}"/>
    <cellStyle name="Normal 3 12 5 2" xfId="23933" xr:uid="{00000000-0005-0000-0000-0000535B0000}"/>
    <cellStyle name="Normal 3 12 5 3" xfId="23934" xr:uid="{00000000-0005-0000-0000-0000545B0000}"/>
    <cellStyle name="Normal 3 12 6" xfId="23935" xr:uid="{00000000-0005-0000-0000-0000555B0000}"/>
    <cellStyle name="Normal 3 12 6 2" xfId="23936" xr:uid="{00000000-0005-0000-0000-0000565B0000}"/>
    <cellStyle name="Normal 3 12 7" xfId="23937" xr:uid="{00000000-0005-0000-0000-0000575B0000}"/>
    <cellStyle name="Normal 3 12 7 2" xfId="23938" xr:uid="{00000000-0005-0000-0000-0000585B0000}"/>
    <cellStyle name="Normal 3 12 8" xfId="23939" xr:uid="{00000000-0005-0000-0000-0000595B0000}"/>
    <cellStyle name="Normal 3 12 9" xfId="23940" xr:uid="{00000000-0005-0000-0000-00005A5B0000}"/>
    <cellStyle name="Normal 3 12_Tabell 4.5-4.7" xfId="23909" xr:uid="{00000000-0005-0000-0000-00005B5B0000}"/>
    <cellStyle name="Normal 3 13" xfId="1355" xr:uid="{00000000-0005-0000-0000-00005C5B0000}"/>
    <cellStyle name="Normal 3 13 10" xfId="23942" xr:uid="{00000000-0005-0000-0000-00005D5B0000}"/>
    <cellStyle name="Normal 3 13 2" xfId="1356" xr:uid="{00000000-0005-0000-0000-00005E5B0000}"/>
    <cellStyle name="Normal 3 13 2 2" xfId="23944" xr:uid="{00000000-0005-0000-0000-00005F5B0000}"/>
    <cellStyle name="Normal 3 13 2 2 2" xfId="23945" xr:uid="{00000000-0005-0000-0000-0000605B0000}"/>
    <cellStyle name="Normal 3 13 2 2 3" xfId="23946" xr:uid="{00000000-0005-0000-0000-0000615B0000}"/>
    <cellStyle name="Normal 3 13 2 3" xfId="23947" xr:uid="{00000000-0005-0000-0000-0000625B0000}"/>
    <cellStyle name="Normal 3 13 2 3 2" xfId="23948" xr:uid="{00000000-0005-0000-0000-0000635B0000}"/>
    <cellStyle name="Normal 3 13 2 3 3" xfId="23949" xr:uid="{00000000-0005-0000-0000-0000645B0000}"/>
    <cellStyle name="Normal 3 13 2 4" xfId="23950" xr:uid="{00000000-0005-0000-0000-0000655B0000}"/>
    <cellStyle name="Normal 3 13 2 5" xfId="23951" xr:uid="{00000000-0005-0000-0000-0000665B0000}"/>
    <cellStyle name="Normal 3 13 2_Tabell 4.5-4.7" xfId="23943" xr:uid="{00000000-0005-0000-0000-0000675B0000}"/>
    <cellStyle name="Normal 3 13 3" xfId="23952" xr:uid="{00000000-0005-0000-0000-0000685B0000}"/>
    <cellStyle name="Normal 3 13 3 2" xfId="23953" xr:uid="{00000000-0005-0000-0000-0000695B0000}"/>
    <cellStyle name="Normal 3 13 3 2 2" xfId="23954" xr:uid="{00000000-0005-0000-0000-00006A5B0000}"/>
    <cellStyle name="Normal 3 13 3 2 3" xfId="23955" xr:uid="{00000000-0005-0000-0000-00006B5B0000}"/>
    <cellStyle name="Normal 3 13 3 3" xfId="23956" xr:uid="{00000000-0005-0000-0000-00006C5B0000}"/>
    <cellStyle name="Normal 3 13 3 3 2" xfId="23957" xr:uid="{00000000-0005-0000-0000-00006D5B0000}"/>
    <cellStyle name="Normal 3 13 3 3 3" xfId="23958" xr:uid="{00000000-0005-0000-0000-00006E5B0000}"/>
    <cellStyle name="Normal 3 13 3 4" xfId="23959" xr:uid="{00000000-0005-0000-0000-00006F5B0000}"/>
    <cellStyle name="Normal 3 13 3 5" xfId="23960" xr:uid="{00000000-0005-0000-0000-0000705B0000}"/>
    <cellStyle name="Normal 3 13 4" xfId="23961" xr:uid="{00000000-0005-0000-0000-0000715B0000}"/>
    <cellStyle name="Normal 3 13 4 2" xfId="23962" xr:uid="{00000000-0005-0000-0000-0000725B0000}"/>
    <cellStyle name="Normal 3 13 4 3" xfId="23963" xr:uid="{00000000-0005-0000-0000-0000735B0000}"/>
    <cellStyle name="Normal 3 13 5" xfId="23964" xr:uid="{00000000-0005-0000-0000-0000745B0000}"/>
    <cellStyle name="Normal 3 13 5 2" xfId="23965" xr:uid="{00000000-0005-0000-0000-0000755B0000}"/>
    <cellStyle name="Normal 3 13 5 3" xfId="23966" xr:uid="{00000000-0005-0000-0000-0000765B0000}"/>
    <cellStyle name="Normal 3 13 6" xfId="23967" xr:uid="{00000000-0005-0000-0000-0000775B0000}"/>
    <cellStyle name="Normal 3 13 6 2" xfId="23968" xr:uid="{00000000-0005-0000-0000-0000785B0000}"/>
    <cellStyle name="Normal 3 13 7" xfId="23969" xr:uid="{00000000-0005-0000-0000-0000795B0000}"/>
    <cellStyle name="Normal 3 13 7 2" xfId="23970" xr:uid="{00000000-0005-0000-0000-00007A5B0000}"/>
    <cellStyle name="Normal 3 13 8" xfId="23971" xr:uid="{00000000-0005-0000-0000-00007B5B0000}"/>
    <cellStyle name="Normal 3 13 9" xfId="23972" xr:uid="{00000000-0005-0000-0000-00007C5B0000}"/>
    <cellStyle name="Normal 3 13_Tabell 4.5-4.7" xfId="23941" xr:uid="{00000000-0005-0000-0000-00007D5B0000}"/>
    <cellStyle name="Normal 3 14" xfId="6" xr:uid="{00000000-0005-0000-0000-00007E5B0000}"/>
    <cellStyle name="Normal 3 14 2" xfId="23974" xr:uid="{00000000-0005-0000-0000-00007F5B0000}"/>
    <cellStyle name="Normal 3 14 2 2" xfId="23975" xr:uid="{00000000-0005-0000-0000-0000805B0000}"/>
    <cellStyle name="Normal 3 14 2 3" xfId="23976" xr:uid="{00000000-0005-0000-0000-0000815B0000}"/>
    <cellStyle name="Normal 3 14 3" xfId="23977" xr:uid="{00000000-0005-0000-0000-0000825B0000}"/>
    <cellStyle name="Normal 3 14 3 2" xfId="23978" xr:uid="{00000000-0005-0000-0000-0000835B0000}"/>
    <cellStyle name="Normal 3 14 3 3" xfId="23979" xr:uid="{00000000-0005-0000-0000-0000845B0000}"/>
    <cellStyle name="Normal 3 14 4" xfId="23980" xr:uid="{00000000-0005-0000-0000-0000855B0000}"/>
    <cellStyle name="Normal 3 14 5" xfId="23981" xr:uid="{00000000-0005-0000-0000-0000865B0000}"/>
    <cellStyle name="Normal 3 14 6" xfId="23982" xr:uid="{00000000-0005-0000-0000-0000875B0000}"/>
    <cellStyle name="Normal 3 14_Tabell 4.5-4.7" xfId="23973" xr:uid="{00000000-0005-0000-0000-0000885B0000}"/>
    <cellStyle name="Normal 3 15" xfId="2027" xr:uid="{00000000-0005-0000-0000-0000895B0000}"/>
    <cellStyle name="Normal 3 15 2" xfId="23984" xr:uid="{00000000-0005-0000-0000-00008A5B0000}"/>
    <cellStyle name="Normal 3 15 3" xfId="23985" xr:uid="{00000000-0005-0000-0000-00008B5B0000}"/>
    <cellStyle name="Normal 3 15 4" xfId="23986" xr:uid="{00000000-0005-0000-0000-00008C5B0000}"/>
    <cellStyle name="Normal 3 15_Tabell 4.5-4.7" xfId="23983" xr:uid="{00000000-0005-0000-0000-00008D5B0000}"/>
    <cellStyle name="Normal 3 16" xfId="2024" xr:uid="{00000000-0005-0000-0000-00008E5B0000}"/>
    <cellStyle name="Normal 3 16 2" xfId="23988" xr:uid="{00000000-0005-0000-0000-00008F5B0000}"/>
    <cellStyle name="Normal 3 16 3" xfId="23989" xr:uid="{00000000-0005-0000-0000-0000905B0000}"/>
    <cellStyle name="Normal 3 16 4" xfId="23990" xr:uid="{00000000-0005-0000-0000-0000915B0000}"/>
    <cellStyle name="Normal 3 16_Tabell 4.5-4.7" xfId="23987" xr:uid="{00000000-0005-0000-0000-0000925B0000}"/>
    <cellStyle name="Normal 3 17" xfId="23991" xr:uid="{00000000-0005-0000-0000-0000935B0000}"/>
    <cellStyle name="Normal 3 18" xfId="23992" xr:uid="{00000000-0005-0000-0000-0000945B0000}"/>
    <cellStyle name="Normal 3 19" xfId="34331" xr:uid="{00000000-0005-0000-0000-0000955B0000}"/>
    <cellStyle name="Normal 3 2" xfId="7" xr:uid="{00000000-0005-0000-0000-0000965B0000}"/>
    <cellStyle name="Normal 3 2 10" xfId="1357" xr:uid="{00000000-0005-0000-0000-0000975B0000}"/>
    <cellStyle name="Normal 3 2 10 10" xfId="23995" xr:uid="{00000000-0005-0000-0000-0000985B0000}"/>
    <cellStyle name="Normal 3 2 10 2" xfId="1358" xr:uid="{00000000-0005-0000-0000-0000995B0000}"/>
    <cellStyle name="Normal 3 2 10 2 2" xfId="23997" xr:uid="{00000000-0005-0000-0000-00009A5B0000}"/>
    <cellStyle name="Normal 3 2 10 2 2 2" xfId="23998" xr:uid="{00000000-0005-0000-0000-00009B5B0000}"/>
    <cellStyle name="Normal 3 2 10 2 2 3" xfId="23999" xr:uid="{00000000-0005-0000-0000-00009C5B0000}"/>
    <cellStyle name="Normal 3 2 10 2 3" xfId="24000" xr:uid="{00000000-0005-0000-0000-00009D5B0000}"/>
    <cellStyle name="Normal 3 2 10 2 3 2" xfId="24001" xr:uid="{00000000-0005-0000-0000-00009E5B0000}"/>
    <cellStyle name="Normal 3 2 10 2 3 3" xfId="24002" xr:uid="{00000000-0005-0000-0000-00009F5B0000}"/>
    <cellStyle name="Normal 3 2 10 2 4" xfId="24003" xr:uid="{00000000-0005-0000-0000-0000A05B0000}"/>
    <cellStyle name="Normal 3 2 10 2 5" xfId="24004" xr:uid="{00000000-0005-0000-0000-0000A15B0000}"/>
    <cellStyle name="Normal 3 2 10 2_Tabell 4.5-4.7" xfId="23996" xr:uid="{00000000-0005-0000-0000-0000A25B0000}"/>
    <cellStyle name="Normal 3 2 10 3" xfId="24005" xr:uid="{00000000-0005-0000-0000-0000A35B0000}"/>
    <cellStyle name="Normal 3 2 10 3 2" xfId="24006" xr:uid="{00000000-0005-0000-0000-0000A45B0000}"/>
    <cellStyle name="Normal 3 2 10 3 2 2" xfId="24007" xr:uid="{00000000-0005-0000-0000-0000A55B0000}"/>
    <cellStyle name="Normal 3 2 10 3 2 3" xfId="24008" xr:uid="{00000000-0005-0000-0000-0000A65B0000}"/>
    <cellStyle name="Normal 3 2 10 3 3" xfId="24009" xr:uid="{00000000-0005-0000-0000-0000A75B0000}"/>
    <cellStyle name="Normal 3 2 10 3 3 2" xfId="24010" xr:uid="{00000000-0005-0000-0000-0000A85B0000}"/>
    <cellStyle name="Normal 3 2 10 3 3 3" xfId="24011" xr:uid="{00000000-0005-0000-0000-0000A95B0000}"/>
    <cellStyle name="Normal 3 2 10 3 4" xfId="24012" xr:uid="{00000000-0005-0000-0000-0000AA5B0000}"/>
    <cellStyle name="Normal 3 2 10 3 5" xfId="24013" xr:uid="{00000000-0005-0000-0000-0000AB5B0000}"/>
    <cellStyle name="Normal 3 2 10 4" xfId="24014" xr:uid="{00000000-0005-0000-0000-0000AC5B0000}"/>
    <cellStyle name="Normal 3 2 10 4 2" xfId="24015" xr:uid="{00000000-0005-0000-0000-0000AD5B0000}"/>
    <cellStyle name="Normal 3 2 10 4 3" xfId="24016" xr:uid="{00000000-0005-0000-0000-0000AE5B0000}"/>
    <cellStyle name="Normal 3 2 10 5" xfId="24017" xr:uid="{00000000-0005-0000-0000-0000AF5B0000}"/>
    <cellStyle name="Normal 3 2 10 5 2" xfId="24018" xr:uid="{00000000-0005-0000-0000-0000B05B0000}"/>
    <cellStyle name="Normal 3 2 10 5 3" xfId="24019" xr:uid="{00000000-0005-0000-0000-0000B15B0000}"/>
    <cellStyle name="Normal 3 2 10 6" xfId="24020" xr:uid="{00000000-0005-0000-0000-0000B25B0000}"/>
    <cellStyle name="Normal 3 2 10 6 2" xfId="24021" xr:uid="{00000000-0005-0000-0000-0000B35B0000}"/>
    <cellStyle name="Normal 3 2 10 7" xfId="24022" xr:uid="{00000000-0005-0000-0000-0000B45B0000}"/>
    <cellStyle name="Normal 3 2 10 7 2" xfId="24023" xr:uid="{00000000-0005-0000-0000-0000B55B0000}"/>
    <cellStyle name="Normal 3 2 10 8" xfId="24024" xr:uid="{00000000-0005-0000-0000-0000B65B0000}"/>
    <cellStyle name="Normal 3 2 10 9" xfId="24025" xr:uid="{00000000-0005-0000-0000-0000B75B0000}"/>
    <cellStyle name="Normal 3 2 10_Tabell 4.5-4.7" xfId="23994" xr:uid="{00000000-0005-0000-0000-0000B85B0000}"/>
    <cellStyle name="Normal 3 2 11" xfId="1359" xr:uid="{00000000-0005-0000-0000-0000B95B0000}"/>
    <cellStyle name="Normal 3 2 11 2" xfId="24027" xr:uid="{00000000-0005-0000-0000-0000BA5B0000}"/>
    <cellStyle name="Normal 3 2 11 2 2" xfId="24028" xr:uid="{00000000-0005-0000-0000-0000BB5B0000}"/>
    <cellStyle name="Normal 3 2 11 2 3" xfId="24029" xr:uid="{00000000-0005-0000-0000-0000BC5B0000}"/>
    <cellStyle name="Normal 3 2 11 3" xfId="24030" xr:uid="{00000000-0005-0000-0000-0000BD5B0000}"/>
    <cellStyle name="Normal 3 2 11 3 2" xfId="24031" xr:uid="{00000000-0005-0000-0000-0000BE5B0000}"/>
    <cellStyle name="Normal 3 2 11 3 3" xfId="24032" xr:uid="{00000000-0005-0000-0000-0000BF5B0000}"/>
    <cellStyle name="Normal 3 2 11 4" xfId="24033" xr:uid="{00000000-0005-0000-0000-0000C05B0000}"/>
    <cellStyle name="Normal 3 2 11 5" xfId="24034" xr:uid="{00000000-0005-0000-0000-0000C15B0000}"/>
    <cellStyle name="Normal 3 2 11_Tabell 4.5-4.7" xfId="24026" xr:uid="{00000000-0005-0000-0000-0000C25B0000}"/>
    <cellStyle name="Normal 3 2 12" xfId="2014" xr:uid="{00000000-0005-0000-0000-0000C35B0000}"/>
    <cellStyle name="Normal 3 2 12 2" xfId="24036" xr:uid="{00000000-0005-0000-0000-0000C45B0000}"/>
    <cellStyle name="Normal 3 2 12 2 2" xfId="24037" xr:uid="{00000000-0005-0000-0000-0000C55B0000}"/>
    <cellStyle name="Normal 3 2 12 2 3" xfId="24038" xr:uid="{00000000-0005-0000-0000-0000C65B0000}"/>
    <cellStyle name="Normal 3 2 12 3" xfId="24039" xr:uid="{00000000-0005-0000-0000-0000C75B0000}"/>
    <cellStyle name="Normal 3 2 12 3 2" xfId="24040" xr:uid="{00000000-0005-0000-0000-0000C85B0000}"/>
    <cellStyle name="Normal 3 2 12 3 3" xfId="24041" xr:uid="{00000000-0005-0000-0000-0000C95B0000}"/>
    <cellStyle name="Normal 3 2 12 4" xfId="24042" xr:uid="{00000000-0005-0000-0000-0000CA5B0000}"/>
    <cellStyle name="Normal 3 2 12 5" xfId="24043" xr:uid="{00000000-0005-0000-0000-0000CB5B0000}"/>
    <cellStyle name="Normal 3 2 12 6" xfId="24044" xr:uid="{00000000-0005-0000-0000-0000CC5B0000}"/>
    <cellStyle name="Normal 3 2 12_Tabell 4.5-4.7" xfId="24035" xr:uid="{00000000-0005-0000-0000-0000CD5B0000}"/>
    <cellStyle name="Normal 3 2 13" xfId="24045" xr:uid="{00000000-0005-0000-0000-0000CE5B0000}"/>
    <cellStyle name="Normal 3 2 13 2" xfId="24046" xr:uid="{00000000-0005-0000-0000-0000CF5B0000}"/>
    <cellStyle name="Normal 3 2 13 2 2" xfId="24047" xr:uid="{00000000-0005-0000-0000-0000D05B0000}"/>
    <cellStyle name="Normal 3 2 13 2 3" xfId="24048" xr:uid="{00000000-0005-0000-0000-0000D15B0000}"/>
    <cellStyle name="Normal 3 2 13 3" xfId="24049" xr:uid="{00000000-0005-0000-0000-0000D25B0000}"/>
    <cellStyle name="Normal 3 2 13 3 2" xfId="24050" xr:uid="{00000000-0005-0000-0000-0000D35B0000}"/>
    <cellStyle name="Normal 3 2 13 3 3" xfId="24051" xr:uid="{00000000-0005-0000-0000-0000D45B0000}"/>
    <cellStyle name="Normal 3 2 13 4" xfId="24052" xr:uid="{00000000-0005-0000-0000-0000D55B0000}"/>
    <cellStyle name="Normal 3 2 13 5" xfId="24053" xr:uid="{00000000-0005-0000-0000-0000D65B0000}"/>
    <cellStyle name="Normal 3 2 14" xfId="24054" xr:uid="{00000000-0005-0000-0000-0000D75B0000}"/>
    <cellStyle name="Normal 3 2 14 2" xfId="24055" xr:uid="{00000000-0005-0000-0000-0000D85B0000}"/>
    <cellStyle name="Normal 3 2 15" xfId="24056" xr:uid="{00000000-0005-0000-0000-0000D95B0000}"/>
    <cellStyle name="Normal 3 2 15 2" xfId="24057" xr:uid="{00000000-0005-0000-0000-0000DA5B0000}"/>
    <cellStyle name="Normal 3 2 16" xfId="24058" xr:uid="{00000000-0005-0000-0000-0000DB5B0000}"/>
    <cellStyle name="Normal 3 2 17" xfId="24059" xr:uid="{00000000-0005-0000-0000-0000DC5B0000}"/>
    <cellStyle name="Normal 3 2 2" xfId="1360" xr:uid="{00000000-0005-0000-0000-0000DD5B0000}"/>
    <cellStyle name="Normal 3 2 2 10" xfId="24061" xr:uid="{00000000-0005-0000-0000-0000DE5B0000}"/>
    <cellStyle name="Normal 3 2 2 10 2" xfId="24062" xr:uid="{00000000-0005-0000-0000-0000DF5B0000}"/>
    <cellStyle name="Normal 3 2 2 11" xfId="24063" xr:uid="{00000000-0005-0000-0000-0000E05B0000}"/>
    <cellStyle name="Normal 3 2 2 12" xfId="24064" xr:uid="{00000000-0005-0000-0000-0000E15B0000}"/>
    <cellStyle name="Normal 3 2 2 2" xfId="1361" xr:uid="{00000000-0005-0000-0000-0000E25B0000}"/>
    <cellStyle name="Normal 3 2 2 2 10" xfId="24066" xr:uid="{00000000-0005-0000-0000-0000E35B0000}"/>
    <cellStyle name="Normal 3 2 2 2 11" xfId="24067" xr:uid="{00000000-0005-0000-0000-0000E45B0000}"/>
    <cellStyle name="Normal 3 2 2 2 12" xfId="24068" xr:uid="{00000000-0005-0000-0000-0000E55B0000}"/>
    <cellStyle name="Normal 3 2 2 2 2" xfId="1362" xr:uid="{00000000-0005-0000-0000-0000E65B0000}"/>
    <cellStyle name="Normal 3 2 2 2 2 10" xfId="24070" xr:uid="{00000000-0005-0000-0000-0000E75B0000}"/>
    <cellStyle name="Normal 3 2 2 2 2 11" xfId="24071" xr:uid="{00000000-0005-0000-0000-0000E85B0000}"/>
    <cellStyle name="Normal 3 2 2 2 2 2" xfId="1363" xr:uid="{00000000-0005-0000-0000-0000E95B0000}"/>
    <cellStyle name="Normal 3 2 2 2 2 2 10" xfId="24073" xr:uid="{00000000-0005-0000-0000-0000EA5B0000}"/>
    <cellStyle name="Normal 3 2 2 2 2 2 2" xfId="1364" xr:uid="{00000000-0005-0000-0000-0000EB5B0000}"/>
    <cellStyle name="Normal 3 2 2 2 2 2 2 2" xfId="24075" xr:uid="{00000000-0005-0000-0000-0000EC5B0000}"/>
    <cellStyle name="Normal 3 2 2 2 2 2 2 2 2" xfId="24076" xr:uid="{00000000-0005-0000-0000-0000ED5B0000}"/>
    <cellStyle name="Normal 3 2 2 2 2 2 2 2 3" xfId="24077" xr:uid="{00000000-0005-0000-0000-0000EE5B0000}"/>
    <cellStyle name="Normal 3 2 2 2 2 2 2 3" xfId="24078" xr:uid="{00000000-0005-0000-0000-0000EF5B0000}"/>
    <cellStyle name="Normal 3 2 2 2 2 2 2 3 2" xfId="24079" xr:uid="{00000000-0005-0000-0000-0000F05B0000}"/>
    <cellStyle name="Normal 3 2 2 2 2 2 2 3 3" xfId="24080" xr:uid="{00000000-0005-0000-0000-0000F15B0000}"/>
    <cellStyle name="Normal 3 2 2 2 2 2 2 4" xfId="24081" xr:uid="{00000000-0005-0000-0000-0000F25B0000}"/>
    <cellStyle name="Normal 3 2 2 2 2 2 2 5" xfId="24082" xr:uid="{00000000-0005-0000-0000-0000F35B0000}"/>
    <cellStyle name="Normal 3 2 2 2 2 2 2_Tabell 4.5-4.7" xfId="24074" xr:uid="{00000000-0005-0000-0000-0000F45B0000}"/>
    <cellStyle name="Normal 3 2 2 2 2 2 3" xfId="24083" xr:uid="{00000000-0005-0000-0000-0000F55B0000}"/>
    <cellStyle name="Normal 3 2 2 2 2 2 3 2" xfId="24084" xr:uid="{00000000-0005-0000-0000-0000F65B0000}"/>
    <cellStyle name="Normal 3 2 2 2 2 2 3 2 2" xfId="24085" xr:uid="{00000000-0005-0000-0000-0000F75B0000}"/>
    <cellStyle name="Normal 3 2 2 2 2 2 3 2 3" xfId="24086" xr:uid="{00000000-0005-0000-0000-0000F85B0000}"/>
    <cellStyle name="Normal 3 2 2 2 2 2 3 3" xfId="24087" xr:uid="{00000000-0005-0000-0000-0000F95B0000}"/>
    <cellStyle name="Normal 3 2 2 2 2 2 3 3 2" xfId="24088" xr:uid="{00000000-0005-0000-0000-0000FA5B0000}"/>
    <cellStyle name="Normal 3 2 2 2 2 2 3 3 3" xfId="24089" xr:uid="{00000000-0005-0000-0000-0000FB5B0000}"/>
    <cellStyle name="Normal 3 2 2 2 2 2 3 4" xfId="24090" xr:uid="{00000000-0005-0000-0000-0000FC5B0000}"/>
    <cellStyle name="Normal 3 2 2 2 2 2 3 5" xfId="24091" xr:uid="{00000000-0005-0000-0000-0000FD5B0000}"/>
    <cellStyle name="Normal 3 2 2 2 2 2 4" xfId="24092" xr:uid="{00000000-0005-0000-0000-0000FE5B0000}"/>
    <cellStyle name="Normal 3 2 2 2 2 2 4 2" xfId="24093" xr:uid="{00000000-0005-0000-0000-0000FF5B0000}"/>
    <cellStyle name="Normal 3 2 2 2 2 2 4 3" xfId="24094" xr:uid="{00000000-0005-0000-0000-0000005C0000}"/>
    <cellStyle name="Normal 3 2 2 2 2 2 5" xfId="24095" xr:uid="{00000000-0005-0000-0000-0000015C0000}"/>
    <cellStyle name="Normal 3 2 2 2 2 2 5 2" xfId="24096" xr:uid="{00000000-0005-0000-0000-0000025C0000}"/>
    <cellStyle name="Normal 3 2 2 2 2 2 5 3" xfId="24097" xr:uid="{00000000-0005-0000-0000-0000035C0000}"/>
    <cellStyle name="Normal 3 2 2 2 2 2 6" xfId="24098" xr:uid="{00000000-0005-0000-0000-0000045C0000}"/>
    <cellStyle name="Normal 3 2 2 2 2 2 6 2" xfId="24099" xr:uid="{00000000-0005-0000-0000-0000055C0000}"/>
    <cellStyle name="Normal 3 2 2 2 2 2 7" xfId="24100" xr:uid="{00000000-0005-0000-0000-0000065C0000}"/>
    <cellStyle name="Normal 3 2 2 2 2 2 7 2" xfId="24101" xr:uid="{00000000-0005-0000-0000-0000075C0000}"/>
    <cellStyle name="Normal 3 2 2 2 2 2 8" xfId="24102" xr:uid="{00000000-0005-0000-0000-0000085C0000}"/>
    <cellStyle name="Normal 3 2 2 2 2 2 9" xfId="24103" xr:uid="{00000000-0005-0000-0000-0000095C0000}"/>
    <cellStyle name="Normal 3 2 2 2 2 2_Tabell 4.5-4.7" xfId="24072" xr:uid="{00000000-0005-0000-0000-00000A5C0000}"/>
    <cellStyle name="Normal 3 2 2 2 2 3" xfId="1365" xr:uid="{00000000-0005-0000-0000-00000B5C0000}"/>
    <cellStyle name="Normal 3 2 2 2 2 3 2" xfId="24105" xr:uid="{00000000-0005-0000-0000-00000C5C0000}"/>
    <cellStyle name="Normal 3 2 2 2 2 3 2 2" xfId="24106" xr:uid="{00000000-0005-0000-0000-00000D5C0000}"/>
    <cellStyle name="Normal 3 2 2 2 2 3 2 3" xfId="24107" xr:uid="{00000000-0005-0000-0000-00000E5C0000}"/>
    <cellStyle name="Normal 3 2 2 2 2 3 3" xfId="24108" xr:uid="{00000000-0005-0000-0000-00000F5C0000}"/>
    <cellStyle name="Normal 3 2 2 2 2 3 3 2" xfId="24109" xr:uid="{00000000-0005-0000-0000-0000105C0000}"/>
    <cellStyle name="Normal 3 2 2 2 2 3 3 3" xfId="24110" xr:uid="{00000000-0005-0000-0000-0000115C0000}"/>
    <cellStyle name="Normal 3 2 2 2 2 3 4" xfId="24111" xr:uid="{00000000-0005-0000-0000-0000125C0000}"/>
    <cellStyle name="Normal 3 2 2 2 2 3 5" xfId="24112" xr:uid="{00000000-0005-0000-0000-0000135C0000}"/>
    <cellStyle name="Normal 3 2 2 2 2 3_Tabell 4.5-4.7" xfId="24104" xr:uid="{00000000-0005-0000-0000-0000145C0000}"/>
    <cellStyle name="Normal 3 2 2 2 2 4" xfId="24113" xr:uid="{00000000-0005-0000-0000-0000155C0000}"/>
    <cellStyle name="Normal 3 2 2 2 2 4 2" xfId="24114" xr:uid="{00000000-0005-0000-0000-0000165C0000}"/>
    <cellStyle name="Normal 3 2 2 2 2 4 2 2" xfId="24115" xr:uid="{00000000-0005-0000-0000-0000175C0000}"/>
    <cellStyle name="Normal 3 2 2 2 2 4 2 3" xfId="24116" xr:uid="{00000000-0005-0000-0000-0000185C0000}"/>
    <cellStyle name="Normal 3 2 2 2 2 4 3" xfId="24117" xr:uid="{00000000-0005-0000-0000-0000195C0000}"/>
    <cellStyle name="Normal 3 2 2 2 2 4 3 2" xfId="24118" xr:uid="{00000000-0005-0000-0000-00001A5C0000}"/>
    <cellStyle name="Normal 3 2 2 2 2 4 3 3" xfId="24119" xr:uid="{00000000-0005-0000-0000-00001B5C0000}"/>
    <cellStyle name="Normal 3 2 2 2 2 4 4" xfId="24120" xr:uid="{00000000-0005-0000-0000-00001C5C0000}"/>
    <cellStyle name="Normal 3 2 2 2 2 4 5" xfId="24121" xr:uid="{00000000-0005-0000-0000-00001D5C0000}"/>
    <cellStyle name="Normal 3 2 2 2 2 5" xfId="24122" xr:uid="{00000000-0005-0000-0000-00001E5C0000}"/>
    <cellStyle name="Normal 3 2 2 2 2 5 2" xfId="24123" xr:uid="{00000000-0005-0000-0000-00001F5C0000}"/>
    <cellStyle name="Normal 3 2 2 2 2 5 3" xfId="24124" xr:uid="{00000000-0005-0000-0000-0000205C0000}"/>
    <cellStyle name="Normal 3 2 2 2 2 6" xfId="24125" xr:uid="{00000000-0005-0000-0000-0000215C0000}"/>
    <cellStyle name="Normal 3 2 2 2 2 6 2" xfId="24126" xr:uid="{00000000-0005-0000-0000-0000225C0000}"/>
    <cellStyle name="Normal 3 2 2 2 2 6 3" xfId="24127" xr:uid="{00000000-0005-0000-0000-0000235C0000}"/>
    <cellStyle name="Normal 3 2 2 2 2 7" xfId="24128" xr:uid="{00000000-0005-0000-0000-0000245C0000}"/>
    <cellStyle name="Normal 3 2 2 2 2 7 2" xfId="24129" xr:uid="{00000000-0005-0000-0000-0000255C0000}"/>
    <cellStyle name="Normal 3 2 2 2 2 8" xfId="24130" xr:uid="{00000000-0005-0000-0000-0000265C0000}"/>
    <cellStyle name="Normal 3 2 2 2 2 8 2" xfId="24131" xr:uid="{00000000-0005-0000-0000-0000275C0000}"/>
    <cellStyle name="Normal 3 2 2 2 2 9" xfId="24132" xr:uid="{00000000-0005-0000-0000-0000285C0000}"/>
    <cellStyle name="Normal 3 2 2 2 2_Tabell 4.5-4.7" xfId="24069" xr:uid="{00000000-0005-0000-0000-0000295C0000}"/>
    <cellStyle name="Normal 3 2 2 2 3" xfId="1366" xr:uid="{00000000-0005-0000-0000-00002A5C0000}"/>
    <cellStyle name="Normal 3 2 2 2 3 10" xfId="24134" xr:uid="{00000000-0005-0000-0000-00002B5C0000}"/>
    <cellStyle name="Normal 3 2 2 2 3 2" xfId="1367" xr:uid="{00000000-0005-0000-0000-00002C5C0000}"/>
    <cellStyle name="Normal 3 2 2 2 3 2 2" xfId="24136" xr:uid="{00000000-0005-0000-0000-00002D5C0000}"/>
    <cellStyle name="Normal 3 2 2 2 3 2 2 2" xfId="24137" xr:uid="{00000000-0005-0000-0000-00002E5C0000}"/>
    <cellStyle name="Normal 3 2 2 2 3 2 2 3" xfId="24138" xr:uid="{00000000-0005-0000-0000-00002F5C0000}"/>
    <cellStyle name="Normal 3 2 2 2 3 2 3" xfId="24139" xr:uid="{00000000-0005-0000-0000-0000305C0000}"/>
    <cellStyle name="Normal 3 2 2 2 3 2 3 2" xfId="24140" xr:uid="{00000000-0005-0000-0000-0000315C0000}"/>
    <cellStyle name="Normal 3 2 2 2 3 2 3 3" xfId="24141" xr:uid="{00000000-0005-0000-0000-0000325C0000}"/>
    <cellStyle name="Normal 3 2 2 2 3 2 4" xfId="24142" xr:uid="{00000000-0005-0000-0000-0000335C0000}"/>
    <cellStyle name="Normal 3 2 2 2 3 2 5" xfId="24143" xr:uid="{00000000-0005-0000-0000-0000345C0000}"/>
    <cellStyle name="Normal 3 2 2 2 3 2_Tabell 4.5-4.7" xfId="24135" xr:uid="{00000000-0005-0000-0000-0000355C0000}"/>
    <cellStyle name="Normal 3 2 2 2 3 3" xfId="24144" xr:uid="{00000000-0005-0000-0000-0000365C0000}"/>
    <cellStyle name="Normal 3 2 2 2 3 3 2" xfId="24145" xr:uid="{00000000-0005-0000-0000-0000375C0000}"/>
    <cellStyle name="Normal 3 2 2 2 3 3 2 2" xfId="24146" xr:uid="{00000000-0005-0000-0000-0000385C0000}"/>
    <cellStyle name="Normal 3 2 2 2 3 3 2 3" xfId="24147" xr:uid="{00000000-0005-0000-0000-0000395C0000}"/>
    <cellStyle name="Normal 3 2 2 2 3 3 3" xfId="24148" xr:uid="{00000000-0005-0000-0000-00003A5C0000}"/>
    <cellStyle name="Normal 3 2 2 2 3 3 3 2" xfId="24149" xr:uid="{00000000-0005-0000-0000-00003B5C0000}"/>
    <cellStyle name="Normal 3 2 2 2 3 3 3 3" xfId="24150" xr:uid="{00000000-0005-0000-0000-00003C5C0000}"/>
    <cellStyle name="Normal 3 2 2 2 3 3 4" xfId="24151" xr:uid="{00000000-0005-0000-0000-00003D5C0000}"/>
    <cellStyle name="Normal 3 2 2 2 3 3 5" xfId="24152" xr:uid="{00000000-0005-0000-0000-00003E5C0000}"/>
    <cellStyle name="Normal 3 2 2 2 3 4" xfId="24153" xr:uid="{00000000-0005-0000-0000-00003F5C0000}"/>
    <cellStyle name="Normal 3 2 2 2 3 4 2" xfId="24154" xr:uid="{00000000-0005-0000-0000-0000405C0000}"/>
    <cellStyle name="Normal 3 2 2 2 3 4 3" xfId="24155" xr:uid="{00000000-0005-0000-0000-0000415C0000}"/>
    <cellStyle name="Normal 3 2 2 2 3 5" xfId="24156" xr:uid="{00000000-0005-0000-0000-0000425C0000}"/>
    <cellStyle name="Normal 3 2 2 2 3 5 2" xfId="24157" xr:uid="{00000000-0005-0000-0000-0000435C0000}"/>
    <cellStyle name="Normal 3 2 2 2 3 5 3" xfId="24158" xr:uid="{00000000-0005-0000-0000-0000445C0000}"/>
    <cellStyle name="Normal 3 2 2 2 3 6" xfId="24159" xr:uid="{00000000-0005-0000-0000-0000455C0000}"/>
    <cellStyle name="Normal 3 2 2 2 3 6 2" xfId="24160" xr:uid="{00000000-0005-0000-0000-0000465C0000}"/>
    <cellStyle name="Normal 3 2 2 2 3 7" xfId="24161" xr:uid="{00000000-0005-0000-0000-0000475C0000}"/>
    <cellStyle name="Normal 3 2 2 2 3 7 2" xfId="24162" xr:uid="{00000000-0005-0000-0000-0000485C0000}"/>
    <cellStyle name="Normal 3 2 2 2 3 8" xfId="24163" xr:uid="{00000000-0005-0000-0000-0000495C0000}"/>
    <cellStyle name="Normal 3 2 2 2 3 9" xfId="24164" xr:uid="{00000000-0005-0000-0000-00004A5C0000}"/>
    <cellStyle name="Normal 3 2 2 2 3_Tabell 4.5-4.7" xfId="24133" xr:uid="{00000000-0005-0000-0000-00004B5C0000}"/>
    <cellStyle name="Normal 3 2 2 2 4" xfId="1368" xr:uid="{00000000-0005-0000-0000-00004C5C0000}"/>
    <cellStyle name="Normal 3 2 2 2 4 2" xfId="24166" xr:uid="{00000000-0005-0000-0000-00004D5C0000}"/>
    <cellStyle name="Normal 3 2 2 2 4 2 2" xfId="24167" xr:uid="{00000000-0005-0000-0000-00004E5C0000}"/>
    <cellStyle name="Normal 3 2 2 2 4 2 3" xfId="24168" xr:uid="{00000000-0005-0000-0000-00004F5C0000}"/>
    <cellStyle name="Normal 3 2 2 2 4 3" xfId="24169" xr:uid="{00000000-0005-0000-0000-0000505C0000}"/>
    <cellStyle name="Normal 3 2 2 2 4 3 2" xfId="24170" xr:uid="{00000000-0005-0000-0000-0000515C0000}"/>
    <cellStyle name="Normal 3 2 2 2 4 3 3" xfId="24171" xr:uid="{00000000-0005-0000-0000-0000525C0000}"/>
    <cellStyle name="Normal 3 2 2 2 4 4" xfId="24172" xr:uid="{00000000-0005-0000-0000-0000535C0000}"/>
    <cellStyle name="Normal 3 2 2 2 4 5" xfId="24173" xr:uid="{00000000-0005-0000-0000-0000545C0000}"/>
    <cellStyle name="Normal 3 2 2 2 4_Tabell 4.5-4.7" xfId="24165" xr:uid="{00000000-0005-0000-0000-0000555C0000}"/>
    <cellStyle name="Normal 3 2 2 2 5" xfId="24174" xr:uid="{00000000-0005-0000-0000-0000565C0000}"/>
    <cellStyle name="Normal 3 2 2 2 5 2" xfId="24175" xr:uid="{00000000-0005-0000-0000-0000575C0000}"/>
    <cellStyle name="Normal 3 2 2 2 5 2 2" xfId="24176" xr:uid="{00000000-0005-0000-0000-0000585C0000}"/>
    <cellStyle name="Normal 3 2 2 2 5 2 3" xfId="24177" xr:uid="{00000000-0005-0000-0000-0000595C0000}"/>
    <cellStyle name="Normal 3 2 2 2 5 3" xfId="24178" xr:uid="{00000000-0005-0000-0000-00005A5C0000}"/>
    <cellStyle name="Normal 3 2 2 2 5 3 2" xfId="24179" xr:uid="{00000000-0005-0000-0000-00005B5C0000}"/>
    <cellStyle name="Normal 3 2 2 2 5 3 3" xfId="24180" xr:uid="{00000000-0005-0000-0000-00005C5C0000}"/>
    <cellStyle name="Normal 3 2 2 2 5 4" xfId="24181" xr:uid="{00000000-0005-0000-0000-00005D5C0000}"/>
    <cellStyle name="Normal 3 2 2 2 5 5" xfId="24182" xr:uid="{00000000-0005-0000-0000-00005E5C0000}"/>
    <cellStyle name="Normal 3 2 2 2 6" xfId="24183" xr:uid="{00000000-0005-0000-0000-00005F5C0000}"/>
    <cellStyle name="Normal 3 2 2 2 6 2" xfId="24184" xr:uid="{00000000-0005-0000-0000-0000605C0000}"/>
    <cellStyle name="Normal 3 2 2 2 6 3" xfId="24185" xr:uid="{00000000-0005-0000-0000-0000615C0000}"/>
    <cellStyle name="Normal 3 2 2 2 7" xfId="24186" xr:uid="{00000000-0005-0000-0000-0000625C0000}"/>
    <cellStyle name="Normal 3 2 2 2 7 2" xfId="24187" xr:uid="{00000000-0005-0000-0000-0000635C0000}"/>
    <cellStyle name="Normal 3 2 2 2 7 3" xfId="24188" xr:uid="{00000000-0005-0000-0000-0000645C0000}"/>
    <cellStyle name="Normal 3 2 2 2 8" xfId="24189" xr:uid="{00000000-0005-0000-0000-0000655C0000}"/>
    <cellStyle name="Normal 3 2 2 2 8 2" xfId="24190" xr:uid="{00000000-0005-0000-0000-0000665C0000}"/>
    <cellStyle name="Normal 3 2 2 2 9" xfId="24191" xr:uid="{00000000-0005-0000-0000-0000675C0000}"/>
    <cellStyle name="Normal 3 2 2 2 9 2" xfId="24192" xr:uid="{00000000-0005-0000-0000-0000685C0000}"/>
    <cellStyle name="Normal 3 2 2 2_Tabell 4.5-4.7" xfId="24065" xr:uid="{00000000-0005-0000-0000-0000695C0000}"/>
    <cellStyle name="Normal 3 2 2 3" xfId="1369" xr:uid="{00000000-0005-0000-0000-00006A5C0000}"/>
    <cellStyle name="Normal 3 2 2 3 10" xfId="24194" xr:uid="{00000000-0005-0000-0000-00006B5C0000}"/>
    <cellStyle name="Normal 3 2 2 3 11" xfId="24195" xr:uid="{00000000-0005-0000-0000-00006C5C0000}"/>
    <cellStyle name="Normal 3 2 2 3 2" xfId="1370" xr:uid="{00000000-0005-0000-0000-00006D5C0000}"/>
    <cellStyle name="Normal 3 2 2 3 2 10" xfId="24197" xr:uid="{00000000-0005-0000-0000-00006E5C0000}"/>
    <cellStyle name="Normal 3 2 2 3 2 2" xfId="1371" xr:uid="{00000000-0005-0000-0000-00006F5C0000}"/>
    <cellStyle name="Normal 3 2 2 3 2 2 2" xfId="24199" xr:uid="{00000000-0005-0000-0000-0000705C0000}"/>
    <cellStyle name="Normal 3 2 2 3 2 2 2 2" xfId="24200" xr:uid="{00000000-0005-0000-0000-0000715C0000}"/>
    <cellStyle name="Normal 3 2 2 3 2 2 2 3" xfId="24201" xr:uid="{00000000-0005-0000-0000-0000725C0000}"/>
    <cellStyle name="Normal 3 2 2 3 2 2 3" xfId="24202" xr:uid="{00000000-0005-0000-0000-0000735C0000}"/>
    <cellStyle name="Normal 3 2 2 3 2 2 3 2" xfId="24203" xr:uid="{00000000-0005-0000-0000-0000745C0000}"/>
    <cellStyle name="Normal 3 2 2 3 2 2 3 3" xfId="24204" xr:uid="{00000000-0005-0000-0000-0000755C0000}"/>
    <cellStyle name="Normal 3 2 2 3 2 2 4" xfId="24205" xr:uid="{00000000-0005-0000-0000-0000765C0000}"/>
    <cellStyle name="Normal 3 2 2 3 2 2 5" xfId="24206" xr:uid="{00000000-0005-0000-0000-0000775C0000}"/>
    <cellStyle name="Normal 3 2 2 3 2 2_Tabell 4.5-4.7" xfId="24198" xr:uid="{00000000-0005-0000-0000-0000785C0000}"/>
    <cellStyle name="Normal 3 2 2 3 2 3" xfId="24207" xr:uid="{00000000-0005-0000-0000-0000795C0000}"/>
    <cellStyle name="Normal 3 2 2 3 2 3 2" xfId="24208" xr:uid="{00000000-0005-0000-0000-00007A5C0000}"/>
    <cellStyle name="Normal 3 2 2 3 2 3 2 2" xfId="24209" xr:uid="{00000000-0005-0000-0000-00007B5C0000}"/>
    <cellStyle name="Normal 3 2 2 3 2 3 2 3" xfId="24210" xr:uid="{00000000-0005-0000-0000-00007C5C0000}"/>
    <cellStyle name="Normal 3 2 2 3 2 3 3" xfId="24211" xr:uid="{00000000-0005-0000-0000-00007D5C0000}"/>
    <cellStyle name="Normal 3 2 2 3 2 3 3 2" xfId="24212" xr:uid="{00000000-0005-0000-0000-00007E5C0000}"/>
    <cellStyle name="Normal 3 2 2 3 2 3 3 3" xfId="24213" xr:uid="{00000000-0005-0000-0000-00007F5C0000}"/>
    <cellStyle name="Normal 3 2 2 3 2 3 4" xfId="24214" xr:uid="{00000000-0005-0000-0000-0000805C0000}"/>
    <cellStyle name="Normal 3 2 2 3 2 3 5" xfId="24215" xr:uid="{00000000-0005-0000-0000-0000815C0000}"/>
    <cellStyle name="Normal 3 2 2 3 2 4" xfId="24216" xr:uid="{00000000-0005-0000-0000-0000825C0000}"/>
    <cellStyle name="Normal 3 2 2 3 2 4 2" xfId="24217" xr:uid="{00000000-0005-0000-0000-0000835C0000}"/>
    <cellStyle name="Normal 3 2 2 3 2 4 3" xfId="24218" xr:uid="{00000000-0005-0000-0000-0000845C0000}"/>
    <cellStyle name="Normal 3 2 2 3 2 5" xfId="24219" xr:uid="{00000000-0005-0000-0000-0000855C0000}"/>
    <cellStyle name="Normal 3 2 2 3 2 5 2" xfId="24220" xr:uid="{00000000-0005-0000-0000-0000865C0000}"/>
    <cellStyle name="Normal 3 2 2 3 2 5 3" xfId="24221" xr:uid="{00000000-0005-0000-0000-0000875C0000}"/>
    <cellStyle name="Normal 3 2 2 3 2 6" xfId="24222" xr:uid="{00000000-0005-0000-0000-0000885C0000}"/>
    <cellStyle name="Normal 3 2 2 3 2 6 2" xfId="24223" xr:uid="{00000000-0005-0000-0000-0000895C0000}"/>
    <cellStyle name="Normal 3 2 2 3 2 7" xfId="24224" xr:uid="{00000000-0005-0000-0000-00008A5C0000}"/>
    <cellStyle name="Normal 3 2 2 3 2 7 2" xfId="24225" xr:uid="{00000000-0005-0000-0000-00008B5C0000}"/>
    <cellStyle name="Normal 3 2 2 3 2 8" xfId="24226" xr:uid="{00000000-0005-0000-0000-00008C5C0000}"/>
    <cellStyle name="Normal 3 2 2 3 2 9" xfId="24227" xr:uid="{00000000-0005-0000-0000-00008D5C0000}"/>
    <cellStyle name="Normal 3 2 2 3 2_Tabell 4.5-4.7" xfId="24196" xr:uid="{00000000-0005-0000-0000-00008E5C0000}"/>
    <cellStyle name="Normal 3 2 2 3 3" xfId="1372" xr:uid="{00000000-0005-0000-0000-00008F5C0000}"/>
    <cellStyle name="Normal 3 2 2 3 3 2" xfId="24229" xr:uid="{00000000-0005-0000-0000-0000905C0000}"/>
    <cellStyle name="Normal 3 2 2 3 3 2 2" xfId="24230" xr:uid="{00000000-0005-0000-0000-0000915C0000}"/>
    <cellStyle name="Normal 3 2 2 3 3 2 3" xfId="24231" xr:uid="{00000000-0005-0000-0000-0000925C0000}"/>
    <cellStyle name="Normal 3 2 2 3 3 3" xfId="24232" xr:uid="{00000000-0005-0000-0000-0000935C0000}"/>
    <cellStyle name="Normal 3 2 2 3 3 3 2" xfId="24233" xr:uid="{00000000-0005-0000-0000-0000945C0000}"/>
    <cellStyle name="Normal 3 2 2 3 3 3 3" xfId="24234" xr:uid="{00000000-0005-0000-0000-0000955C0000}"/>
    <cellStyle name="Normal 3 2 2 3 3 4" xfId="24235" xr:uid="{00000000-0005-0000-0000-0000965C0000}"/>
    <cellStyle name="Normal 3 2 2 3 3 5" xfId="24236" xr:uid="{00000000-0005-0000-0000-0000975C0000}"/>
    <cellStyle name="Normal 3 2 2 3 3_Tabell 4.5-4.7" xfId="24228" xr:uid="{00000000-0005-0000-0000-0000985C0000}"/>
    <cellStyle name="Normal 3 2 2 3 4" xfId="24237" xr:uid="{00000000-0005-0000-0000-0000995C0000}"/>
    <cellStyle name="Normal 3 2 2 3 4 2" xfId="24238" xr:uid="{00000000-0005-0000-0000-00009A5C0000}"/>
    <cellStyle name="Normal 3 2 2 3 4 2 2" xfId="24239" xr:uid="{00000000-0005-0000-0000-00009B5C0000}"/>
    <cellStyle name="Normal 3 2 2 3 4 2 3" xfId="24240" xr:uid="{00000000-0005-0000-0000-00009C5C0000}"/>
    <cellStyle name="Normal 3 2 2 3 4 3" xfId="24241" xr:uid="{00000000-0005-0000-0000-00009D5C0000}"/>
    <cellStyle name="Normal 3 2 2 3 4 3 2" xfId="24242" xr:uid="{00000000-0005-0000-0000-00009E5C0000}"/>
    <cellStyle name="Normal 3 2 2 3 4 3 3" xfId="24243" xr:uid="{00000000-0005-0000-0000-00009F5C0000}"/>
    <cellStyle name="Normal 3 2 2 3 4 4" xfId="24244" xr:uid="{00000000-0005-0000-0000-0000A05C0000}"/>
    <cellStyle name="Normal 3 2 2 3 4 5" xfId="24245" xr:uid="{00000000-0005-0000-0000-0000A15C0000}"/>
    <cellStyle name="Normal 3 2 2 3 5" xfId="24246" xr:uid="{00000000-0005-0000-0000-0000A25C0000}"/>
    <cellStyle name="Normal 3 2 2 3 5 2" xfId="24247" xr:uid="{00000000-0005-0000-0000-0000A35C0000}"/>
    <cellStyle name="Normal 3 2 2 3 5 3" xfId="24248" xr:uid="{00000000-0005-0000-0000-0000A45C0000}"/>
    <cellStyle name="Normal 3 2 2 3 6" xfId="24249" xr:uid="{00000000-0005-0000-0000-0000A55C0000}"/>
    <cellStyle name="Normal 3 2 2 3 6 2" xfId="24250" xr:uid="{00000000-0005-0000-0000-0000A65C0000}"/>
    <cellStyle name="Normal 3 2 2 3 6 3" xfId="24251" xr:uid="{00000000-0005-0000-0000-0000A75C0000}"/>
    <cellStyle name="Normal 3 2 2 3 7" xfId="24252" xr:uid="{00000000-0005-0000-0000-0000A85C0000}"/>
    <cellStyle name="Normal 3 2 2 3 7 2" xfId="24253" xr:uid="{00000000-0005-0000-0000-0000A95C0000}"/>
    <cellStyle name="Normal 3 2 2 3 8" xfId="24254" xr:uid="{00000000-0005-0000-0000-0000AA5C0000}"/>
    <cellStyle name="Normal 3 2 2 3 8 2" xfId="24255" xr:uid="{00000000-0005-0000-0000-0000AB5C0000}"/>
    <cellStyle name="Normal 3 2 2 3 9" xfId="24256" xr:uid="{00000000-0005-0000-0000-0000AC5C0000}"/>
    <cellStyle name="Normal 3 2 2 3_Tabell 4.5-4.7" xfId="24193" xr:uid="{00000000-0005-0000-0000-0000AD5C0000}"/>
    <cellStyle name="Normal 3 2 2 4" xfId="1373" xr:uid="{00000000-0005-0000-0000-0000AE5C0000}"/>
    <cellStyle name="Normal 3 2 2 4 10" xfId="24258" xr:uid="{00000000-0005-0000-0000-0000AF5C0000}"/>
    <cellStyle name="Normal 3 2 2 4 2" xfId="1374" xr:uid="{00000000-0005-0000-0000-0000B05C0000}"/>
    <cellStyle name="Normal 3 2 2 4 2 2" xfId="24260" xr:uid="{00000000-0005-0000-0000-0000B15C0000}"/>
    <cellStyle name="Normal 3 2 2 4 2 2 2" xfId="24261" xr:uid="{00000000-0005-0000-0000-0000B25C0000}"/>
    <cellStyle name="Normal 3 2 2 4 2 2 3" xfId="24262" xr:uid="{00000000-0005-0000-0000-0000B35C0000}"/>
    <cellStyle name="Normal 3 2 2 4 2 3" xfId="24263" xr:uid="{00000000-0005-0000-0000-0000B45C0000}"/>
    <cellStyle name="Normal 3 2 2 4 2 3 2" xfId="24264" xr:uid="{00000000-0005-0000-0000-0000B55C0000}"/>
    <cellStyle name="Normal 3 2 2 4 2 3 3" xfId="24265" xr:uid="{00000000-0005-0000-0000-0000B65C0000}"/>
    <cellStyle name="Normal 3 2 2 4 2 4" xfId="24266" xr:uid="{00000000-0005-0000-0000-0000B75C0000}"/>
    <cellStyle name="Normal 3 2 2 4 2 5" xfId="24267" xr:uid="{00000000-0005-0000-0000-0000B85C0000}"/>
    <cellStyle name="Normal 3 2 2 4 2_Tabell 4.5-4.7" xfId="24259" xr:uid="{00000000-0005-0000-0000-0000B95C0000}"/>
    <cellStyle name="Normal 3 2 2 4 3" xfId="24268" xr:uid="{00000000-0005-0000-0000-0000BA5C0000}"/>
    <cellStyle name="Normal 3 2 2 4 3 2" xfId="24269" xr:uid="{00000000-0005-0000-0000-0000BB5C0000}"/>
    <cellStyle name="Normal 3 2 2 4 3 2 2" xfId="24270" xr:uid="{00000000-0005-0000-0000-0000BC5C0000}"/>
    <cellStyle name="Normal 3 2 2 4 3 2 3" xfId="24271" xr:uid="{00000000-0005-0000-0000-0000BD5C0000}"/>
    <cellStyle name="Normal 3 2 2 4 3 3" xfId="24272" xr:uid="{00000000-0005-0000-0000-0000BE5C0000}"/>
    <cellStyle name="Normal 3 2 2 4 3 3 2" xfId="24273" xr:uid="{00000000-0005-0000-0000-0000BF5C0000}"/>
    <cellStyle name="Normal 3 2 2 4 3 3 3" xfId="24274" xr:uid="{00000000-0005-0000-0000-0000C05C0000}"/>
    <cellStyle name="Normal 3 2 2 4 3 4" xfId="24275" xr:uid="{00000000-0005-0000-0000-0000C15C0000}"/>
    <cellStyle name="Normal 3 2 2 4 3 5" xfId="24276" xr:uid="{00000000-0005-0000-0000-0000C25C0000}"/>
    <cellStyle name="Normal 3 2 2 4 4" xfId="24277" xr:uid="{00000000-0005-0000-0000-0000C35C0000}"/>
    <cellStyle name="Normal 3 2 2 4 4 2" xfId="24278" xr:uid="{00000000-0005-0000-0000-0000C45C0000}"/>
    <cellStyle name="Normal 3 2 2 4 4 3" xfId="24279" xr:uid="{00000000-0005-0000-0000-0000C55C0000}"/>
    <cellStyle name="Normal 3 2 2 4 5" xfId="24280" xr:uid="{00000000-0005-0000-0000-0000C65C0000}"/>
    <cellStyle name="Normal 3 2 2 4 5 2" xfId="24281" xr:uid="{00000000-0005-0000-0000-0000C75C0000}"/>
    <cellStyle name="Normal 3 2 2 4 5 3" xfId="24282" xr:uid="{00000000-0005-0000-0000-0000C85C0000}"/>
    <cellStyle name="Normal 3 2 2 4 6" xfId="24283" xr:uid="{00000000-0005-0000-0000-0000C95C0000}"/>
    <cellStyle name="Normal 3 2 2 4 6 2" xfId="24284" xr:uid="{00000000-0005-0000-0000-0000CA5C0000}"/>
    <cellStyle name="Normal 3 2 2 4 7" xfId="24285" xr:uid="{00000000-0005-0000-0000-0000CB5C0000}"/>
    <cellStyle name="Normal 3 2 2 4 7 2" xfId="24286" xr:uid="{00000000-0005-0000-0000-0000CC5C0000}"/>
    <cellStyle name="Normal 3 2 2 4 8" xfId="24287" xr:uid="{00000000-0005-0000-0000-0000CD5C0000}"/>
    <cellStyle name="Normal 3 2 2 4 9" xfId="24288" xr:uid="{00000000-0005-0000-0000-0000CE5C0000}"/>
    <cellStyle name="Normal 3 2 2 4_Tabell 4.5-4.7" xfId="24257" xr:uid="{00000000-0005-0000-0000-0000CF5C0000}"/>
    <cellStyle name="Normal 3 2 2 5" xfId="1375" xr:uid="{00000000-0005-0000-0000-0000D05C0000}"/>
    <cellStyle name="Normal 3 2 2 5 10" xfId="24290" xr:uid="{00000000-0005-0000-0000-0000D15C0000}"/>
    <cellStyle name="Normal 3 2 2 5 2" xfId="1376" xr:uid="{00000000-0005-0000-0000-0000D25C0000}"/>
    <cellStyle name="Normal 3 2 2 5 2 2" xfId="24292" xr:uid="{00000000-0005-0000-0000-0000D35C0000}"/>
    <cellStyle name="Normal 3 2 2 5 2 2 2" xfId="24293" xr:uid="{00000000-0005-0000-0000-0000D45C0000}"/>
    <cellStyle name="Normal 3 2 2 5 2 2 3" xfId="24294" xr:uid="{00000000-0005-0000-0000-0000D55C0000}"/>
    <cellStyle name="Normal 3 2 2 5 2 3" xfId="24295" xr:uid="{00000000-0005-0000-0000-0000D65C0000}"/>
    <cellStyle name="Normal 3 2 2 5 2 3 2" xfId="24296" xr:uid="{00000000-0005-0000-0000-0000D75C0000}"/>
    <cellStyle name="Normal 3 2 2 5 2 3 3" xfId="24297" xr:uid="{00000000-0005-0000-0000-0000D85C0000}"/>
    <cellStyle name="Normal 3 2 2 5 2 4" xfId="24298" xr:uid="{00000000-0005-0000-0000-0000D95C0000}"/>
    <cellStyle name="Normal 3 2 2 5 2 5" xfId="24299" xr:uid="{00000000-0005-0000-0000-0000DA5C0000}"/>
    <cellStyle name="Normal 3 2 2 5 2_Tabell 4.5-4.7" xfId="24291" xr:uid="{00000000-0005-0000-0000-0000DB5C0000}"/>
    <cellStyle name="Normal 3 2 2 5 3" xfId="24300" xr:uid="{00000000-0005-0000-0000-0000DC5C0000}"/>
    <cellStyle name="Normal 3 2 2 5 3 2" xfId="24301" xr:uid="{00000000-0005-0000-0000-0000DD5C0000}"/>
    <cellStyle name="Normal 3 2 2 5 3 2 2" xfId="24302" xr:uid="{00000000-0005-0000-0000-0000DE5C0000}"/>
    <cellStyle name="Normal 3 2 2 5 3 2 3" xfId="24303" xr:uid="{00000000-0005-0000-0000-0000DF5C0000}"/>
    <cellStyle name="Normal 3 2 2 5 3 3" xfId="24304" xr:uid="{00000000-0005-0000-0000-0000E05C0000}"/>
    <cellStyle name="Normal 3 2 2 5 3 3 2" xfId="24305" xr:uid="{00000000-0005-0000-0000-0000E15C0000}"/>
    <cellStyle name="Normal 3 2 2 5 3 3 3" xfId="24306" xr:uid="{00000000-0005-0000-0000-0000E25C0000}"/>
    <cellStyle name="Normal 3 2 2 5 3 4" xfId="24307" xr:uid="{00000000-0005-0000-0000-0000E35C0000}"/>
    <cellStyle name="Normal 3 2 2 5 3 5" xfId="24308" xr:uid="{00000000-0005-0000-0000-0000E45C0000}"/>
    <cellStyle name="Normal 3 2 2 5 4" xfId="24309" xr:uid="{00000000-0005-0000-0000-0000E55C0000}"/>
    <cellStyle name="Normal 3 2 2 5 4 2" xfId="24310" xr:uid="{00000000-0005-0000-0000-0000E65C0000}"/>
    <cellStyle name="Normal 3 2 2 5 4 3" xfId="24311" xr:uid="{00000000-0005-0000-0000-0000E75C0000}"/>
    <cellStyle name="Normal 3 2 2 5 5" xfId="24312" xr:uid="{00000000-0005-0000-0000-0000E85C0000}"/>
    <cellStyle name="Normal 3 2 2 5 5 2" xfId="24313" xr:uid="{00000000-0005-0000-0000-0000E95C0000}"/>
    <cellStyle name="Normal 3 2 2 5 5 3" xfId="24314" xr:uid="{00000000-0005-0000-0000-0000EA5C0000}"/>
    <cellStyle name="Normal 3 2 2 5 6" xfId="24315" xr:uid="{00000000-0005-0000-0000-0000EB5C0000}"/>
    <cellStyle name="Normal 3 2 2 5 6 2" xfId="24316" xr:uid="{00000000-0005-0000-0000-0000EC5C0000}"/>
    <cellStyle name="Normal 3 2 2 5 7" xfId="24317" xr:uid="{00000000-0005-0000-0000-0000ED5C0000}"/>
    <cellStyle name="Normal 3 2 2 5 7 2" xfId="24318" xr:uid="{00000000-0005-0000-0000-0000EE5C0000}"/>
    <cellStyle name="Normal 3 2 2 5 8" xfId="24319" xr:uid="{00000000-0005-0000-0000-0000EF5C0000}"/>
    <cellStyle name="Normal 3 2 2 5 9" xfId="24320" xr:uid="{00000000-0005-0000-0000-0000F05C0000}"/>
    <cellStyle name="Normal 3 2 2 5_Tabell 4.5-4.7" xfId="24289" xr:uid="{00000000-0005-0000-0000-0000F15C0000}"/>
    <cellStyle name="Normal 3 2 2 6" xfId="1377" xr:uid="{00000000-0005-0000-0000-0000F25C0000}"/>
    <cellStyle name="Normal 3 2 2 6 2" xfId="24322" xr:uid="{00000000-0005-0000-0000-0000F35C0000}"/>
    <cellStyle name="Normal 3 2 2 6 2 2" xfId="24323" xr:uid="{00000000-0005-0000-0000-0000F45C0000}"/>
    <cellStyle name="Normal 3 2 2 6 2 3" xfId="24324" xr:uid="{00000000-0005-0000-0000-0000F55C0000}"/>
    <cellStyle name="Normal 3 2 2 6 3" xfId="24325" xr:uid="{00000000-0005-0000-0000-0000F65C0000}"/>
    <cellStyle name="Normal 3 2 2 6 3 2" xfId="24326" xr:uid="{00000000-0005-0000-0000-0000F75C0000}"/>
    <cellStyle name="Normal 3 2 2 6 3 3" xfId="24327" xr:uid="{00000000-0005-0000-0000-0000F85C0000}"/>
    <cellStyle name="Normal 3 2 2 6 4" xfId="24328" xr:uid="{00000000-0005-0000-0000-0000F95C0000}"/>
    <cellStyle name="Normal 3 2 2 6 5" xfId="24329" xr:uid="{00000000-0005-0000-0000-0000FA5C0000}"/>
    <cellStyle name="Normal 3 2 2 6_Tabell 4.5-4.7" xfId="24321" xr:uid="{00000000-0005-0000-0000-0000FB5C0000}"/>
    <cellStyle name="Normal 3 2 2 7" xfId="24330" xr:uid="{00000000-0005-0000-0000-0000FC5C0000}"/>
    <cellStyle name="Normal 3 2 2 7 2" xfId="24331" xr:uid="{00000000-0005-0000-0000-0000FD5C0000}"/>
    <cellStyle name="Normal 3 2 2 7 2 2" xfId="24332" xr:uid="{00000000-0005-0000-0000-0000FE5C0000}"/>
    <cellStyle name="Normal 3 2 2 7 2 3" xfId="24333" xr:uid="{00000000-0005-0000-0000-0000FF5C0000}"/>
    <cellStyle name="Normal 3 2 2 7 3" xfId="24334" xr:uid="{00000000-0005-0000-0000-0000005D0000}"/>
    <cellStyle name="Normal 3 2 2 7 3 2" xfId="24335" xr:uid="{00000000-0005-0000-0000-0000015D0000}"/>
    <cellStyle name="Normal 3 2 2 7 3 3" xfId="24336" xr:uid="{00000000-0005-0000-0000-0000025D0000}"/>
    <cellStyle name="Normal 3 2 2 7 4" xfId="24337" xr:uid="{00000000-0005-0000-0000-0000035D0000}"/>
    <cellStyle name="Normal 3 2 2 7 5" xfId="24338" xr:uid="{00000000-0005-0000-0000-0000045D0000}"/>
    <cellStyle name="Normal 3 2 2 8" xfId="24339" xr:uid="{00000000-0005-0000-0000-0000055D0000}"/>
    <cellStyle name="Normal 3 2 2 8 2" xfId="24340" xr:uid="{00000000-0005-0000-0000-0000065D0000}"/>
    <cellStyle name="Normal 3 2 2 8 2 2" xfId="24341" xr:uid="{00000000-0005-0000-0000-0000075D0000}"/>
    <cellStyle name="Normal 3 2 2 8 2 3" xfId="24342" xr:uid="{00000000-0005-0000-0000-0000085D0000}"/>
    <cellStyle name="Normal 3 2 2 8 3" xfId="24343" xr:uid="{00000000-0005-0000-0000-0000095D0000}"/>
    <cellStyle name="Normal 3 2 2 8 3 2" xfId="24344" xr:uid="{00000000-0005-0000-0000-00000A5D0000}"/>
    <cellStyle name="Normal 3 2 2 8 3 3" xfId="24345" xr:uid="{00000000-0005-0000-0000-00000B5D0000}"/>
    <cellStyle name="Normal 3 2 2 8 4" xfId="24346" xr:uid="{00000000-0005-0000-0000-00000C5D0000}"/>
    <cellStyle name="Normal 3 2 2 8 5" xfId="24347" xr:uid="{00000000-0005-0000-0000-00000D5D0000}"/>
    <cellStyle name="Normal 3 2 2 9" xfId="24348" xr:uid="{00000000-0005-0000-0000-00000E5D0000}"/>
    <cellStyle name="Normal 3 2 2 9 2" xfId="24349" xr:uid="{00000000-0005-0000-0000-00000F5D0000}"/>
    <cellStyle name="Normal 3 2 2_Tabell 4.5-4.7" xfId="24060" xr:uid="{00000000-0005-0000-0000-0000105D0000}"/>
    <cellStyle name="Normal 3 2 3" xfId="1378" xr:uid="{00000000-0005-0000-0000-0000115D0000}"/>
    <cellStyle name="Normal 3 2 3 10" xfId="24351" xr:uid="{00000000-0005-0000-0000-0000125D0000}"/>
    <cellStyle name="Normal 3 2 3 10 2" xfId="24352" xr:uid="{00000000-0005-0000-0000-0000135D0000}"/>
    <cellStyle name="Normal 3 2 3 11" xfId="24353" xr:uid="{00000000-0005-0000-0000-0000145D0000}"/>
    <cellStyle name="Normal 3 2 3 12" xfId="24354" xr:uid="{00000000-0005-0000-0000-0000155D0000}"/>
    <cellStyle name="Normal 3 2 3 13" xfId="24355" xr:uid="{00000000-0005-0000-0000-0000165D0000}"/>
    <cellStyle name="Normal 3 2 3 2" xfId="1379" xr:uid="{00000000-0005-0000-0000-0000175D0000}"/>
    <cellStyle name="Normal 3 2 3 2 10" xfId="24357" xr:uid="{00000000-0005-0000-0000-0000185D0000}"/>
    <cellStyle name="Normal 3 2 3 2 11" xfId="24358" xr:uid="{00000000-0005-0000-0000-0000195D0000}"/>
    <cellStyle name="Normal 3 2 3 2 12" xfId="24359" xr:uid="{00000000-0005-0000-0000-00001A5D0000}"/>
    <cellStyle name="Normal 3 2 3 2 2" xfId="1380" xr:uid="{00000000-0005-0000-0000-00001B5D0000}"/>
    <cellStyle name="Normal 3 2 3 2 2 10" xfId="24361" xr:uid="{00000000-0005-0000-0000-00001C5D0000}"/>
    <cellStyle name="Normal 3 2 3 2 2 11" xfId="24362" xr:uid="{00000000-0005-0000-0000-00001D5D0000}"/>
    <cellStyle name="Normal 3 2 3 2 2 2" xfId="1381" xr:uid="{00000000-0005-0000-0000-00001E5D0000}"/>
    <cellStyle name="Normal 3 2 3 2 2 2 10" xfId="24364" xr:uid="{00000000-0005-0000-0000-00001F5D0000}"/>
    <cellStyle name="Normal 3 2 3 2 2 2 2" xfId="1382" xr:uid="{00000000-0005-0000-0000-0000205D0000}"/>
    <cellStyle name="Normal 3 2 3 2 2 2 2 2" xfId="24366" xr:uid="{00000000-0005-0000-0000-0000215D0000}"/>
    <cellStyle name="Normal 3 2 3 2 2 2 2 2 2" xfId="24367" xr:uid="{00000000-0005-0000-0000-0000225D0000}"/>
    <cellStyle name="Normal 3 2 3 2 2 2 2 2 3" xfId="24368" xr:uid="{00000000-0005-0000-0000-0000235D0000}"/>
    <cellStyle name="Normal 3 2 3 2 2 2 2 3" xfId="24369" xr:uid="{00000000-0005-0000-0000-0000245D0000}"/>
    <cellStyle name="Normal 3 2 3 2 2 2 2 3 2" xfId="24370" xr:uid="{00000000-0005-0000-0000-0000255D0000}"/>
    <cellStyle name="Normal 3 2 3 2 2 2 2 3 3" xfId="24371" xr:uid="{00000000-0005-0000-0000-0000265D0000}"/>
    <cellStyle name="Normal 3 2 3 2 2 2 2 4" xfId="24372" xr:uid="{00000000-0005-0000-0000-0000275D0000}"/>
    <cellStyle name="Normal 3 2 3 2 2 2 2 5" xfId="24373" xr:uid="{00000000-0005-0000-0000-0000285D0000}"/>
    <cellStyle name="Normal 3 2 3 2 2 2 2_Tabell 4.5-4.7" xfId="24365" xr:uid="{00000000-0005-0000-0000-0000295D0000}"/>
    <cellStyle name="Normal 3 2 3 2 2 2 3" xfId="24374" xr:uid="{00000000-0005-0000-0000-00002A5D0000}"/>
    <cellStyle name="Normal 3 2 3 2 2 2 3 2" xfId="24375" xr:uid="{00000000-0005-0000-0000-00002B5D0000}"/>
    <cellStyle name="Normal 3 2 3 2 2 2 3 2 2" xfId="24376" xr:uid="{00000000-0005-0000-0000-00002C5D0000}"/>
    <cellStyle name="Normal 3 2 3 2 2 2 3 2 3" xfId="24377" xr:uid="{00000000-0005-0000-0000-00002D5D0000}"/>
    <cellStyle name="Normal 3 2 3 2 2 2 3 3" xfId="24378" xr:uid="{00000000-0005-0000-0000-00002E5D0000}"/>
    <cellStyle name="Normal 3 2 3 2 2 2 3 3 2" xfId="24379" xr:uid="{00000000-0005-0000-0000-00002F5D0000}"/>
    <cellStyle name="Normal 3 2 3 2 2 2 3 3 3" xfId="24380" xr:uid="{00000000-0005-0000-0000-0000305D0000}"/>
    <cellStyle name="Normal 3 2 3 2 2 2 3 4" xfId="24381" xr:uid="{00000000-0005-0000-0000-0000315D0000}"/>
    <cellStyle name="Normal 3 2 3 2 2 2 3 5" xfId="24382" xr:uid="{00000000-0005-0000-0000-0000325D0000}"/>
    <cellStyle name="Normal 3 2 3 2 2 2 4" xfId="24383" xr:uid="{00000000-0005-0000-0000-0000335D0000}"/>
    <cellStyle name="Normal 3 2 3 2 2 2 4 2" xfId="24384" xr:uid="{00000000-0005-0000-0000-0000345D0000}"/>
    <cellStyle name="Normal 3 2 3 2 2 2 4 3" xfId="24385" xr:uid="{00000000-0005-0000-0000-0000355D0000}"/>
    <cellStyle name="Normal 3 2 3 2 2 2 5" xfId="24386" xr:uid="{00000000-0005-0000-0000-0000365D0000}"/>
    <cellStyle name="Normal 3 2 3 2 2 2 5 2" xfId="24387" xr:uid="{00000000-0005-0000-0000-0000375D0000}"/>
    <cellStyle name="Normal 3 2 3 2 2 2 5 3" xfId="24388" xr:uid="{00000000-0005-0000-0000-0000385D0000}"/>
    <cellStyle name="Normal 3 2 3 2 2 2 6" xfId="24389" xr:uid="{00000000-0005-0000-0000-0000395D0000}"/>
    <cellStyle name="Normal 3 2 3 2 2 2 6 2" xfId="24390" xr:uid="{00000000-0005-0000-0000-00003A5D0000}"/>
    <cellStyle name="Normal 3 2 3 2 2 2 7" xfId="24391" xr:uid="{00000000-0005-0000-0000-00003B5D0000}"/>
    <cellStyle name="Normal 3 2 3 2 2 2 7 2" xfId="24392" xr:uid="{00000000-0005-0000-0000-00003C5D0000}"/>
    <cellStyle name="Normal 3 2 3 2 2 2 8" xfId="24393" xr:uid="{00000000-0005-0000-0000-00003D5D0000}"/>
    <cellStyle name="Normal 3 2 3 2 2 2 9" xfId="24394" xr:uid="{00000000-0005-0000-0000-00003E5D0000}"/>
    <cellStyle name="Normal 3 2 3 2 2 2_Tabell 4.5-4.7" xfId="24363" xr:uid="{00000000-0005-0000-0000-00003F5D0000}"/>
    <cellStyle name="Normal 3 2 3 2 2 3" xfId="1383" xr:uid="{00000000-0005-0000-0000-0000405D0000}"/>
    <cellStyle name="Normal 3 2 3 2 2 3 2" xfId="24396" xr:uid="{00000000-0005-0000-0000-0000415D0000}"/>
    <cellStyle name="Normal 3 2 3 2 2 3 2 2" xfId="24397" xr:uid="{00000000-0005-0000-0000-0000425D0000}"/>
    <cellStyle name="Normal 3 2 3 2 2 3 2 3" xfId="24398" xr:uid="{00000000-0005-0000-0000-0000435D0000}"/>
    <cellStyle name="Normal 3 2 3 2 2 3 3" xfId="24399" xr:uid="{00000000-0005-0000-0000-0000445D0000}"/>
    <cellStyle name="Normal 3 2 3 2 2 3 3 2" xfId="24400" xr:uid="{00000000-0005-0000-0000-0000455D0000}"/>
    <cellStyle name="Normal 3 2 3 2 2 3 3 3" xfId="24401" xr:uid="{00000000-0005-0000-0000-0000465D0000}"/>
    <cellStyle name="Normal 3 2 3 2 2 3 4" xfId="24402" xr:uid="{00000000-0005-0000-0000-0000475D0000}"/>
    <cellStyle name="Normal 3 2 3 2 2 3 5" xfId="24403" xr:uid="{00000000-0005-0000-0000-0000485D0000}"/>
    <cellStyle name="Normal 3 2 3 2 2 3_Tabell 4.5-4.7" xfId="24395" xr:uid="{00000000-0005-0000-0000-0000495D0000}"/>
    <cellStyle name="Normal 3 2 3 2 2 4" xfId="24404" xr:uid="{00000000-0005-0000-0000-00004A5D0000}"/>
    <cellStyle name="Normal 3 2 3 2 2 4 2" xfId="24405" xr:uid="{00000000-0005-0000-0000-00004B5D0000}"/>
    <cellStyle name="Normal 3 2 3 2 2 4 2 2" xfId="24406" xr:uid="{00000000-0005-0000-0000-00004C5D0000}"/>
    <cellStyle name="Normal 3 2 3 2 2 4 2 3" xfId="24407" xr:uid="{00000000-0005-0000-0000-00004D5D0000}"/>
    <cellStyle name="Normal 3 2 3 2 2 4 3" xfId="24408" xr:uid="{00000000-0005-0000-0000-00004E5D0000}"/>
    <cellStyle name="Normal 3 2 3 2 2 4 3 2" xfId="24409" xr:uid="{00000000-0005-0000-0000-00004F5D0000}"/>
    <cellStyle name="Normal 3 2 3 2 2 4 3 3" xfId="24410" xr:uid="{00000000-0005-0000-0000-0000505D0000}"/>
    <cellStyle name="Normal 3 2 3 2 2 4 4" xfId="24411" xr:uid="{00000000-0005-0000-0000-0000515D0000}"/>
    <cellStyle name="Normal 3 2 3 2 2 4 5" xfId="24412" xr:uid="{00000000-0005-0000-0000-0000525D0000}"/>
    <cellStyle name="Normal 3 2 3 2 2 5" xfId="24413" xr:uid="{00000000-0005-0000-0000-0000535D0000}"/>
    <cellStyle name="Normal 3 2 3 2 2 5 2" xfId="24414" xr:uid="{00000000-0005-0000-0000-0000545D0000}"/>
    <cellStyle name="Normal 3 2 3 2 2 5 3" xfId="24415" xr:uid="{00000000-0005-0000-0000-0000555D0000}"/>
    <cellStyle name="Normal 3 2 3 2 2 6" xfId="24416" xr:uid="{00000000-0005-0000-0000-0000565D0000}"/>
    <cellStyle name="Normal 3 2 3 2 2 6 2" xfId="24417" xr:uid="{00000000-0005-0000-0000-0000575D0000}"/>
    <cellStyle name="Normal 3 2 3 2 2 6 3" xfId="24418" xr:uid="{00000000-0005-0000-0000-0000585D0000}"/>
    <cellStyle name="Normal 3 2 3 2 2 7" xfId="24419" xr:uid="{00000000-0005-0000-0000-0000595D0000}"/>
    <cellStyle name="Normal 3 2 3 2 2 7 2" xfId="24420" xr:uid="{00000000-0005-0000-0000-00005A5D0000}"/>
    <cellStyle name="Normal 3 2 3 2 2 8" xfId="24421" xr:uid="{00000000-0005-0000-0000-00005B5D0000}"/>
    <cellStyle name="Normal 3 2 3 2 2 8 2" xfId="24422" xr:uid="{00000000-0005-0000-0000-00005C5D0000}"/>
    <cellStyle name="Normal 3 2 3 2 2 9" xfId="24423" xr:uid="{00000000-0005-0000-0000-00005D5D0000}"/>
    <cellStyle name="Normal 3 2 3 2 2_Tabell 4.5-4.7" xfId="24360" xr:uid="{00000000-0005-0000-0000-00005E5D0000}"/>
    <cellStyle name="Normal 3 2 3 2 3" xfId="1384" xr:uid="{00000000-0005-0000-0000-00005F5D0000}"/>
    <cellStyle name="Normal 3 2 3 2 3 10" xfId="24425" xr:uid="{00000000-0005-0000-0000-0000605D0000}"/>
    <cellStyle name="Normal 3 2 3 2 3 2" xfId="1385" xr:uid="{00000000-0005-0000-0000-0000615D0000}"/>
    <cellStyle name="Normal 3 2 3 2 3 2 2" xfId="24427" xr:uid="{00000000-0005-0000-0000-0000625D0000}"/>
    <cellStyle name="Normal 3 2 3 2 3 2 2 2" xfId="24428" xr:uid="{00000000-0005-0000-0000-0000635D0000}"/>
    <cellStyle name="Normal 3 2 3 2 3 2 2 3" xfId="24429" xr:uid="{00000000-0005-0000-0000-0000645D0000}"/>
    <cellStyle name="Normal 3 2 3 2 3 2 3" xfId="24430" xr:uid="{00000000-0005-0000-0000-0000655D0000}"/>
    <cellStyle name="Normal 3 2 3 2 3 2 3 2" xfId="24431" xr:uid="{00000000-0005-0000-0000-0000665D0000}"/>
    <cellStyle name="Normal 3 2 3 2 3 2 3 3" xfId="24432" xr:uid="{00000000-0005-0000-0000-0000675D0000}"/>
    <cellStyle name="Normal 3 2 3 2 3 2 4" xfId="24433" xr:uid="{00000000-0005-0000-0000-0000685D0000}"/>
    <cellStyle name="Normal 3 2 3 2 3 2 5" xfId="24434" xr:uid="{00000000-0005-0000-0000-0000695D0000}"/>
    <cellStyle name="Normal 3 2 3 2 3 2_Tabell 4.5-4.7" xfId="24426" xr:uid="{00000000-0005-0000-0000-00006A5D0000}"/>
    <cellStyle name="Normal 3 2 3 2 3 3" xfId="24435" xr:uid="{00000000-0005-0000-0000-00006B5D0000}"/>
    <cellStyle name="Normal 3 2 3 2 3 3 2" xfId="24436" xr:uid="{00000000-0005-0000-0000-00006C5D0000}"/>
    <cellStyle name="Normal 3 2 3 2 3 3 2 2" xfId="24437" xr:uid="{00000000-0005-0000-0000-00006D5D0000}"/>
    <cellStyle name="Normal 3 2 3 2 3 3 2 3" xfId="24438" xr:uid="{00000000-0005-0000-0000-00006E5D0000}"/>
    <cellStyle name="Normal 3 2 3 2 3 3 3" xfId="24439" xr:uid="{00000000-0005-0000-0000-00006F5D0000}"/>
    <cellStyle name="Normal 3 2 3 2 3 3 3 2" xfId="24440" xr:uid="{00000000-0005-0000-0000-0000705D0000}"/>
    <cellStyle name="Normal 3 2 3 2 3 3 3 3" xfId="24441" xr:uid="{00000000-0005-0000-0000-0000715D0000}"/>
    <cellStyle name="Normal 3 2 3 2 3 3 4" xfId="24442" xr:uid="{00000000-0005-0000-0000-0000725D0000}"/>
    <cellStyle name="Normal 3 2 3 2 3 3 5" xfId="24443" xr:uid="{00000000-0005-0000-0000-0000735D0000}"/>
    <cellStyle name="Normal 3 2 3 2 3 4" xfId="24444" xr:uid="{00000000-0005-0000-0000-0000745D0000}"/>
    <cellStyle name="Normal 3 2 3 2 3 4 2" xfId="24445" xr:uid="{00000000-0005-0000-0000-0000755D0000}"/>
    <cellStyle name="Normal 3 2 3 2 3 4 3" xfId="24446" xr:uid="{00000000-0005-0000-0000-0000765D0000}"/>
    <cellStyle name="Normal 3 2 3 2 3 5" xfId="24447" xr:uid="{00000000-0005-0000-0000-0000775D0000}"/>
    <cellStyle name="Normal 3 2 3 2 3 5 2" xfId="24448" xr:uid="{00000000-0005-0000-0000-0000785D0000}"/>
    <cellStyle name="Normal 3 2 3 2 3 5 3" xfId="24449" xr:uid="{00000000-0005-0000-0000-0000795D0000}"/>
    <cellStyle name="Normal 3 2 3 2 3 6" xfId="24450" xr:uid="{00000000-0005-0000-0000-00007A5D0000}"/>
    <cellStyle name="Normal 3 2 3 2 3 6 2" xfId="24451" xr:uid="{00000000-0005-0000-0000-00007B5D0000}"/>
    <cellStyle name="Normal 3 2 3 2 3 7" xfId="24452" xr:uid="{00000000-0005-0000-0000-00007C5D0000}"/>
    <cellStyle name="Normal 3 2 3 2 3 7 2" xfId="24453" xr:uid="{00000000-0005-0000-0000-00007D5D0000}"/>
    <cellStyle name="Normal 3 2 3 2 3 8" xfId="24454" xr:uid="{00000000-0005-0000-0000-00007E5D0000}"/>
    <cellStyle name="Normal 3 2 3 2 3 9" xfId="24455" xr:uid="{00000000-0005-0000-0000-00007F5D0000}"/>
    <cellStyle name="Normal 3 2 3 2 3_Tabell 4.5-4.7" xfId="24424" xr:uid="{00000000-0005-0000-0000-0000805D0000}"/>
    <cellStyle name="Normal 3 2 3 2 4" xfId="1386" xr:uid="{00000000-0005-0000-0000-0000815D0000}"/>
    <cellStyle name="Normal 3 2 3 2 4 2" xfId="24457" xr:uid="{00000000-0005-0000-0000-0000825D0000}"/>
    <cellStyle name="Normal 3 2 3 2 4 2 2" xfId="24458" xr:uid="{00000000-0005-0000-0000-0000835D0000}"/>
    <cellStyle name="Normal 3 2 3 2 4 2 3" xfId="24459" xr:uid="{00000000-0005-0000-0000-0000845D0000}"/>
    <cellStyle name="Normal 3 2 3 2 4 3" xfId="24460" xr:uid="{00000000-0005-0000-0000-0000855D0000}"/>
    <cellStyle name="Normal 3 2 3 2 4 3 2" xfId="24461" xr:uid="{00000000-0005-0000-0000-0000865D0000}"/>
    <cellStyle name="Normal 3 2 3 2 4 3 3" xfId="24462" xr:uid="{00000000-0005-0000-0000-0000875D0000}"/>
    <cellStyle name="Normal 3 2 3 2 4 4" xfId="24463" xr:uid="{00000000-0005-0000-0000-0000885D0000}"/>
    <cellStyle name="Normal 3 2 3 2 4 5" xfId="24464" xr:uid="{00000000-0005-0000-0000-0000895D0000}"/>
    <cellStyle name="Normal 3 2 3 2 4_Tabell 4.5-4.7" xfId="24456" xr:uid="{00000000-0005-0000-0000-00008A5D0000}"/>
    <cellStyle name="Normal 3 2 3 2 5" xfId="24465" xr:uid="{00000000-0005-0000-0000-00008B5D0000}"/>
    <cellStyle name="Normal 3 2 3 2 5 2" xfId="24466" xr:uid="{00000000-0005-0000-0000-00008C5D0000}"/>
    <cellStyle name="Normal 3 2 3 2 5 2 2" xfId="24467" xr:uid="{00000000-0005-0000-0000-00008D5D0000}"/>
    <cellStyle name="Normal 3 2 3 2 5 2 3" xfId="24468" xr:uid="{00000000-0005-0000-0000-00008E5D0000}"/>
    <cellStyle name="Normal 3 2 3 2 5 3" xfId="24469" xr:uid="{00000000-0005-0000-0000-00008F5D0000}"/>
    <cellStyle name="Normal 3 2 3 2 5 3 2" xfId="24470" xr:uid="{00000000-0005-0000-0000-0000905D0000}"/>
    <cellStyle name="Normal 3 2 3 2 5 3 3" xfId="24471" xr:uid="{00000000-0005-0000-0000-0000915D0000}"/>
    <cellStyle name="Normal 3 2 3 2 5 4" xfId="24472" xr:uid="{00000000-0005-0000-0000-0000925D0000}"/>
    <cellStyle name="Normal 3 2 3 2 5 5" xfId="24473" xr:uid="{00000000-0005-0000-0000-0000935D0000}"/>
    <cellStyle name="Normal 3 2 3 2 6" xfId="24474" xr:uid="{00000000-0005-0000-0000-0000945D0000}"/>
    <cellStyle name="Normal 3 2 3 2 6 2" xfId="24475" xr:uid="{00000000-0005-0000-0000-0000955D0000}"/>
    <cellStyle name="Normal 3 2 3 2 6 3" xfId="24476" xr:uid="{00000000-0005-0000-0000-0000965D0000}"/>
    <cellStyle name="Normal 3 2 3 2 7" xfId="24477" xr:uid="{00000000-0005-0000-0000-0000975D0000}"/>
    <cellStyle name="Normal 3 2 3 2 7 2" xfId="24478" xr:uid="{00000000-0005-0000-0000-0000985D0000}"/>
    <cellStyle name="Normal 3 2 3 2 7 3" xfId="24479" xr:uid="{00000000-0005-0000-0000-0000995D0000}"/>
    <cellStyle name="Normal 3 2 3 2 8" xfId="24480" xr:uid="{00000000-0005-0000-0000-00009A5D0000}"/>
    <cellStyle name="Normal 3 2 3 2 8 2" xfId="24481" xr:uid="{00000000-0005-0000-0000-00009B5D0000}"/>
    <cellStyle name="Normal 3 2 3 2 9" xfId="24482" xr:uid="{00000000-0005-0000-0000-00009C5D0000}"/>
    <cellStyle name="Normal 3 2 3 2 9 2" xfId="24483" xr:uid="{00000000-0005-0000-0000-00009D5D0000}"/>
    <cellStyle name="Normal 3 2 3 2_Tabell 4.5-4.7" xfId="24356" xr:uid="{00000000-0005-0000-0000-00009E5D0000}"/>
    <cellStyle name="Normal 3 2 3 3" xfId="1387" xr:uid="{00000000-0005-0000-0000-00009F5D0000}"/>
    <cellStyle name="Normal 3 2 3 3 10" xfId="24485" xr:uid="{00000000-0005-0000-0000-0000A05D0000}"/>
    <cellStyle name="Normal 3 2 3 3 11" xfId="24486" xr:uid="{00000000-0005-0000-0000-0000A15D0000}"/>
    <cellStyle name="Normal 3 2 3 3 2" xfId="1388" xr:uid="{00000000-0005-0000-0000-0000A25D0000}"/>
    <cellStyle name="Normal 3 2 3 3 2 10" xfId="24488" xr:uid="{00000000-0005-0000-0000-0000A35D0000}"/>
    <cellStyle name="Normal 3 2 3 3 2 2" xfId="1389" xr:uid="{00000000-0005-0000-0000-0000A45D0000}"/>
    <cellStyle name="Normal 3 2 3 3 2 2 2" xfId="24490" xr:uid="{00000000-0005-0000-0000-0000A55D0000}"/>
    <cellStyle name="Normal 3 2 3 3 2 2 2 2" xfId="24491" xr:uid="{00000000-0005-0000-0000-0000A65D0000}"/>
    <cellStyle name="Normal 3 2 3 3 2 2 2 3" xfId="24492" xr:uid="{00000000-0005-0000-0000-0000A75D0000}"/>
    <cellStyle name="Normal 3 2 3 3 2 2 3" xfId="24493" xr:uid="{00000000-0005-0000-0000-0000A85D0000}"/>
    <cellStyle name="Normal 3 2 3 3 2 2 3 2" xfId="24494" xr:uid="{00000000-0005-0000-0000-0000A95D0000}"/>
    <cellStyle name="Normal 3 2 3 3 2 2 3 3" xfId="24495" xr:uid="{00000000-0005-0000-0000-0000AA5D0000}"/>
    <cellStyle name="Normal 3 2 3 3 2 2 4" xfId="24496" xr:uid="{00000000-0005-0000-0000-0000AB5D0000}"/>
    <cellStyle name="Normal 3 2 3 3 2 2 5" xfId="24497" xr:uid="{00000000-0005-0000-0000-0000AC5D0000}"/>
    <cellStyle name="Normal 3 2 3 3 2 2_Tabell 4.5-4.7" xfId="24489" xr:uid="{00000000-0005-0000-0000-0000AD5D0000}"/>
    <cellStyle name="Normal 3 2 3 3 2 3" xfId="24498" xr:uid="{00000000-0005-0000-0000-0000AE5D0000}"/>
    <cellStyle name="Normal 3 2 3 3 2 3 2" xfId="24499" xr:uid="{00000000-0005-0000-0000-0000AF5D0000}"/>
    <cellStyle name="Normal 3 2 3 3 2 3 2 2" xfId="24500" xr:uid="{00000000-0005-0000-0000-0000B05D0000}"/>
    <cellStyle name="Normal 3 2 3 3 2 3 2 3" xfId="24501" xr:uid="{00000000-0005-0000-0000-0000B15D0000}"/>
    <cellStyle name="Normal 3 2 3 3 2 3 3" xfId="24502" xr:uid="{00000000-0005-0000-0000-0000B25D0000}"/>
    <cellStyle name="Normal 3 2 3 3 2 3 3 2" xfId="24503" xr:uid="{00000000-0005-0000-0000-0000B35D0000}"/>
    <cellStyle name="Normal 3 2 3 3 2 3 3 3" xfId="24504" xr:uid="{00000000-0005-0000-0000-0000B45D0000}"/>
    <cellStyle name="Normal 3 2 3 3 2 3 4" xfId="24505" xr:uid="{00000000-0005-0000-0000-0000B55D0000}"/>
    <cellStyle name="Normal 3 2 3 3 2 3 5" xfId="24506" xr:uid="{00000000-0005-0000-0000-0000B65D0000}"/>
    <cellStyle name="Normal 3 2 3 3 2 4" xfId="24507" xr:uid="{00000000-0005-0000-0000-0000B75D0000}"/>
    <cellStyle name="Normal 3 2 3 3 2 4 2" xfId="24508" xr:uid="{00000000-0005-0000-0000-0000B85D0000}"/>
    <cellStyle name="Normal 3 2 3 3 2 4 3" xfId="24509" xr:uid="{00000000-0005-0000-0000-0000B95D0000}"/>
    <cellStyle name="Normal 3 2 3 3 2 5" xfId="24510" xr:uid="{00000000-0005-0000-0000-0000BA5D0000}"/>
    <cellStyle name="Normal 3 2 3 3 2 5 2" xfId="24511" xr:uid="{00000000-0005-0000-0000-0000BB5D0000}"/>
    <cellStyle name="Normal 3 2 3 3 2 5 3" xfId="24512" xr:uid="{00000000-0005-0000-0000-0000BC5D0000}"/>
    <cellStyle name="Normal 3 2 3 3 2 6" xfId="24513" xr:uid="{00000000-0005-0000-0000-0000BD5D0000}"/>
    <cellStyle name="Normal 3 2 3 3 2 6 2" xfId="24514" xr:uid="{00000000-0005-0000-0000-0000BE5D0000}"/>
    <cellStyle name="Normal 3 2 3 3 2 7" xfId="24515" xr:uid="{00000000-0005-0000-0000-0000BF5D0000}"/>
    <cellStyle name="Normal 3 2 3 3 2 7 2" xfId="24516" xr:uid="{00000000-0005-0000-0000-0000C05D0000}"/>
    <cellStyle name="Normal 3 2 3 3 2 8" xfId="24517" xr:uid="{00000000-0005-0000-0000-0000C15D0000}"/>
    <cellStyle name="Normal 3 2 3 3 2 9" xfId="24518" xr:uid="{00000000-0005-0000-0000-0000C25D0000}"/>
    <cellStyle name="Normal 3 2 3 3 2_Tabell 4.5-4.7" xfId="24487" xr:uid="{00000000-0005-0000-0000-0000C35D0000}"/>
    <cellStyle name="Normal 3 2 3 3 3" xfId="1390" xr:uid="{00000000-0005-0000-0000-0000C45D0000}"/>
    <cellStyle name="Normal 3 2 3 3 3 2" xfId="24520" xr:uid="{00000000-0005-0000-0000-0000C55D0000}"/>
    <cellStyle name="Normal 3 2 3 3 3 2 2" xfId="24521" xr:uid="{00000000-0005-0000-0000-0000C65D0000}"/>
    <cellStyle name="Normal 3 2 3 3 3 2 3" xfId="24522" xr:uid="{00000000-0005-0000-0000-0000C75D0000}"/>
    <cellStyle name="Normal 3 2 3 3 3 3" xfId="24523" xr:uid="{00000000-0005-0000-0000-0000C85D0000}"/>
    <cellStyle name="Normal 3 2 3 3 3 3 2" xfId="24524" xr:uid="{00000000-0005-0000-0000-0000C95D0000}"/>
    <cellStyle name="Normal 3 2 3 3 3 3 3" xfId="24525" xr:uid="{00000000-0005-0000-0000-0000CA5D0000}"/>
    <cellStyle name="Normal 3 2 3 3 3 4" xfId="24526" xr:uid="{00000000-0005-0000-0000-0000CB5D0000}"/>
    <cellStyle name="Normal 3 2 3 3 3 5" xfId="24527" xr:uid="{00000000-0005-0000-0000-0000CC5D0000}"/>
    <cellStyle name="Normal 3 2 3 3 3_Tabell 4.5-4.7" xfId="24519" xr:uid="{00000000-0005-0000-0000-0000CD5D0000}"/>
    <cellStyle name="Normal 3 2 3 3 4" xfId="24528" xr:uid="{00000000-0005-0000-0000-0000CE5D0000}"/>
    <cellStyle name="Normal 3 2 3 3 4 2" xfId="24529" xr:uid="{00000000-0005-0000-0000-0000CF5D0000}"/>
    <cellStyle name="Normal 3 2 3 3 4 2 2" xfId="24530" xr:uid="{00000000-0005-0000-0000-0000D05D0000}"/>
    <cellStyle name="Normal 3 2 3 3 4 2 3" xfId="24531" xr:uid="{00000000-0005-0000-0000-0000D15D0000}"/>
    <cellStyle name="Normal 3 2 3 3 4 3" xfId="24532" xr:uid="{00000000-0005-0000-0000-0000D25D0000}"/>
    <cellStyle name="Normal 3 2 3 3 4 3 2" xfId="24533" xr:uid="{00000000-0005-0000-0000-0000D35D0000}"/>
    <cellStyle name="Normal 3 2 3 3 4 3 3" xfId="24534" xr:uid="{00000000-0005-0000-0000-0000D45D0000}"/>
    <cellStyle name="Normal 3 2 3 3 4 4" xfId="24535" xr:uid="{00000000-0005-0000-0000-0000D55D0000}"/>
    <cellStyle name="Normal 3 2 3 3 4 5" xfId="24536" xr:uid="{00000000-0005-0000-0000-0000D65D0000}"/>
    <cellStyle name="Normal 3 2 3 3 5" xfId="24537" xr:uid="{00000000-0005-0000-0000-0000D75D0000}"/>
    <cellStyle name="Normal 3 2 3 3 5 2" xfId="24538" xr:uid="{00000000-0005-0000-0000-0000D85D0000}"/>
    <cellStyle name="Normal 3 2 3 3 5 3" xfId="24539" xr:uid="{00000000-0005-0000-0000-0000D95D0000}"/>
    <cellStyle name="Normal 3 2 3 3 6" xfId="24540" xr:uid="{00000000-0005-0000-0000-0000DA5D0000}"/>
    <cellStyle name="Normal 3 2 3 3 6 2" xfId="24541" xr:uid="{00000000-0005-0000-0000-0000DB5D0000}"/>
    <cellStyle name="Normal 3 2 3 3 6 3" xfId="24542" xr:uid="{00000000-0005-0000-0000-0000DC5D0000}"/>
    <cellStyle name="Normal 3 2 3 3 7" xfId="24543" xr:uid="{00000000-0005-0000-0000-0000DD5D0000}"/>
    <cellStyle name="Normal 3 2 3 3 7 2" xfId="24544" xr:uid="{00000000-0005-0000-0000-0000DE5D0000}"/>
    <cellStyle name="Normal 3 2 3 3 8" xfId="24545" xr:uid="{00000000-0005-0000-0000-0000DF5D0000}"/>
    <cellStyle name="Normal 3 2 3 3 8 2" xfId="24546" xr:uid="{00000000-0005-0000-0000-0000E05D0000}"/>
    <cellStyle name="Normal 3 2 3 3 9" xfId="24547" xr:uid="{00000000-0005-0000-0000-0000E15D0000}"/>
    <cellStyle name="Normal 3 2 3 3_Tabell 4.5-4.7" xfId="24484" xr:uid="{00000000-0005-0000-0000-0000E25D0000}"/>
    <cellStyle name="Normal 3 2 3 4" xfId="1391" xr:uid="{00000000-0005-0000-0000-0000E35D0000}"/>
    <cellStyle name="Normal 3 2 3 4 10" xfId="24549" xr:uid="{00000000-0005-0000-0000-0000E45D0000}"/>
    <cellStyle name="Normal 3 2 3 4 2" xfId="1392" xr:uid="{00000000-0005-0000-0000-0000E55D0000}"/>
    <cellStyle name="Normal 3 2 3 4 2 2" xfId="24551" xr:uid="{00000000-0005-0000-0000-0000E65D0000}"/>
    <cellStyle name="Normal 3 2 3 4 2 2 2" xfId="24552" xr:uid="{00000000-0005-0000-0000-0000E75D0000}"/>
    <cellStyle name="Normal 3 2 3 4 2 2 3" xfId="24553" xr:uid="{00000000-0005-0000-0000-0000E85D0000}"/>
    <cellStyle name="Normal 3 2 3 4 2 3" xfId="24554" xr:uid="{00000000-0005-0000-0000-0000E95D0000}"/>
    <cellStyle name="Normal 3 2 3 4 2 3 2" xfId="24555" xr:uid="{00000000-0005-0000-0000-0000EA5D0000}"/>
    <cellStyle name="Normal 3 2 3 4 2 3 3" xfId="24556" xr:uid="{00000000-0005-0000-0000-0000EB5D0000}"/>
    <cellStyle name="Normal 3 2 3 4 2 4" xfId="24557" xr:uid="{00000000-0005-0000-0000-0000EC5D0000}"/>
    <cellStyle name="Normal 3 2 3 4 2 5" xfId="24558" xr:uid="{00000000-0005-0000-0000-0000ED5D0000}"/>
    <cellStyle name="Normal 3 2 3 4 2_Tabell 4.5-4.7" xfId="24550" xr:uid="{00000000-0005-0000-0000-0000EE5D0000}"/>
    <cellStyle name="Normal 3 2 3 4 3" xfId="24559" xr:uid="{00000000-0005-0000-0000-0000EF5D0000}"/>
    <cellStyle name="Normal 3 2 3 4 3 2" xfId="24560" xr:uid="{00000000-0005-0000-0000-0000F05D0000}"/>
    <cellStyle name="Normal 3 2 3 4 3 2 2" xfId="24561" xr:uid="{00000000-0005-0000-0000-0000F15D0000}"/>
    <cellStyle name="Normal 3 2 3 4 3 2 3" xfId="24562" xr:uid="{00000000-0005-0000-0000-0000F25D0000}"/>
    <cellStyle name="Normal 3 2 3 4 3 3" xfId="24563" xr:uid="{00000000-0005-0000-0000-0000F35D0000}"/>
    <cellStyle name="Normal 3 2 3 4 3 3 2" xfId="24564" xr:uid="{00000000-0005-0000-0000-0000F45D0000}"/>
    <cellStyle name="Normal 3 2 3 4 3 3 3" xfId="24565" xr:uid="{00000000-0005-0000-0000-0000F55D0000}"/>
    <cellStyle name="Normal 3 2 3 4 3 4" xfId="24566" xr:uid="{00000000-0005-0000-0000-0000F65D0000}"/>
    <cellStyle name="Normal 3 2 3 4 3 5" xfId="24567" xr:uid="{00000000-0005-0000-0000-0000F75D0000}"/>
    <cellStyle name="Normal 3 2 3 4 4" xfId="24568" xr:uid="{00000000-0005-0000-0000-0000F85D0000}"/>
    <cellStyle name="Normal 3 2 3 4 4 2" xfId="24569" xr:uid="{00000000-0005-0000-0000-0000F95D0000}"/>
    <cellStyle name="Normal 3 2 3 4 4 3" xfId="24570" xr:uid="{00000000-0005-0000-0000-0000FA5D0000}"/>
    <cellStyle name="Normal 3 2 3 4 5" xfId="24571" xr:uid="{00000000-0005-0000-0000-0000FB5D0000}"/>
    <cellStyle name="Normal 3 2 3 4 5 2" xfId="24572" xr:uid="{00000000-0005-0000-0000-0000FC5D0000}"/>
    <cellStyle name="Normal 3 2 3 4 5 3" xfId="24573" xr:uid="{00000000-0005-0000-0000-0000FD5D0000}"/>
    <cellStyle name="Normal 3 2 3 4 6" xfId="24574" xr:uid="{00000000-0005-0000-0000-0000FE5D0000}"/>
    <cellStyle name="Normal 3 2 3 4 6 2" xfId="24575" xr:uid="{00000000-0005-0000-0000-0000FF5D0000}"/>
    <cellStyle name="Normal 3 2 3 4 7" xfId="24576" xr:uid="{00000000-0005-0000-0000-0000005E0000}"/>
    <cellStyle name="Normal 3 2 3 4 7 2" xfId="24577" xr:uid="{00000000-0005-0000-0000-0000015E0000}"/>
    <cellStyle name="Normal 3 2 3 4 8" xfId="24578" xr:uid="{00000000-0005-0000-0000-0000025E0000}"/>
    <cellStyle name="Normal 3 2 3 4 9" xfId="24579" xr:uid="{00000000-0005-0000-0000-0000035E0000}"/>
    <cellStyle name="Normal 3 2 3 4_Tabell 4.5-4.7" xfId="24548" xr:uid="{00000000-0005-0000-0000-0000045E0000}"/>
    <cellStyle name="Normal 3 2 3 5" xfId="1393" xr:uid="{00000000-0005-0000-0000-0000055E0000}"/>
    <cellStyle name="Normal 3 2 3 5 2" xfId="24581" xr:uid="{00000000-0005-0000-0000-0000065E0000}"/>
    <cellStyle name="Normal 3 2 3 5 2 2" xfId="24582" xr:uid="{00000000-0005-0000-0000-0000075E0000}"/>
    <cellStyle name="Normal 3 2 3 5 2 3" xfId="24583" xr:uid="{00000000-0005-0000-0000-0000085E0000}"/>
    <cellStyle name="Normal 3 2 3 5 3" xfId="24584" xr:uid="{00000000-0005-0000-0000-0000095E0000}"/>
    <cellStyle name="Normal 3 2 3 5 3 2" xfId="24585" xr:uid="{00000000-0005-0000-0000-00000A5E0000}"/>
    <cellStyle name="Normal 3 2 3 5 3 3" xfId="24586" xr:uid="{00000000-0005-0000-0000-00000B5E0000}"/>
    <cellStyle name="Normal 3 2 3 5 4" xfId="24587" xr:uid="{00000000-0005-0000-0000-00000C5E0000}"/>
    <cellStyle name="Normal 3 2 3 5 5" xfId="24588" xr:uid="{00000000-0005-0000-0000-00000D5E0000}"/>
    <cellStyle name="Normal 3 2 3 5_Tabell 4.5-4.7" xfId="24580" xr:uid="{00000000-0005-0000-0000-00000E5E0000}"/>
    <cellStyle name="Normal 3 2 3 6" xfId="24589" xr:uid="{00000000-0005-0000-0000-00000F5E0000}"/>
    <cellStyle name="Normal 3 2 3 6 2" xfId="24590" xr:uid="{00000000-0005-0000-0000-0000105E0000}"/>
    <cellStyle name="Normal 3 2 3 6 2 2" xfId="24591" xr:uid="{00000000-0005-0000-0000-0000115E0000}"/>
    <cellStyle name="Normal 3 2 3 6 2 3" xfId="24592" xr:uid="{00000000-0005-0000-0000-0000125E0000}"/>
    <cellStyle name="Normal 3 2 3 6 3" xfId="24593" xr:uid="{00000000-0005-0000-0000-0000135E0000}"/>
    <cellStyle name="Normal 3 2 3 6 3 2" xfId="24594" xr:uid="{00000000-0005-0000-0000-0000145E0000}"/>
    <cellStyle name="Normal 3 2 3 6 3 3" xfId="24595" xr:uid="{00000000-0005-0000-0000-0000155E0000}"/>
    <cellStyle name="Normal 3 2 3 6 4" xfId="24596" xr:uid="{00000000-0005-0000-0000-0000165E0000}"/>
    <cellStyle name="Normal 3 2 3 6 5" xfId="24597" xr:uid="{00000000-0005-0000-0000-0000175E0000}"/>
    <cellStyle name="Normal 3 2 3 7" xfId="24598" xr:uid="{00000000-0005-0000-0000-0000185E0000}"/>
    <cellStyle name="Normal 3 2 3 7 2" xfId="24599" xr:uid="{00000000-0005-0000-0000-0000195E0000}"/>
    <cellStyle name="Normal 3 2 3 7 3" xfId="24600" xr:uid="{00000000-0005-0000-0000-00001A5E0000}"/>
    <cellStyle name="Normal 3 2 3 8" xfId="24601" xr:uid="{00000000-0005-0000-0000-00001B5E0000}"/>
    <cellStyle name="Normal 3 2 3 8 2" xfId="24602" xr:uid="{00000000-0005-0000-0000-00001C5E0000}"/>
    <cellStyle name="Normal 3 2 3 8 3" xfId="24603" xr:uid="{00000000-0005-0000-0000-00001D5E0000}"/>
    <cellStyle name="Normal 3 2 3 9" xfId="24604" xr:uid="{00000000-0005-0000-0000-00001E5E0000}"/>
    <cellStyle name="Normal 3 2 3 9 2" xfId="24605" xr:uid="{00000000-0005-0000-0000-00001F5E0000}"/>
    <cellStyle name="Normal 3 2 3_Tabell 4.5-4.7" xfId="24350" xr:uid="{00000000-0005-0000-0000-0000205E0000}"/>
    <cellStyle name="Normal 3 2 4" xfId="1394" xr:uid="{00000000-0005-0000-0000-0000215E0000}"/>
    <cellStyle name="Normal 3 2 4 10" xfId="24607" xr:uid="{00000000-0005-0000-0000-0000225E0000}"/>
    <cellStyle name="Normal 3 2 4 10 2" xfId="24608" xr:uid="{00000000-0005-0000-0000-0000235E0000}"/>
    <cellStyle name="Normal 3 2 4 11" xfId="24609" xr:uid="{00000000-0005-0000-0000-0000245E0000}"/>
    <cellStyle name="Normal 3 2 4 12" xfId="24610" xr:uid="{00000000-0005-0000-0000-0000255E0000}"/>
    <cellStyle name="Normal 3 2 4 13" xfId="24611" xr:uid="{00000000-0005-0000-0000-0000265E0000}"/>
    <cellStyle name="Normal 3 2 4 2" xfId="1395" xr:uid="{00000000-0005-0000-0000-0000275E0000}"/>
    <cellStyle name="Normal 3 2 4 2 10" xfId="24613" xr:uid="{00000000-0005-0000-0000-0000285E0000}"/>
    <cellStyle name="Normal 3 2 4 2 11" xfId="24614" xr:uid="{00000000-0005-0000-0000-0000295E0000}"/>
    <cellStyle name="Normal 3 2 4 2 12" xfId="24615" xr:uid="{00000000-0005-0000-0000-00002A5E0000}"/>
    <cellStyle name="Normal 3 2 4 2 2" xfId="1396" xr:uid="{00000000-0005-0000-0000-00002B5E0000}"/>
    <cellStyle name="Normal 3 2 4 2 2 10" xfId="24617" xr:uid="{00000000-0005-0000-0000-00002C5E0000}"/>
    <cellStyle name="Normal 3 2 4 2 2 11" xfId="24618" xr:uid="{00000000-0005-0000-0000-00002D5E0000}"/>
    <cellStyle name="Normal 3 2 4 2 2 2" xfId="1397" xr:uid="{00000000-0005-0000-0000-00002E5E0000}"/>
    <cellStyle name="Normal 3 2 4 2 2 2 10" xfId="24620" xr:uid="{00000000-0005-0000-0000-00002F5E0000}"/>
    <cellStyle name="Normal 3 2 4 2 2 2 2" xfId="1398" xr:uid="{00000000-0005-0000-0000-0000305E0000}"/>
    <cellStyle name="Normal 3 2 4 2 2 2 2 2" xfId="24622" xr:uid="{00000000-0005-0000-0000-0000315E0000}"/>
    <cellStyle name="Normal 3 2 4 2 2 2 2 2 2" xfId="24623" xr:uid="{00000000-0005-0000-0000-0000325E0000}"/>
    <cellStyle name="Normal 3 2 4 2 2 2 2 2 3" xfId="24624" xr:uid="{00000000-0005-0000-0000-0000335E0000}"/>
    <cellStyle name="Normal 3 2 4 2 2 2 2 3" xfId="24625" xr:uid="{00000000-0005-0000-0000-0000345E0000}"/>
    <cellStyle name="Normal 3 2 4 2 2 2 2 3 2" xfId="24626" xr:uid="{00000000-0005-0000-0000-0000355E0000}"/>
    <cellStyle name="Normal 3 2 4 2 2 2 2 3 3" xfId="24627" xr:uid="{00000000-0005-0000-0000-0000365E0000}"/>
    <cellStyle name="Normal 3 2 4 2 2 2 2 4" xfId="24628" xr:uid="{00000000-0005-0000-0000-0000375E0000}"/>
    <cellStyle name="Normal 3 2 4 2 2 2 2 5" xfId="24629" xr:uid="{00000000-0005-0000-0000-0000385E0000}"/>
    <cellStyle name="Normal 3 2 4 2 2 2 2_Tabell 4.5-4.7" xfId="24621" xr:uid="{00000000-0005-0000-0000-0000395E0000}"/>
    <cellStyle name="Normal 3 2 4 2 2 2 3" xfId="24630" xr:uid="{00000000-0005-0000-0000-00003A5E0000}"/>
    <cellStyle name="Normal 3 2 4 2 2 2 3 2" xfId="24631" xr:uid="{00000000-0005-0000-0000-00003B5E0000}"/>
    <cellStyle name="Normal 3 2 4 2 2 2 3 2 2" xfId="24632" xr:uid="{00000000-0005-0000-0000-00003C5E0000}"/>
    <cellStyle name="Normal 3 2 4 2 2 2 3 2 3" xfId="24633" xr:uid="{00000000-0005-0000-0000-00003D5E0000}"/>
    <cellStyle name="Normal 3 2 4 2 2 2 3 3" xfId="24634" xr:uid="{00000000-0005-0000-0000-00003E5E0000}"/>
    <cellStyle name="Normal 3 2 4 2 2 2 3 3 2" xfId="24635" xr:uid="{00000000-0005-0000-0000-00003F5E0000}"/>
    <cellStyle name="Normal 3 2 4 2 2 2 3 3 3" xfId="24636" xr:uid="{00000000-0005-0000-0000-0000405E0000}"/>
    <cellStyle name="Normal 3 2 4 2 2 2 3 4" xfId="24637" xr:uid="{00000000-0005-0000-0000-0000415E0000}"/>
    <cellStyle name="Normal 3 2 4 2 2 2 3 5" xfId="24638" xr:uid="{00000000-0005-0000-0000-0000425E0000}"/>
    <cellStyle name="Normal 3 2 4 2 2 2 4" xfId="24639" xr:uid="{00000000-0005-0000-0000-0000435E0000}"/>
    <cellStyle name="Normal 3 2 4 2 2 2 4 2" xfId="24640" xr:uid="{00000000-0005-0000-0000-0000445E0000}"/>
    <cellStyle name="Normal 3 2 4 2 2 2 4 3" xfId="24641" xr:uid="{00000000-0005-0000-0000-0000455E0000}"/>
    <cellStyle name="Normal 3 2 4 2 2 2 5" xfId="24642" xr:uid="{00000000-0005-0000-0000-0000465E0000}"/>
    <cellStyle name="Normal 3 2 4 2 2 2 5 2" xfId="24643" xr:uid="{00000000-0005-0000-0000-0000475E0000}"/>
    <cellStyle name="Normal 3 2 4 2 2 2 5 3" xfId="24644" xr:uid="{00000000-0005-0000-0000-0000485E0000}"/>
    <cellStyle name="Normal 3 2 4 2 2 2 6" xfId="24645" xr:uid="{00000000-0005-0000-0000-0000495E0000}"/>
    <cellStyle name="Normal 3 2 4 2 2 2 6 2" xfId="24646" xr:uid="{00000000-0005-0000-0000-00004A5E0000}"/>
    <cellStyle name="Normal 3 2 4 2 2 2 7" xfId="24647" xr:uid="{00000000-0005-0000-0000-00004B5E0000}"/>
    <cellStyle name="Normal 3 2 4 2 2 2 7 2" xfId="24648" xr:uid="{00000000-0005-0000-0000-00004C5E0000}"/>
    <cellStyle name="Normal 3 2 4 2 2 2 8" xfId="24649" xr:uid="{00000000-0005-0000-0000-00004D5E0000}"/>
    <cellStyle name="Normal 3 2 4 2 2 2 9" xfId="24650" xr:uid="{00000000-0005-0000-0000-00004E5E0000}"/>
    <cellStyle name="Normal 3 2 4 2 2 2_Tabell 4.5-4.7" xfId="24619" xr:uid="{00000000-0005-0000-0000-00004F5E0000}"/>
    <cellStyle name="Normal 3 2 4 2 2 3" xfId="1399" xr:uid="{00000000-0005-0000-0000-0000505E0000}"/>
    <cellStyle name="Normal 3 2 4 2 2 3 2" xfId="24652" xr:uid="{00000000-0005-0000-0000-0000515E0000}"/>
    <cellStyle name="Normal 3 2 4 2 2 3 2 2" xfId="24653" xr:uid="{00000000-0005-0000-0000-0000525E0000}"/>
    <cellStyle name="Normal 3 2 4 2 2 3 2 3" xfId="24654" xr:uid="{00000000-0005-0000-0000-0000535E0000}"/>
    <cellStyle name="Normal 3 2 4 2 2 3 3" xfId="24655" xr:uid="{00000000-0005-0000-0000-0000545E0000}"/>
    <cellStyle name="Normal 3 2 4 2 2 3 3 2" xfId="24656" xr:uid="{00000000-0005-0000-0000-0000555E0000}"/>
    <cellStyle name="Normal 3 2 4 2 2 3 3 3" xfId="24657" xr:uid="{00000000-0005-0000-0000-0000565E0000}"/>
    <cellStyle name="Normal 3 2 4 2 2 3 4" xfId="24658" xr:uid="{00000000-0005-0000-0000-0000575E0000}"/>
    <cellStyle name="Normal 3 2 4 2 2 3 5" xfId="24659" xr:uid="{00000000-0005-0000-0000-0000585E0000}"/>
    <cellStyle name="Normal 3 2 4 2 2 3_Tabell 4.5-4.7" xfId="24651" xr:uid="{00000000-0005-0000-0000-0000595E0000}"/>
    <cellStyle name="Normal 3 2 4 2 2 4" xfId="24660" xr:uid="{00000000-0005-0000-0000-00005A5E0000}"/>
    <cellStyle name="Normal 3 2 4 2 2 4 2" xfId="24661" xr:uid="{00000000-0005-0000-0000-00005B5E0000}"/>
    <cellStyle name="Normal 3 2 4 2 2 4 2 2" xfId="24662" xr:uid="{00000000-0005-0000-0000-00005C5E0000}"/>
    <cellStyle name="Normal 3 2 4 2 2 4 2 3" xfId="24663" xr:uid="{00000000-0005-0000-0000-00005D5E0000}"/>
    <cellStyle name="Normal 3 2 4 2 2 4 3" xfId="24664" xr:uid="{00000000-0005-0000-0000-00005E5E0000}"/>
    <cellStyle name="Normal 3 2 4 2 2 4 3 2" xfId="24665" xr:uid="{00000000-0005-0000-0000-00005F5E0000}"/>
    <cellStyle name="Normal 3 2 4 2 2 4 3 3" xfId="24666" xr:uid="{00000000-0005-0000-0000-0000605E0000}"/>
    <cellStyle name="Normal 3 2 4 2 2 4 4" xfId="24667" xr:uid="{00000000-0005-0000-0000-0000615E0000}"/>
    <cellStyle name="Normal 3 2 4 2 2 4 5" xfId="24668" xr:uid="{00000000-0005-0000-0000-0000625E0000}"/>
    <cellStyle name="Normal 3 2 4 2 2 5" xfId="24669" xr:uid="{00000000-0005-0000-0000-0000635E0000}"/>
    <cellStyle name="Normal 3 2 4 2 2 5 2" xfId="24670" xr:uid="{00000000-0005-0000-0000-0000645E0000}"/>
    <cellStyle name="Normal 3 2 4 2 2 5 3" xfId="24671" xr:uid="{00000000-0005-0000-0000-0000655E0000}"/>
    <cellStyle name="Normal 3 2 4 2 2 6" xfId="24672" xr:uid="{00000000-0005-0000-0000-0000665E0000}"/>
    <cellStyle name="Normal 3 2 4 2 2 6 2" xfId="24673" xr:uid="{00000000-0005-0000-0000-0000675E0000}"/>
    <cellStyle name="Normal 3 2 4 2 2 6 3" xfId="24674" xr:uid="{00000000-0005-0000-0000-0000685E0000}"/>
    <cellStyle name="Normal 3 2 4 2 2 7" xfId="24675" xr:uid="{00000000-0005-0000-0000-0000695E0000}"/>
    <cellStyle name="Normal 3 2 4 2 2 7 2" xfId="24676" xr:uid="{00000000-0005-0000-0000-00006A5E0000}"/>
    <cellStyle name="Normal 3 2 4 2 2 8" xfId="24677" xr:uid="{00000000-0005-0000-0000-00006B5E0000}"/>
    <cellStyle name="Normal 3 2 4 2 2 8 2" xfId="24678" xr:uid="{00000000-0005-0000-0000-00006C5E0000}"/>
    <cellStyle name="Normal 3 2 4 2 2 9" xfId="24679" xr:uid="{00000000-0005-0000-0000-00006D5E0000}"/>
    <cellStyle name="Normal 3 2 4 2 2_Tabell 4.5-4.7" xfId="24616" xr:uid="{00000000-0005-0000-0000-00006E5E0000}"/>
    <cellStyle name="Normal 3 2 4 2 3" xfId="1400" xr:uid="{00000000-0005-0000-0000-00006F5E0000}"/>
    <cellStyle name="Normal 3 2 4 2 3 10" xfId="24681" xr:uid="{00000000-0005-0000-0000-0000705E0000}"/>
    <cellStyle name="Normal 3 2 4 2 3 2" xfId="1401" xr:uid="{00000000-0005-0000-0000-0000715E0000}"/>
    <cellStyle name="Normal 3 2 4 2 3 2 2" xfId="24683" xr:uid="{00000000-0005-0000-0000-0000725E0000}"/>
    <cellStyle name="Normal 3 2 4 2 3 2 2 2" xfId="24684" xr:uid="{00000000-0005-0000-0000-0000735E0000}"/>
    <cellStyle name="Normal 3 2 4 2 3 2 2 3" xfId="24685" xr:uid="{00000000-0005-0000-0000-0000745E0000}"/>
    <cellStyle name="Normal 3 2 4 2 3 2 3" xfId="24686" xr:uid="{00000000-0005-0000-0000-0000755E0000}"/>
    <cellStyle name="Normal 3 2 4 2 3 2 3 2" xfId="24687" xr:uid="{00000000-0005-0000-0000-0000765E0000}"/>
    <cellStyle name="Normal 3 2 4 2 3 2 3 3" xfId="24688" xr:uid="{00000000-0005-0000-0000-0000775E0000}"/>
    <cellStyle name="Normal 3 2 4 2 3 2 4" xfId="24689" xr:uid="{00000000-0005-0000-0000-0000785E0000}"/>
    <cellStyle name="Normal 3 2 4 2 3 2 5" xfId="24690" xr:uid="{00000000-0005-0000-0000-0000795E0000}"/>
    <cellStyle name="Normal 3 2 4 2 3 2_Tabell 4.5-4.7" xfId="24682" xr:uid="{00000000-0005-0000-0000-00007A5E0000}"/>
    <cellStyle name="Normal 3 2 4 2 3 3" xfId="24691" xr:uid="{00000000-0005-0000-0000-00007B5E0000}"/>
    <cellStyle name="Normal 3 2 4 2 3 3 2" xfId="24692" xr:uid="{00000000-0005-0000-0000-00007C5E0000}"/>
    <cellStyle name="Normal 3 2 4 2 3 3 2 2" xfId="24693" xr:uid="{00000000-0005-0000-0000-00007D5E0000}"/>
    <cellStyle name="Normal 3 2 4 2 3 3 2 3" xfId="24694" xr:uid="{00000000-0005-0000-0000-00007E5E0000}"/>
    <cellStyle name="Normal 3 2 4 2 3 3 3" xfId="24695" xr:uid="{00000000-0005-0000-0000-00007F5E0000}"/>
    <cellStyle name="Normal 3 2 4 2 3 3 3 2" xfId="24696" xr:uid="{00000000-0005-0000-0000-0000805E0000}"/>
    <cellStyle name="Normal 3 2 4 2 3 3 3 3" xfId="24697" xr:uid="{00000000-0005-0000-0000-0000815E0000}"/>
    <cellStyle name="Normal 3 2 4 2 3 3 4" xfId="24698" xr:uid="{00000000-0005-0000-0000-0000825E0000}"/>
    <cellStyle name="Normal 3 2 4 2 3 3 5" xfId="24699" xr:uid="{00000000-0005-0000-0000-0000835E0000}"/>
    <cellStyle name="Normal 3 2 4 2 3 4" xfId="24700" xr:uid="{00000000-0005-0000-0000-0000845E0000}"/>
    <cellStyle name="Normal 3 2 4 2 3 4 2" xfId="24701" xr:uid="{00000000-0005-0000-0000-0000855E0000}"/>
    <cellStyle name="Normal 3 2 4 2 3 4 3" xfId="24702" xr:uid="{00000000-0005-0000-0000-0000865E0000}"/>
    <cellStyle name="Normal 3 2 4 2 3 5" xfId="24703" xr:uid="{00000000-0005-0000-0000-0000875E0000}"/>
    <cellStyle name="Normal 3 2 4 2 3 5 2" xfId="24704" xr:uid="{00000000-0005-0000-0000-0000885E0000}"/>
    <cellStyle name="Normal 3 2 4 2 3 5 3" xfId="24705" xr:uid="{00000000-0005-0000-0000-0000895E0000}"/>
    <cellStyle name="Normal 3 2 4 2 3 6" xfId="24706" xr:uid="{00000000-0005-0000-0000-00008A5E0000}"/>
    <cellStyle name="Normal 3 2 4 2 3 6 2" xfId="24707" xr:uid="{00000000-0005-0000-0000-00008B5E0000}"/>
    <cellStyle name="Normal 3 2 4 2 3 7" xfId="24708" xr:uid="{00000000-0005-0000-0000-00008C5E0000}"/>
    <cellStyle name="Normal 3 2 4 2 3 7 2" xfId="24709" xr:uid="{00000000-0005-0000-0000-00008D5E0000}"/>
    <cellStyle name="Normal 3 2 4 2 3 8" xfId="24710" xr:uid="{00000000-0005-0000-0000-00008E5E0000}"/>
    <cellStyle name="Normal 3 2 4 2 3 9" xfId="24711" xr:uid="{00000000-0005-0000-0000-00008F5E0000}"/>
    <cellStyle name="Normal 3 2 4 2 3_Tabell 4.5-4.7" xfId="24680" xr:uid="{00000000-0005-0000-0000-0000905E0000}"/>
    <cellStyle name="Normal 3 2 4 2 4" xfId="1402" xr:uid="{00000000-0005-0000-0000-0000915E0000}"/>
    <cellStyle name="Normal 3 2 4 2 4 2" xfId="24713" xr:uid="{00000000-0005-0000-0000-0000925E0000}"/>
    <cellStyle name="Normal 3 2 4 2 4 2 2" xfId="24714" xr:uid="{00000000-0005-0000-0000-0000935E0000}"/>
    <cellStyle name="Normal 3 2 4 2 4 2 3" xfId="24715" xr:uid="{00000000-0005-0000-0000-0000945E0000}"/>
    <cellStyle name="Normal 3 2 4 2 4 3" xfId="24716" xr:uid="{00000000-0005-0000-0000-0000955E0000}"/>
    <cellStyle name="Normal 3 2 4 2 4 3 2" xfId="24717" xr:uid="{00000000-0005-0000-0000-0000965E0000}"/>
    <cellStyle name="Normal 3 2 4 2 4 3 3" xfId="24718" xr:uid="{00000000-0005-0000-0000-0000975E0000}"/>
    <cellStyle name="Normal 3 2 4 2 4 4" xfId="24719" xr:uid="{00000000-0005-0000-0000-0000985E0000}"/>
    <cellStyle name="Normal 3 2 4 2 4 5" xfId="24720" xr:uid="{00000000-0005-0000-0000-0000995E0000}"/>
    <cellStyle name="Normal 3 2 4 2 4_Tabell 4.5-4.7" xfId="24712" xr:uid="{00000000-0005-0000-0000-00009A5E0000}"/>
    <cellStyle name="Normal 3 2 4 2 5" xfId="24721" xr:uid="{00000000-0005-0000-0000-00009B5E0000}"/>
    <cellStyle name="Normal 3 2 4 2 5 2" xfId="24722" xr:uid="{00000000-0005-0000-0000-00009C5E0000}"/>
    <cellStyle name="Normal 3 2 4 2 5 2 2" xfId="24723" xr:uid="{00000000-0005-0000-0000-00009D5E0000}"/>
    <cellStyle name="Normal 3 2 4 2 5 2 3" xfId="24724" xr:uid="{00000000-0005-0000-0000-00009E5E0000}"/>
    <cellStyle name="Normal 3 2 4 2 5 3" xfId="24725" xr:uid="{00000000-0005-0000-0000-00009F5E0000}"/>
    <cellStyle name="Normal 3 2 4 2 5 3 2" xfId="24726" xr:uid="{00000000-0005-0000-0000-0000A05E0000}"/>
    <cellStyle name="Normal 3 2 4 2 5 3 3" xfId="24727" xr:uid="{00000000-0005-0000-0000-0000A15E0000}"/>
    <cellStyle name="Normal 3 2 4 2 5 4" xfId="24728" xr:uid="{00000000-0005-0000-0000-0000A25E0000}"/>
    <cellStyle name="Normal 3 2 4 2 5 5" xfId="24729" xr:uid="{00000000-0005-0000-0000-0000A35E0000}"/>
    <cellStyle name="Normal 3 2 4 2 6" xfId="24730" xr:uid="{00000000-0005-0000-0000-0000A45E0000}"/>
    <cellStyle name="Normal 3 2 4 2 6 2" xfId="24731" xr:uid="{00000000-0005-0000-0000-0000A55E0000}"/>
    <cellStyle name="Normal 3 2 4 2 6 3" xfId="24732" xr:uid="{00000000-0005-0000-0000-0000A65E0000}"/>
    <cellStyle name="Normal 3 2 4 2 7" xfId="24733" xr:uid="{00000000-0005-0000-0000-0000A75E0000}"/>
    <cellStyle name="Normal 3 2 4 2 7 2" xfId="24734" xr:uid="{00000000-0005-0000-0000-0000A85E0000}"/>
    <cellStyle name="Normal 3 2 4 2 7 3" xfId="24735" xr:uid="{00000000-0005-0000-0000-0000A95E0000}"/>
    <cellStyle name="Normal 3 2 4 2 8" xfId="24736" xr:uid="{00000000-0005-0000-0000-0000AA5E0000}"/>
    <cellStyle name="Normal 3 2 4 2 8 2" xfId="24737" xr:uid="{00000000-0005-0000-0000-0000AB5E0000}"/>
    <cellStyle name="Normal 3 2 4 2 9" xfId="24738" xr:uid="{00000000-0005-0000-0000-0000AC5E0000}"/>
    <cellStyle name="Normal 3 2 4 2 9 2" xfId="24739" xr:uid="{00000000-0005-0000-0000-0000AD5E0000}"/>
    <cellStyle name="Normal 3 2 4 2_Tabell 4.5-4.7" xfId="24612" xr:uid="{00000000-0005-0000-0000-0000AE5E0000}"/>
    <cellStyle name="Normal 3 2 4 3" xfId="1403" xr:uid="{00000000-0005-0000-0000-0000AF5E0000}"/>
    <cellStyle name="Normal 3 2 4 3 10" xfId="24741" xr:uid="{00000000-0005-0000-0000-0000B05E0000}"/>
    <cellStyle name="Normal 3 2 4 3 11" xfId="24742" xr:uid="{00000000-0005-0000-0000-0000B15E0000}"/>
    <cellStyle name="Normal 3 2 4 3 2" xfId="1404" xr:uid="{00000000-0005-0000-0000-0000B25E0000}"/>
    <cellStyle name="Normal 3 2 4 3 2 10" xfId="24744" xr:uid="{00000000-0005-0000-0000-0000B35E0000}"/>
    <cellStyle name="Normal 3 2 4 3 2 2" xfId="1405" xr:uid="{00000000-0005-0000-0000-0000B45E0000}"/>
    <cellStyle name="Normal 3 2 4 3 2 2 2" xfId="24746" xr:uid="{00000000-0005-0000-0000-0000B55E0000}"/>
    <cellStyle name="Normal 3 2 4 3 2 2 2 2" xfId="24747" xr:uid="{00000000-0005-0000-0000-0000B65E0000}"/>
    <cellStyle name="Normal 3 2 4 3 2 2 2 3" xfId="24748" xr:uid="{00000000-0005-0000-0000-0000B75E0000}"/>
    <cellStyle name="Normal 3 2 4 3 2 2 3" xfId="24749" xr:uid="{00000000-0005-0000-0000-0000B85E0000}"/>
    <cellStyle name="Normal 3 2 4 3 2 2 3 2" xfId="24750" xr:uid="{00000000-0005-0000-0000-0000B95E0000}"/>
    <cellStyle name="Normal 3 2 4 3 2 2 3 3" xfId="24751" xr:uid="{00000000-0005-0000-0000-0000BA5E0000}"/>
    <cellStyle name="Normal 3 2 4 3 2 2 4" xfId="24752" xr:uid="{00000000-0005-0000-0000-0000BB5E0000}"/>
    <cellStyle name="Normal 3 2 4 3 2 2 5" xfId="24753" xr:uid="{00000000-0005-0000-0000-0000BC5E0000}"/>
    <cellStyle name="Normal 3 2 4 3 2 2_Tabell 4.5-4.7" xfId="24745" xr:uid="{00000000-0005-0000-0000-0000BD5E0000}"/>
    <cellStyle name="Normal 3 2 4 3 2 3" xfId="24754" xr:uid="{00000000-0005-0000-0000-0000BE5E0000}"/>
    <cellStyle name="Normal 3 2 4 3 2 3 2" xfId="24755" xr:uid="{00000000-0005-0000-0000-0000BF5E0000}"/>
    <cellStyle name="Normal 3 2 4 3 2 3 2 2" xfId="24756" xr:uid="{00000000-0005-0000-0000-0000C05E0000}"/>
    <cellStyle name="Normal 3 2 4 3 2 3 2 3" xfId="24757" xr:uid="{00000000-0005-0000-0000-0000C15E0000}"/>
    <cellStyle name="Normal 3 2 4 3 2 3 3" xfId="24758" xr:uid="{00000000-0005-0000-0000-0000C25E0000}"/>
    <cellStyle name="Normal 3 2 4 3 2 3 3 2" xfId="24759" xr:uid="{00000000-0005-0000-0000-0000C35E0000}"/>
    <cellStyle name="Normal 3 2 4 3 2 3 3 3" xfId="24760" xr:uid="{00000000-0005-0000-0000-0000C45E0000}"/>
    <cellStyle name="Normal 3 2 4 3 2 3 4" xfId="24761" xr:uid="{00000000-0005-0000-0000-0000C55E0000}"/>
    <cellStyle name="Normal 3 2 4 3 2 3 5" xfId="24762" xr:uid="{00000000-0005-0000-0000-0000C65E0000}"/>
    <cellStyle name="Normal 3 2 4 3 2 4" xfId="24763" xr:uid="{00000000-0005-0000-0000-0000C75E0000}"/>
    <cellStyle name="Normal 3 2 4 3 2 4 2" xfId="24764" xr:uid="{00000000-0005-0000-0000-0000C85E0000}"/>
    <cellStyle name="Normal 3 2 4 3 2 4 3" xfId="24765" xr:uid="{00000000-0005-0000-0000-0000C95E0000}"/>
    <cellStyle name="Normal 3 2 4 3 2 5" xfId="24766" xr:uid="{00000000-0005-0000-0000-0000CA5E0000}"/>
    <cellStyle name="Normal 3 2 4 3 2 5 2" xfId="24767" xr:uid="{00000000-0005-0000-0000-0000CB5E0000}"/>
    <cellStyle name="Normal 3 2 4 3 2 5 3" xfId="24768" xr:uid="{00000000-0005-0000-0000-0000CC5E0000}"/>
    <cellStyle name="Normal 3 2 4 3 2 6" xfId="24769" xr:uid="{00000000-0005-0000-0000-0000CD5E0000}"/>
    <cellStyle name="Normal 3 2 4 3 2 6 2" xfId="24770" xr:uid="{00000000-0005-0000-0000-0000CE5E0000}"/>
    <cellStyle name="Normal 3 2 4 3 2 7" xfId="24771" xr:uid="{00000000-0005-0000-0000-0000CF5E0000}"/>
    <cellStyle name="Normal 3 2 4 3 2 7 2" xfId="24772" xr:uid="{00000000-0005-0000-0000-0000D05E0000}"/>
    <cellStyle name="Normal 3 2 4 3 2 8" xfId="24773" xr:uid="{00000000-0005-0000-0000-0000D15E0000}"/>
    <cellStyle name="Normal 3 2 4 3 2 9" xfId="24774" xr:uid="{00000000-0005-0000-0000-0000D25E0000}"/>
    <cellStyle name="Normal 3 2 4 3 2_Tabell 4.5-4.7" xfId="24743" xr:uid="{00000000-0005-0000-0000-0000D35E0000}"/>
    <cellStyle name="Normal 3 2 4 3 3" xfId="1406" xr:uid="{00000000-0005-0000-0000-0000D45E0000}"/>
    <cellStyle name="Normal 3 2 4 3 3 2" xfId="24776" xr:uid="{00000000-0005-0000-0000-0000D55E0000}"/>
    <cellStyle name="Normal 3 2 4 3 3 2 2" xfId="24777" xr:uid="{00000000-0005-0000-0000-0000D65E0000}"/>
    <cellStyle name="Normal 3 2 4 3 3 2 3" xfId="24778" xr:uid="{00000000-0005-0000-0000-0000D75E0000}"/>
    <cellStyle name="Normal 3 2 4 3 3 3" xfId="24779" xr:uid="{00000000-0005-0000-0000-0000D85E0000}"/>
    <cellStyle name="Normal 3 2 4 3 3 3 2" xfId="24780" xr:uid="{00000000-0005-0000-0000-0000D95E0000}"/>
    <cellStyle name="Normal 3 2 4 3 3 3 3" xfId="24781" xr:uid="{00000000-0005-0000-0000-0000DA5E0000}"/>
    <cellStyle name="Normal 3 2 4 3 3 4" xfId="24782" xr:uid="{00000000-0005-0000-0000-0000DB5E0000}"/>
    <cellStyle name="Normal 3 2 4 3 3 5" xfId="24783" xr:uid="{00000000-0005-0000-0000-0000DC5E0000}"/>
    <cellStyle name="Normal 3 2 4 3 3_Tabell 4.5-4.7" xfId="24775" xr:uid="{00000000-0005-0000-0000-0000DD5E0000}"/>
    <cellStyle name="Normal 3 2 4 3 4" xfId="24784" xr:uid="{00000000-0005-0000-0000-0000DE5E0000}"/>
    <cellStyle name="Normal 3 2 4 3 4 2" xfId="24785" xr:uid="{00000000-0005-0000-0000-0000DF5E0000}"/>
    <cellStyle name="Normal 3 2 4 3 4 2 2" xfId="24786" xr:uid="{00000000-0005-0000-0000-0000E05E0000}"/>
    <cellStyle name="Normal 3 2 4 3 4 2 3" xfId="24787" xr:uid="{00000000-0005-0000-0000-0000E15E0000}"/>
    <cellStyle name="Normal 3 2 4 3 4 3" xfId="24788" xr:uid="{00000000-0005-0000-0000-0000E25E0000}"/>
    <cellStyle name="Normal 3 2 4 3 4 3 2" xfId="24789" xr:uid="{00000000-0005-0000-0000-0000E35E0000}"/>
    <cellStyle name="Normal 3 2 4 3 4 3 3" xfId="24790" xr:uid="{00000000-0005-0000-0000-0000E45E0000}"/>
    <cellStyle name="Normal 3 2 4 3 4 4" xfId="24791" xr:uid="{00000000-0005-0000-0000-0000E55E0000}"/>
    <cellStyle name="Normal 3 2 4 3 4 5" xfId="24792" xr:uid="{00000000-0005-0000-0000-0000E65E0000}"/>
    <cellStyle name="Normal 3 2 4 3 5" xfId="24793" xr:uid="{00000000-0005-0000-0000-0000E75E0000}"/>
    <cellStyle name="Normal 3 2 4 3 5 2" xfId="24794" xr:uid="{00000000-0005-0000-0000-0000E85E0000}"/>
    <cellStyle name="Normal 3 2 4 3 5 3" xfId="24795" xr:uid="{00000000-0005-0000-0000-0000E95E0000}"/>
    <cellStyle name="Normal 3 2 4 3 6" xfId="24796" xr:uid="{00000000-0005-0000-0000-0000EA5E0000}"/>
    <cellStyle name="Normal 3 2 4 3 6 2" xfId="24797" xr:uid="{00000000-0005-0000-0000-0000EB5E0000}"/>
    <cellStyle name="Normal 3 2 4 3 6 3" xfId="24798" xr:uid="{00000000-0005-0000-0000-0000EC5E0000}"/>
    <cellStyle name="Normal 3 2 4 3 7" xfId="24799" xr:uid="{00000000-0005-0000-0000-0000ED5E0000}"/>
    <cellStyle name="Normal 3 2 4 3 7 2" xfId="24800" xr:uid="{00000000-0005-0000-0000-0000EE5E0000}"/>
    <cellStyle name="Normal 3 2 4 3 8" xfId="24801" xr:uid="{00000000-0005-0000-0000-0000EF5E0000}"/>
    <cellStyle name="Normal 3 2 4 3 8 2" xfId="24802" xr:uid="{00000000-0005-0000-0000-0000F05E0000}"/>
    <cellStyle name="Normal 3 2 4 3 9" xfId="24803" xr:uid="{00000000-0005-0000-0000-0000F15E0000}"/>
    <cellStyle name="Normal 3 2 4 3_Tabell 4.5-4.7" xfId="24740" xr:uid="{00000000-0005-0000-0000-0000F25E0000}"/>
    <cellStyle name="Normal 3 2 4 4" xfId="1407" xr:uid="{00000000-0005-0000-0000-0000F35E0000}"/>
    <cellStyle name="Normal 3 2 4 4 10" xfId="24805" xr:uid="{00000000-0005-0000-0000-0000F45E0000}"/>
    <cellStyle name="Normal 3 2 4 4 2" xfId="1408" xr:uid="{00000000-0005-0000-0000-0000F55E0000}"/>
    <cellStyle name="Normal 3 2 4 4 2 2" xfId="24807" xr:uid="{00000000-0005-0000-0000-0000F65E0000}"/>
    <cellStyle name="Normal 3 2 4 4 2 2 2" xfId="24808" xr:uid="{00000000-0005-0000-0000-0000F75E0000}"/>
    <cellStyle name="Normal 3 2 4 4 2 2 3" xfId="24809" xr:uid="{00000000-0005-0000-0000-0000F85E0000}"/>
    <cellStyle name="Normal 3 2 4 4 2 3" xfId="24810" xr:uid="{00000000-0005-0000-0000-0000F95E0000}"/>
    <cellStyle name="Normal 3 2 4 4 2 3 2" xfId="24811" xr:uid="{00000000-0005-0000-0000-0000FA5E0000}"/>
    <cellStyle name="Normal 3 2 4 4 2 3 3" xfId="24812" xr:uid="{00000000-0005-0000-0000-0000FB5E0000}"/>
    <cellStyle name="Normal 3 2 4 4 2 4" xfId="24813" xr:uid="{00000000-0005-0000-0000-0000FC5E0000}"/>
    <cellStyle name="Normal 3 2 4 4 2 5" xfId="24814" xr:uid="{00000000-0005-0000-0000-0000FD5E0000}"/>
    <cellStyle name="Normal 3 2 4 4 2_Tabell 4.5-4.7" xfId="24806" xr:uid="{00000000-0005-0000-0000-0000FE5E0000}"/>
    <cellStyle name="Normal 3 2 4 4 3" xfId="24815" xr:uid="{00000000-0005-0000-0000-0000FF5E0000}"/>
    <cellStyle name="Normal 3 2 4 4 3 2" xfId="24816" xr:uid="{00000000-0005-0000-0000-0000005F0000}"/>
    <cellStyle name="Normal 3 2 4 4 3 2 2" xfId="24817" xr:uid="{00000000-0005-0000-0000-0000015F0000}"/>
    <cellStyle name="Normal 3 2 4 4 3 2 3" xfId="24818" xr:uid="{00000000-0005-0000-0000-0000025F0000}"/>
    <cellStyle name="Normal 3 2 4 4 3 3" xfId="24819" xr:uid="{00000000-0005-0000-0000-0000035F0000}"/>
    <cellStyle name="Normal 3 2 4 4 3 3 2" xfId="24820" xr:uid="{00000000-0005-0000-0000-0000045F0000}"/>
    <cellStyle name="Normal 3 2 4 4 3 3 3" xfId="24821" xr:uid="{00000000-0005-0000-0000-0000055F0000}"/>
    <cellStyle name="Normal 3 2 4 4 3 4" xfId="24822" xr:uid="{00000000-0005-0000-0000-0000065F0000}"/>
    <cellStyle name="Normal 3 2 4 4 3 5" xfId="24823" xr:uid="{00000000-0005-0000-0000-0000075F0000}"/>
    <cellStyle name="Normal 3 2 4 4 4" xfId="24824" xr:uid="{00000000-0005-0000-0000-0000085F0000}"/>
    <cellStyle name="Normal 3 2 4 4 4 2" xfId="24825" xr:uid="{00000000-0005-0000-0000-0000095F0000}"/>
    <cellStyle name="Normal 3 2 4 4 4 3" xfId="24826" xr:uid="{00000000-0005-0000-0000-00000A5F0000}"/>
    <cellStyle name="Normal 3 2 4 4 5" xfId="24827" xr:uid="{00000000-0005-0000-0000-00000B5F0000}"/>
    <cellStyle name="Normal 3 2 4 4 5 2" xfId="24828" xr:uid="{00000000-0005-0000-0000-00000C5F0000}"/>
    <cellStyle name="Normal 3 2 4 4 5 3" xfId="24829" xr:uid="{00000000-0005-0000-0000-00000D5F0000}"/>
    <cellStyle name="Normal 3 2 4 4 6" xfId="24830" xr:uid="{00000000-0005-0000-0000-00000E5F0000}"/>
    <cellStyle name="Normal 3 2 4 4 6 2" xfId="24831" xr:uid="{00000000-0005-0000-0000-00000F5F0000}"/>
    <cellStyle name="Normal 3 2 4 4 7" xfId="24832" xr:uid="{00000000-0005-0000-0000-0000105F0000}"/>
    <cellStyle name="Normal 3 2 4 4 7 2" xfId="24833" xr:uid="{00000000-0005-0000-0000-0000115F0000}"/>
    <cellStyle name="Normal 3 2 4 4 8" xfId="24834" xr:uid="{00000000-0005-0000-0000-0000125F0000}"/>
    <cellStyle name="Normal 3 2 4 4 9" xfId="24835" xr:uid="{00000000-0005-0000-0000-0000135F0000}"/>
    <cellStyle name="Normal 3 2 4 4_Tabell 4.5-4.7" xfId="24804" xr:uid="{00000000-0005-0000-0000-0000145F0000}"/>
    <cellStyle name="Normal 3 2 4 5" xfId="1409" xr:uid="{00000000-0005-0000-0000-0000155F0000}"/>
    <cellStyle name="Normal 3 2 4 5 2" xfId="24837" xr:uid="{00000000-0005-0000-0000-0000165F0000}"/>
    <cellStyle name="Normal 3 2 4 5 2 2" xfId="24838" xr:uid="{00000000-0005-0000-0000-0000175F0000}"/>
    <cellStyle name="Normal 3 2 4 5 2 3" xfId="24839" xr:uid="{00000000-0005-0000-0000-0000185F0000}"/>
    <cellStyle name="Normal 3 2 4 5 3" xfId="24840" xr:uid="{00000000-0005-0000-0000-0000195F0000}"/>
    <cellStyle name="Normal 3 2 4 5 3 2" xfId="24841" xr:uid="{00000000-0005-0000-0000-00001A5F0000}"/>
    <cellStyle name="Normal 3 2 4 5 3 3" xfId="24842" xr:uid="{00000000-0005-0000-0000-00001B5F0000}"/>
    <cellStyle name="Normal 3 2 4 5 4" xfId="24843" xr:uid="{00000000-0005-0000-0000-00001C5F0000}"/>
    <cellStyle name="Normal 3 2 4 5 5" xfId="24844" xr:uid="{00000000-0005-0000-0000-00001D5F0000}"/>
    <cellStyle name="Normal 3 2 4 5_Tabell 4.5-4.7" xfId="24836" xr:uid="{00000000-0005-0000-0000-00001E5F0000}"/>
    <cellStyle name="Normal 3 2 4 6" xfId="24845" xr:uid="{00000000-0005-0000-0000-00001F5F0000}"/>
    <cellStyle name="Normal 3 2 4 6 2" xfId="24846" xr:uid="{00000000-0005-0000-0000-0000205F0000}"/>
    <cellStyle name="Normal 3 2 4 6 2 2" xfId="24847" xr:uid="{00000000-0005-0000-0000-0000215F0000}"/>
    <cellStyle name="Normal 3 2 4 6 2 3" xfId="24848" xr:uid="{00000000-0005-0000-0000-0000225F0000}"/>
    <cellStyle name="Normal 3 2 4 6 3" xfId="24849" xr:uid="{00000000-0005-0000-0000-0000235F0000}"/>
    <cellStyle name="Normal 3 2 4 6 3 2" xfId="24850" xr:uid="{00000000-0005-0000-0000-0000245F0000}"/>
    <cellStyle name="Normal 3 2 4 6 3 3" xfId="24851" xr:uid="{00000000-0005-0000-0000-0000255F0000}"/>
    <cellStyle name="Normal 3 2 4 6 4" xfId="24852" xr:uid="{00000000-0005-0000-0000-0000265F0000}"/>
    <cellStyle name="Normal 3 2 4 6 5" xfId="24853" xr:uid="{00000000-0005-0000-0000-0000275F0000}"/>
    <cellStyle name="Normal 3 2 4 7" xfId="24854" xr:uid="{00000000-0005-0000-0000-0000285F0000}"/>
    <cellStyle name="Normal 3 2 4 7 2" xfId="24855" xr:uid="{00000000-0005-0000-0000-0000295F0000}"/>
    <cellStyle name="Normal 3 2 4 7 3" xfId="24856" xr:uid="{00000000-0005-0000-0000-00002A5F0000}"/>
    <cellStyle name="Normal 3 2 4 8" xfId="24857" xr:uid="{00000000-0005-0000-0000-00002B5F0000}"/>
    <cellStyle name="Normal 3 2 4 8 2" xfId="24858" xr:uid="{00000000-0005-0000-0000-00002C5F0000}"/>
    <cellStyle name="Normal 3 2 4 8 3" xfId="24859" xr:uid="{00000000-0005-0000-0000-00002D5F0000}"/>
    <cellStyle name="Normal 3 2 4 9" xfId="24860" xr:uid="{00000000-0005-0000-0000-00002E5F0000}"/>
    <cellStyle name="Normal 3 2 4 9 2" xfId="24861" xr:uid="{00000000-0005-0000-0000-00002F5F0000}"/>
    <cellStyle name="Normal 3 2 4_Tabell 4.5-4.7" xfId="24606" xr:uid="{00000000-0005-0000-0000-0000305F0000}"/>
    <cellStyle name="Normal 3 2 5" xfId="1410" xr:uid="{00000000-0005-0000-0000-0000315F0000}"/>
    <cellStyle name="Normal 3 2 5 10" xfId="24863" xr:uid="{00000000-0005-0000-0000-0000325F0000}"/>
    <cellStyle name="Normal 3 2 5 10 2" xfId="24864" xr:uid="{00000000-0005-0000-0000-0000335F0000}"/>
    <cellStyle name="Normal 3 2 5 11" xfId="24865" xr:uid="{00000000-0005-0000-0000-0000345F0000}"/>
    <cellStyle name="Normal 3 2 5 12" xfId="24866" xr:uid="{00000000-0005-0000-0000-0000355F0000}"/>
    <cellStyle name="Normal 3 2 5 13" xfId="24867" xr:uid="{00000000-0005-0000-0000-0000365F0000}"/>
    <cellStyle name="Normal 3 2 5 2" xfId="1411" xr:uid="{00000000-0005-0000-0000-0000375F0000}"/>
    <cellStyle name="Normal 3 2 5 2 10" xfId="24869" xr:uid="{00000000-0005-0000-0000-0000385F0000}"/>
    <cellStyle name="Normal 3 2 5 2 11" xfId="24870" xr:uid="{00000000-0005-0000-0000-0000395F0000}"/>
    <cellStyle name="Normal 3 2 5 2 12" xfId="24871" xr:uid="{00000000-0005-0000-0000-00003A5F0000}"/>
    <cellStyle name="Normal 3 2 5 2 2" xfId="1412" xr:uid="{00000000-0005-0000-0000-00003B5F0000}"/>
    <cellStyle name="Normal 3 2 5 2 2 10" xfId="24873" xr:uid="{00000000-0005-0000-0000-00003C5F0000}"/>
    <cellStyle name="Normal 3 2 5 2 2 11" xfId="24874" xr:uid="{00000000-0005-0000-0000-00003D5F0000}"/>
    <cellStyle name="Normal 3 2 5 2 2 2" xfId="1413" xr:uid="{00000000-0005-0000-0000-00003E5F0000}"/>
    <cellStyle name="Normal 3 2 5 2 2 2 10" xfId="24876" xr:uid="{00000000-0005-0000-0000-00003F5F0000}"/>
    <cellStyle name="Normal 3 2 5 2 2 2 2" xfId="1414" xr:uid="{00000000-0005-0000-0000-0000405F0000}"/>
    <cellStyle name="Normal 3 2 5 2 2 2 2 2" xfId="24878" xr:uid="{00000000-0005-0000-0000-0000415F0000}"/>
    <cellStyle name="Normal 3 2 5 2 2 2 2 2 2" xfId="24879" xr:uid="{00000000-0005-0000-0000-0000425F0000}"/>
    <cellStyle name="Normal 3 2 5 2 2 2 2 2 3" xfId="24880" xr:uid="{00000000-0005-0000-0000-0000435F0000}"/>
    <cellStyle name="Normal 3 2 5 2 2 2 2 3" xfId="24881" xr:uid="{00000000-0005-0000-0000-0000445F0000}"/>
    <cellStyle name="Normal 3 2 5 2 2 2 2 3 2" xfId="24882" xr:uid="{00000000-0005-0000-0000-0000455F0000}"/>
    <cellStyle name="Normal 3 2 5 2 2 2 2 3 3" xfId="24883" xr:uid="{00000000-0005-0000-0000-0000465F0000}"/>
    <cellStyle name="Normal 3 2 5 2 2 2 2 4" xfId="24884" xr:uid="{00000000-0005-0000-0000-0000475F0000}"/>
    <cellStyle name="Normal 3 2 5 2 2 2 2 5" xfId="24885" xr:uid="{00000000-0005-0000-0000-0000485F0000}"/>
    <cellStyle name="Normal 3 2 5 2 2 2 2_Tabell 4.5-4.7" xfId="24877" xr:uid="{00000000-0005-0000-0000-0000495F0000}"/>
    <cellStyle name="Normal 3 2 5 2 2 2 3" xfId="24886" xr:uid="{00000000-0005-0000-0000-00004A5F0000}"/>
    <cellStyle name="Normal 3 2 5 2 2 2 3 2" xfId="24887" xr:uid="{00000000-0005-0000-0000-00004B5F0000}"/>
    <cellStyle name="Normal 3 2 5 2 2 2 3 2 2" xfId="24888" xr:uid="{00000000-0005-0000-0000-00004C5F0000}"/>
    <cellStyle name="Normal 3 2 5 2 2 2 3 2 3" xfId="24889" xr:uid="{00000000-0005-0000-0000-00004D5F0000}"/>
    <cellStyle name="Normal 3 2 5 2 2 2 3 3" xfId="24890" xr:uid="{00000000-0005-0000-0000-00004E5F0000}"/>
    <cellStyle name="Normal 3 2 5 2 2 2 3 3 2" xfId="24891" xr:uid="{00000000-0005-0000-0000-00004F5F0000}"/>
    <cellStyle name="Normal 3 2 5 2 2 2 3 3 3" xfId="24892" xr:uid="{00000000-0005-0000-0000-0000505F0000}"/>
    <cellStyle name="Normal 3 2 5 2 2 2 3 4" xfId="24893" xr:uid="{00000000-0005-0000-0000-0000515F0000}"/>
    <cellStyle name="Normal 3 2 5 2 2 2 3 5" xfId="24894" xr:uid="{00000000-0005-0000-0000-0000525F0000}"/>
    <cellStyle name="Normal 3 2 5 2 2 2 4" xfId="24895" xr:uid="{00000000-0005-0000-0000-0000535F0000}"/>
    <cellStyle name="Normal 3 2 5 2 2 2 4 2" xfId="24896" xr:uid="{00000000-0005-0000-0000-0000545F0000}"/>
    <cellStyle name="Normal 3 2 5 2 2 2 4 3" xfId="24897" xr:uid="{00000000-0005-0000-0000-0000555F0000}"/>
    <cellStyle name="Normal 3 2 5 2 2 2 5" xfId="24898" xr:uid="{00000000-0005-0000-0000-0000565F0000}"/>
    <cellStyle name="Normal 3 2 5 2 2 2 5 2" xfId="24899" xr:uid="{00000000-0005-0000-0000-0000575F0000}"/>
    <cellStyle name="Normal 3 2 5 2 2 2 5 3" xfId="24900" xr:uid="{00000000-0005-0000-0000-0000585F0000}"/>
    <cellStyle name="Normal 3 2 5 2 2 2 6" xfId="24901" xr:uid="{00000000-0005-0000-0000-0000595F0000}"/>
    <cellStyle name="Normal 3 2 5 2 2 2 6 2" xfId="24902" xr:uid="{00000000-0005-0000-0000-00005A5F0000}"/>
    <cellStyle name="Normal 3 2 5 2 2 2 7" xfId="24903" xr:uid="{00000000-0005-0000-0000-00005B5F0000}"/>
    <cellStyle name="Normal 3 2 5 2 2 2 7 2" xfId="24904" xr:uid="{00000000-0005-0000-0000-00005C5F0000}"/>
    <cellStyle name="Normal 3 2 5 2 2 2 8" xfId="24905" xr:uid="{00000000-0005-0000-0000-00005D5F0000}"/>
    <cellStyle name="Normal 3 2 5 2 2 2 9" xfId="24906" xr:uid="{00000000-0005-0000-0000-00005E5F0000}"/>
    <cellStyle name="Normal 3 2 5 2 2 2_Tabell 4.5-4.7" xfId="24875" xr:uid="{00000000-0005-0000-0000-00005F5F0000}"/>
    <cellStyle name="Normal 3 2 5 2 2 3" xfId="1415" xr:uid="{00000000-0005-0000-0000-0000605F0000}"/>
    <cellStyle name="Normal 3 2 5 2 2 3 2" xfId="24908" xr:uid="{00000000-0005-0000-0000-0000615F0000}"/>
    <cellStyle name="Normal 3 2 5 2 2 3 2 2" xfId="24909" xr:uid="{00000000-0005-0000-0000-0000625F0000}"/>
    <cellStyle name="Normal 3 2 5 2 2 3 2 3" xfId="24910" xr:uid="{00000000-0005-0000-0000-0000635F0000}"/>
    <cellStyle name="Normal 3 2 5 2 2 3 3" xfId="24911" xr:uid="{00000000-0005-0000-0000-0000645F0000}"/>
    <cellStyle name="Normal 3 2 5 2 2 3 3 2" xfId="24912" xr:uid="{00000000-0005-0000-0000-0000655F0000}"/>
    <cellStyle name="Normal 3 2 5 2 2 3 3 3" xfId="24913" xr:uid="{00000000-0005-0000-0000-0000665F0000}"/>
    <cellStyle name="Normal 3 2 5 2 2 3 4" xfId="24914" xr:uid="{00000000-0005-0000-0000-0000675F0000}"/>
    <cellStyle name="Normal 3 2 5 2 2 3 5" xfId="24915" xr:uid="{00000000-0005-0000-0000-0000685F0000}"/>
    <cellStyle name="Normal 3 2 5 2 2 3_Tabell 4.5-4.7" xfId="24907" xr:uid="{00000000-0005-0000-0000-0000695F0000}"/>
    <cellStyle name="Normal 3 2 5 2 2 4" xfId="24916" xr:uid="{00000000-0005-0000-0000-00006A5F0000}"/>
    <cellStyle name="Normal 3 2 5 2 2 4 2" xfId="24917" xr:uid="{00000000-0005-0000-0000-00006B5F0000}"/>
    <cellStyle name="Normal 3 2 5 2 2 4 2 2" xfId="24918" xr:uid="{00000000-0005-0000-0000-00006C5F0000}"/>
    <cellStyle name="Normal 3 2 5 2 2 4 2 3" xfId="24919" xr:uid="{00000000-0005-0000-0000-00006D5F0000}"/>
    <cellStyle name="Normal 3 2 5 2 2 4 3" xfId="24920" xr:uid="{00000000-0005-0000-0000-00006E5F0000}"/>
    <cellStyle name="Normal 3 2 5 2 2 4 3 2" xfId="24921" xr:uid="{00000000-0005-0000-0000-00006F5F0000}"/>
    <cellStyle name="Normal 3 2 5 2 2 4 3 3" xfId="24922" xr:uid="{00000000-0005-0000-0000-0000705F0000}"/>
    <cellStyle name="Normal 3 2 5 2 2 4 4" xfId="24923" xr:uid="{00000000-0005-0000-0000-0000715F0000}"/>
    <cellStyle name="Normal 3 2 5 2 2 4 5" xfId="24924" xr:uid="{00000000-0005-0000-0000-0000725F0000}"/>
    <cellStyle name="Normal 3 2 5 2 2 5" xfId="24925" xr:uid="{00000000-0005-0000-0000-0000735F0000}"/>
    <cellStyle name="Normal 3 2 5 2 2 5 2" xfId="24926" xr:uid="{00000000-0005-0000-0000-0000745F0000}"/>
    <cellStyle name="Normal 3 2 5 2 2 5 3" xfId="24927" xr:uid="{00000000-0005-0000-0000-0000755F0000}"/>
    <cellStyle name="Normal 3 2 5 2 2 6" xfId="24928" xr:uid="{00000000-0005-0000-0000-0000765F0000}"/>
    <cellStyle name="Normal 3 2 5 2 2 6 2" xfId="24929" xr:uid="{00000000-0005-0000-0000-0000775F0000}"/>
    <cellStyle name="Normal 3 2 5 2 2 6 3" xfId="24930" xr:uid="{00000000-0005-0000-0000-0000785F0000}"/>
    <cellStyle name="Normal 3 2 5 2 2 7" xfId="24931" xr:uid="{00000000-0005-0000-0000-0000795F0000}"/>
    <cellStyle name="Normal 3 2 5 2 2 7 2" xfId="24932" xr:uid="{00000000-0005-0000-0000-00007A5F0000}"/>
    <cellStyle name="Normal 3 2 5 2 2 8" xfId="24933" xr:uid="{00000000-0005-0000-0000-00007B5F0000}"/>
    <cellStyle name="Normal 3 2 5 2 2 8 2" xfId="24934" xr:uid="{00000000-0005-0000-0000-00007C5F0000}"/>
    <cellStyle name="Normal 3 2 5 2 2 9" xfId="24935" xr:uid="{00000000-0005-0000-0000-00007D5F0000}"/>
    <cellStyle name="Normal 3 2 5 2 2_Tabell 4.5-4.7" xfId="24872" xr:uid="{00000000-0005-0000-0000-00007E5F0000}"/>
    <cellStyle name="Normal 3 2 5 2 3" xfId="1416" xr:uid="{00000000-0005-0000-0000-00007F5F0000}"/>
    <cellStyle name="Normal 3 2 5 2 3 10" xfId="24937" xr:uid="{00000000-0005-0000-0000-0000805F0000}"/>
    <cellStyle name="Normal 3 2 5 2 3 2" xfId="1417" xr:uid="{00000000-0005-0000-0000-0000815F0000}"/>
    <cellStyle name="Normal 3 2 5 2 3 2 2" xfId="24939" xr:uid="{00000000-0005-0000-0000-0000825F0000}"/>
    <cellStyle name="Normal 3 2 5 2 3 2 2 2" xfId="24940" xr:uid="{00000000-0005-0000-0000-0000835F0000}"/>
    <cellStyle name="Normal 3 2 5 2 3 2 2 3" xfId="24941" xr:uid="{00000000-0005-0000-0000-0000845F0000}"/>
    <cellStyle name="Normal 3 2 5 2 3 2 3" xfId="24942" xr:uid="{00000000-0005-0000-0000-0000855F0000}"/>
    <cellStyle name="Normal 3 2 5 2 3 2 3 2" xfId="24943" xr:uid="{00000000-0005-0000-0000-0000865F0000}"/>
    <cellStyle name="Normal 3 2 5 2 3 2 3 3" xfId="24944" xr:uid="{00000000-0005-0000-0000-0000875F0000}"/>
    <cellStyle name="Normal 3 2 5 2 3 2 4" xfId="24945" xr:uid="{00000000-0005-0000-0000-0000885F0000}"/>
    <cellStyle name="Normal 3 2 5 2 3 2 5" xfId="24946" xr:uid="{00000000-0005-0000-0000-0000895F0000}"/>
    <cellStyle name="Normal 3 2 5 2 3 2_Tabell 4.5-4.7" xfId="24938" xr:uid="{00000000-0005-0000-0000-00008A5F0000}"/>
    <cellStyle name="Normal 3 2 5 2 3 3" xfId="24947" xr:uid="{00000000-0005-0000-0000-00008B5F0000}"/>
    <cellStyle name="Normal 3 2 5 2 3 3 2" xfId="24948" xr:uid="{00000000-0005-0000-0000-00008C5F0000}"/>
    <cellStyle name="Normal 3 2 5 2 3 3 2 2" xfId="24949" xr:uid="{00000000-0005-0000-0000-00008D5F0000}"/>
    <cellStyle name="Normal 3 2 5 2 3 3 2 3" xfId="24950" xr:uid="{00000000-0005-0000-0000-00008E5F0000}"/>
    <cellStyle name="Normal 3 2 5 2 3 3 3" xfId="24951" xr:uid="{00000000-0005-0000-0000-00008F5F0000}"/>
    <cellStyle name="Normal 3 2 5 2 3 3 3 2" xfId="24952" xr:uid="{00000000-0005-0000-0000-0000905F0000}"/>
    <cellStyle name="Normal 3 2 5 2 3 3 3 3" xfId="24953" xr:uid="{00000000-0005-0000-0000-0000915F0000}"/>
    <cellStyle name="Normal 3 2 5 2 3 3 4" xfId="24954" xr:uid="{00000000-0005-0000-0000-0000925F0000}"/>
    <cellStyle name="Normal 3 2 5 2 3 3 5" xfId="24955" xr:uid="{00000000-0005-0000-0000-0000935F0000}"/>
    <cellStyle name="Normal 3 2 5 2 3 4" xfId="24956" xr:uid="{00000000-0005-0000-0000-0000945F0000}"/>
    <cellStyle name="Normal 3 2 5 2 3 4 2" xfId="24957" xr:uid="{00000000-0005-0000-0000-0000955F0000}"/>
    <cellStyle name="Normal 3 2 5 2 3 4 3" xfId="24958" xr:uid="{00000000-0005-0000-0000-0000965F0000}"/>
    <cellStyle name="Normal 3 2 5 2 3 5" xfId="24959" xr:uid="{00000000-0005-0000-0000-0000975F0000}"/>
    <cellStyle name="Normal 3 2 5 2 3 5 2" xfId="24960" xr:uid="{00000000-0005-0000-0000-0000985F0000}"/>
    <cellStyle name="Normal 3 2 5 2 3 5 3" xfId="24961" xr:uid="{00000000-0005-0000-0000-0000995F0000}"/>
    <cellStyle name="Normal 3 2 5 2 3 6" xfId="24962" xr:uid="{00000000-0005-0000-0000-00009A5F0000}"/>
    <cellStyle name="Normal 3 2 5 2 3 6 2" xfId="24963" xr:uid="{00000000-0005-0000-0000-00009B5F0000}"/>
    <cellStyle name="Normal 3 2 5 2 3 7" xfId="24964" xr:uid="{00000000-0005-0000-0000-00009C5F0000}"/>
    <cellStyle name="Normal 3 2 5 2 3 7 2" xfId="24965" xr:uid="{00000000-0005-0000-0000-00009D5F0000}"/>
    <cellStyle name="Normal 3 2 5 2 3 8" xfId="24966" xr:uid="{00000000-0005-0000-0000-00009E5F0000}"/>
    <cellStyle name="Normal 3 2 5 2 3 9" xfId="24967" xr:uid="{00000000-0005-0000-0000-00009F5F0000}"/>
    <cellStyle name="Normal 3 2 5 2 3_Tabell 4.5-4.7" xfId="24936" xr:uid="{00000000-0005-0000-0000-0000A05F0000}"/>
    <cellStyle name="Normal 3 2 5 2 4" xfId="1418" xr:uid="{00000000-0005-0000-0000-0000A15F0000}"/>
    <cellStyle name="Normal 3 2 5 2 4 2" xfId="24969" xr:uid="{00000000-0005-0000-0000-0000A25F0000}"/>
    <cellStyle name="Normal 3 2 5 2 4 2 2" xfId="24970" xr:uid="{00000000-0005-0000-0000-0000A35F0000}"/>
    <cellStyle name="Normal 3 2 5 2 4 2 3" xfId="24971" xr:uid="{00000000-0005-0000-0000-0000A45F0000}"/>
    <cellStyle name="Normal 3 2 5 2 4 3" xfId="24972" xr:uid="{00000000-0005-0000-0000-0000A55F0000}"/>
    <cellStyle name="Normal 3 2 5 2 4 3 2" xfId="24973" xr:uid="{00000000-0005-0000-0000-0000A65F0000}"/>
    <cellStyle name="Normal 3 2 5 2 4 3 3" xfId="24974" xr:uid="{00000000-0005-0000-0000-0000A75F0000}"/>
    <cellStyle name="Normal 3 2 5 2 4 4" xfId="24975" xr:uid="{00000000-0005-0000-0000-0000A85F0000}"/>
    <cellStyle name="Normal 3 2 5 2 4 5" xfId="24976" xr:uid="{00000000-0005-0000-0000-0000A95F0000}"/>
    <cellStyle name="Normal 3 2 5 2 4_Tabell 4.5-4.7" xfId="24968" xr:uid="{00000000-0005-0000-0000-0000AA5F0000}"/>
    <cellStyle name="Normal 3 2 5 2 5" xfId="24977" xr:uid="{00000000-0005-0000-0000-0000AB5F0000}"/>
    <cellStyle name="Normal 3 2 5 2 5 2" xfId="24978" xr:uid="{00000000-0005-0000-0000-0000AC5F0000}"/>
    <cellStyle name="Normal 3 2 5 2 5 2 2" xfId="24979" xr:uid="{00000000-0005-0000-0000-0000AD5F0000}"/>
    <cellStyle name="Normal 3 2 5 2 5 2 3" xfId="24980" xr:uid="{00000000-0005-0000-0000-0000AE5F0000}"/>
    <cellStyle name="Normal 3 2 5 2 5 3" xfId="24981" xr:uid="{00000000-0005-0000-0000-0000AF5F0000}"/>
    <cellStyle name="Normal 3 2 5 2 5 3 2" xfId="24982" xr:uid="{00000000-0005-0000-0000-0000B05F0000}"/>
    <cellStyle name="Normal 3 2 5 2 5 3 3" xfId="24983" xr:uid="{00000000-0005-0000-0000-0000B15F0000}"/>
    <cellStyle name="Normal 3 2 5 2 5 4" xfId="24984" xr:uid="{00000000-0005-0000-0000-0000B25F0000}"/>
    <cellStyle name="Normal 3 2 5 2 5 5" xfId="24985" xr:uid="{00000000-0005-0000-0000-0000B35F0000}"/>
    <cellStyle name="Normal 3 2 5 2 6" xfId="24986" xr:uid="{00000000-0005-0000-0000-0000B45F0000}"/>
    <cellStyle name="Normal 3 2 5 2 6 2" xfId="24987" xr:uid="{00000000-0005-0000-0000-0000B55F0000}"/>
    <cellStyle name="Normal 3 2 5 2 6 3" xfId="24988" xr:uid="{00000000-0005-0000-0000-0000B65F0000}"/>
    <cellStyle name="Normal 3 2 5 2 7" xfId="24989" xr:uid="{00000000-0005-0000-0000-0000B75F0000}"/>
    <cellStyle name="Normal 3 2 5 2 7 2" xfId="24990" xr:uid="{00000000-0005-0000-0000-0000B85F0000}"/>
    <cellStyle name="Normal 3 2 5 2 7 3" xfId="24991" xr:uid="{00000000-0005-0000-0000-0000B95F0000}"/>
    <cellStyle name="Normal 3 2 5 2 8" xfId="24992" xr:uid="{00000000-0005-0000-0000-0000BA5F0000}"/>
    <cellStyle name="Normal 3 2 5 2 8 2" xfId="24993" xr:uid="{00000000-0005-0000-0000-0000BB5F0000}"/>
    <cellStyle name="Normal 3 2 5 2 9" xfId="24994" xr:uid="{00000000-0005-0000-0000-0000BC5F0000}"/>
    <cellStyle name="Normal 3 2 5 2 9 2" xfId="24995" xr:uid="{00000000-0005-0000-0000-0000BD5F0000}"/>
    <cellStyle name="Normal 3 2 5 2_Tabell 4.5-4.7" xfId="24868" xr:uid="{00000000-0005-0000-0000-0000BE5F0000}"/>
    <cellStyle name="Normal 3 2 5 3" xfId="1419" xr:uid="{00000000-0005-0000-0000-0000BF5F0000}"/>
    <cellStyle name="Normal 3 2 5 3 10" xfId="24997" xr:uid="{00000000-0005-0000-0000-0000C05F0000}"/>
    <cellStyle name="Normal 3 2 5 3 11" xfId="24998" xr:uid="{00000000-0005-0000-0000-0000C15F0000}"/>
    <cellStyle name="Normal 3 2 5 3 2" xfId="1420" xr:uid="{00000000-0005-0000-0000-0000C25F0000}"/>
    <cellStyle name="Normal 3 2 5 3 2 10" xfId="25000" xr:uid="{00000000-0005-0000-0000-0000C35F0000}"/>
    <cellStyle name="Normal 3 2 5 3 2 2" xfId="1421" xr:uid="{00000000-0005-0000-0000-0000C45F0000}"/>
    <cellStyle name="Normal 3 2 5 3 2 2 2" xfId="25002" xr:uid="{00000000-0005-0000-0000-0000C55F0000}"/>
    <cellStyle name="Normal 3 2 5 3 2 2 2 2" xfId="25003" xr:uid="{00000000-0005-0000-0000-0000C65F0000}"/>
    <cellStyle name="Normal 3 2 5 3 2 2 2 3" xfId="25004" xr:uid="{00000000-0005-0000-0000-0000C75F0000}"/>
    <cellStyle name="Normal 3 2 5 3 2 2 3" xfId="25005" xr:uid="{00000000-0005-0000-0000-0000C85F0000}"/>
    <cellStyle name="Normal 3 2 5 3 2 2 3 2" xfId="25006" xr:uid="{00000000-0005-0000-0000-0000C95F0000}"/>
    <cellStyle name="Normal 3 2 5 3 2 2 3 3" xfId="25007" xr:uid="{00000000-0005-0000-0000-0000CA5F0000}"/>
    <cellStyle name="Normal 3 2 5 3 2 2 4" xfId="25008" xr:uid="{00000000-0005-0000-0000-0000CB5F0000}"/>
    <cellStyle name="Normal 3 2 5 3 2 2 5" xfId="25009" xr:uid="{00000000-0005-0000-0000-0000CC5F0000}"/>
    <cellStyle name="Normal 3 2 5 3 2 2_Tabell 4.5-4.7" xfId="25001" xr:uid="{00000000-0005-0000-0000-0000CD5F0000}"/>
    <cellStyle name="Normal 3 2 5 3 2 3" xfId="25010" xr:uid="{00000000-0005-0000-0000-0000CE5F0000}"/>
    <cellStyle name="Normal 3 2 5 3 2 3 2" xfId="25011" xr:uid="{00000000-0005-0000-0000-0000CF5F0000}"/>
    <cellStyle name="Normal 3 2 5 3 2 3 2 2" xfId="25012" xr:uid="{00000000-0005-0000-0000-0000D05F0000}"/>
    <cellStyle name="Normal 3 2 5 3 2 3 2 3" xfId="25013" xr:uid="{00000000-0005-0000-0000-0000D15F0000}"/>
    <cellStyle name="Normal 3 2 5 3 2 3 3" xfId="25014" xr:uid="{00000000-0005-0000-0000-0000D25F0000}"/>
    <cellStyle name="Normal 3 2 5 3 2 3 3 2" xfId="25015" xr:uid="{00000000-0005-0000-0000-0000D35F0000}"/>
    <cellStyle name="Normal 3 2 5 3 2 3 3 3" xfId="25016" xr:uid="{00000000-0005-0000-0000-0000D45F0000}"/>
    <cellStyle name="Normal 3 2 5 3 2 3 4" xfId="25017" xr:uid="{00000000-0005-0000-0000-0000D55F0000}"/>
    <cellStyle name="Normal 3 2 5 3 2 3 5" xfId="25018" xr:uid="{00000000-0005-0000-0000-0000D65F0000}"/>
    <cellStyle name="Normal 3 2 5 3 2 4" xfId="25019" xr:uid="{00000000-0005-0000-0000-0000D75F0000}"/>
    <cellStyle name="Normal 3 2 5 3 2 4 2" xfId="25020" xr:uid="{00000000-0005-0000-0000-0000D85F0000}"/>
    <cellStyle name="Normal 3 2 5 3 2 4 3" xfId="25021" xr:uid="{00000000-0005-0000-0000-0000D95F0000}"/>
    <cellStyle name="Normal 3 2 5 3 2 5" xfId="25022" xr:uid="{00000000-0005-0000-0000-0000DA5F0000}"/>
    <cellStyle name="Normal 3 2 5 3 2 5 2" xfId="25023" xr:uid="{00000000-0005-0000-0000-0000DB5F0000}"/>
    <cellStyle name="Normal 3 2 5 3 2 5 3" xfId="25024" xr:uid="{00000000-0005-0000-0000-0000DC5F0000}"/>
    <cellStyle name="Normal 3 2 5 3 2 6" xfId="25025" xr:uid="{00000000-0005-0000-0000-0000DD5F0000}"/>
    <cellStyle name="Normal 3 2 5 3 2 6 2" xfId="25026" xr:uid="{00000000-0005-0000-0000-0000DE5F0000}"/>
    <cellStyle name="Normal 3 2 5 3 2 7" xfId="25027" xr:uid="{00000000-0005-0000-0000-0000DF5F0000}"/>
    <cellStyle name="Normal 3 2 5 3 2 7 2" xfId="25028" xr:uid="{00000000-0005-0000-0000-0000E05F0000}"/>
    <cellStyle name="Normal 3 2 5 3 2 8" xfId="25029" xr:uid="{00000000-0005-0000-0000-0000E15F0000}"/>
    <cellStyle name="Normal 3 2 5 3 2 9" xfId="25030" xr:uid="{00000000-0005-0000-0000-0000E25F0000}"/>
    <cellStyle name="Normal 3 2 5 3 2_Tabell 4.5-4.7" xfId="24999" xr:uid="{00000000-0005-0000-0000-0000E35F0000}"/>
    <cellStyle name="Normal 3 2 5 3 3" xfId="1422" xr:uid="{00000000-0005-0000-0000-0000E45F0000}"/>
    <cellStyle name="Normal 3 2 5 3 3 2" xfId="25032" xr:uid="{00000000-0005-0000-0000-0000E55F0000}"/>
    <cellStyle name="Normal 3 2 5 3 3 2 2" xfId="25033" xr:uid="{00000000-0005-0000-0000-0000E65F0000}"/>
    <cellStyle name="Normal 3 2 5 3 3 2 3" xfId="25034" xr:uid="{00000000-0005-0000-0000-0000E75F0000}"/>
    <cellStyle name="Normal 3 2 5 3 3 3" xfId="25035" xr:uid="{00000000-0005-0000-0000-0000E85F0000}"/>
    <cellStyle name="Normal 3 2 5 3 3 3 2" xfId="25036" xr:uid="{00000000-0005-0000-0000-0000E95F0000}"/>
    <cellStyle name="Normal 3 2 5 3 3 3 3" xfId="25037" xr:uid="{00000000-0005-0000-0000-0000EA5F0000}"/>
    <cellStyle name="Normal 3 2 5 3 3 4" xfId="25038" xr:uid="{00000000-0005-0000-0000-0000EB5F0000}"/>
    <cellStyle name="Normal 3 2 5 3 3 5" xfId="25039" xr:uid="{00000000-0005-0000-0000-0000EC5F0000}"/>
    <cellStyle name="Normal 3 2 5 3 3_Tabell 4.5-4.7" xfId="25031" xr:uid="{00000000-0005-0000-0000-0000ED5F0000}"/>
    <cellStyle name="Normal 3 2 5 3 4" xfId="25040" xr:uid="{00000000-0005-0000-0000-0000EE5F0000}"/>
    <cellStyle name="Normal 3 2 5 3 4 2" xfId="25041" xr:uid="{00000000-0005-0000-0000-0000EF5F0000}"/>
    <cellStyle name="Normal 3 2 5 3 4 2 2" xfId="25042" xr:uid="{00000000-0005-0000-0000-0000F05F0000}"/>
    <cellStyle name="Normal 3 2 5 3 4 2 3" xfId="25043" xr:uid="{00000000-0005-0000-0000-0000F15F0000}"/>
    <cellStyle name="Normal 3 2 5 3 4 3" xfId="25044" xr:uid="{00000000-0005-0000-0000-0000F25F0000}"/>
    <cellStyle name="Normal 3 2 5 3 4 3 2" xfId="25045" xr:uid="{00000000-0005-0000-0000-0000F35F0000}"/>
    <cellStyle name="Normal 3 2 5 3 4 3 3" xfId="25046" xr:uid="{00000000-0005-0000-0000-0000F45F0000}"/>
    <cellStyle name="Normal 3 2 5 3 4 4" xfId="25047" xr:uid="{00000000-0005-0000-0000-0000F55F0000}"/>
    <cellStyle name="Normal 3 2 5 3 4 5" xfId="25048" xr:uid="{00000000-0005-0000-0000-0000F65F0000}"/>
    <cellStyle name="Normal 3 2 5 3 5" xfId="25049" xr:uid="{00000000-0005-0000-0000-0000F75F0000}"/>
    <cellStyle name="Normal 3 2 5 3 5 2" xfId="25050" xr:uid="{00000000-0005-0000-0000-0000F85F0000}"/>
    <cellStyle name="Normal 3 2 5 3 5 3" xfId="25051" xr:uid="{00000000-0005-0000-0000-0000F95F0000}"/>
    <cellStyle name="Normal 3 2 5 3 6" xfId="25052" xr:uid="{00000000-0005-0000-0000-0000FA5F0000}"/>
    <cellStyle name="Normal 3 2 5 3 6 2" xfId="25053" xr:uid="{00000000-0005-0000-0000-0000FB5F0000}"/>
    <cellStyle name="Normal 3 2 5 3 6 3" xfId="25054" xr:uid="{00000000-0005-0000-0000-0000FC5F0000}"/>
    <cellStyle name="Normal 3 2 5 3 7" xfId="25055" xr:uid="{00000000-0005-0000-0000-0000FD5F0000}"/>
    <cellStyle name="Normal 3 2 5 3 7 2" xfId="25056" xr:uid="{00000000-0005-0000-0000-0000FE5F0000}"/>
    <cellStyle name="Normal 3 2 5 3 8" xfId="25057" xr:uid="{00000000-0005-0000-0000-0000FF5F0000}"/>
    <cellStyle name="Normal 3 2 5 3 8 2" xfId="25058" xr:uid="{00000000-0005-0000-0000-000000600000}"/>
    <cellStyle name="Normal 3 2 5 3 9" xfId="25059" xr:uid="{00000000-0005-0000-0000-000001600000}"/>
    <cellStyle name="Normal 3 2 5 3_Tabell 4.5-4.7" xfId="24996" xr:uid="{00000000-0005-0000-0000-000002600000}"/>
    <cellStyle name="Normal 3 2 5 4" xfId="1423" xr:uid="{00000000-0005-0000-0000-000003600000}"/>
    <cellStyle name="Normal 3 2 5 4 10" xfId="25061" xr:uid="{00000000-0005-0000-0000-000004600000}"/>
    <cellStyle name="Normal 3 2 5 4 2" xfId="1424" xr:uid="{00000000-0005-0000-0000-000005600000}"/>
    <cellStyle name="Normal 3 2 5 4 2 2" xfId="25063" xr:uid="{00000000-0005-0000-0000-000006600000}"/>
    <cellStyle name="Normal 3 2 5 4 2 2 2" xfId="25064" xr:uid="{00000000-0005-0000-0000-000007600000}"/>
    <cellStyle name="Normal 3 2 5 4 2 2 3" xfId="25065" xr:uid="{00000000-0005-0000-0000-000008600000}"/>
    <cellStyle name="Normal 3 2 5 4 2 3" xfId="25066" xr:uid="{00000000-0005-0000-0000-000009600000}"/>
    <cellStyle name="Normal 3 2 5 4 2 3 2" xfId="25067" xr:uid="{00000000-0005-0000-0000-00000A600000}"/>
    <cellStyle name="Normal 3 2 5 4 2 3 3" xfId="25068" xr:uid="{00000000-0005-0000-0000-00000B600000}"/>
    <cellStyle name="Normal 3 2 5 4 2 4" xfId="25069" xr:uid="{00000000-0005-0000-0000-00000C600000}"/>
    <cellStyle name="Normal 3 2 5 4 2 5" xfId="25070" xr:uid="{00000000-0005-0000-0000-00000D600000}"/>
    <cellStyle name="Normal 3 2 5 4 2_Tabell 4.5-4.7" xfId="25062" xr:uid="{00000000-0005-0000-0000-00000E600000}"/>
    <cellStyle name="Normal 3 2 5 4 3" xfId="25071" xr:uid="{00000000-0005-0000-0000-00000F600000}"/>
    <cellStyle name="Normal 3 2 5 4 3 2" xfId="25072" xr:uid="{00000000-0005-0000-0000-000010600000}"/>
    <cellStyle name="Normal 3 2 5 4 3 2 2" xfId="25073" xr:uid="{00000000-0005-0000-0000-000011600000}"/>
    <cellStyle name="Normal 3 2 5 4 3 2 3" xfId="25074" xr:uid="{00000000-0005-0000-0000-000012600000}"/>
    <cellStyle name="Normal 3 2 5 4 3 3" xfId="25075" xr:uid="{00000000-0005-0000-0000-000013600000}"/>
    <cellStyle name="Normal 3 2 5 4 3 3 2" xfId="25076" xr:uid="{00000000-0005-0000-0000-000014600000}"/>
    <cellStyle name="Normal 3 2 5 4 3 3 3" xfId="25077" xr:uid="{00000000-0005-0000-0000-000015600000}"/>
    <cellStyle name="Normal 3 2 5 4 3 4" xfId="25078" xr:uid="{00000000-0005-0000-0000-000016600000}"/>
    <cellStyle name="Normal 3 2 5 4 3 5" xfId="25079" xr:uid="{00000000-0005-0000-0000-000017600000}"/>
    <cellStyle name="Normal 3 2 5 4 4" xfId="25080" xr:uid="{00000000-0005-0000-0000-000018600000}"/>
    <cellStyle name="Normal 3 2 5 4 4 2" xfId="25081" xr:uid="{00000000-0005-0000-0000-000019600000}"/>
    <cellStyle name="Normal 3 2 5 4 4 3" xfId="25082" xr:uid="{00000000-0005-0000-0000-00001A600000}"/>
    <cellStyle name="Normal 3 2 5 4 5" xfId="25083" xr:uid="{00000000-0005-0000-0000-00001B600000}"/>
    <cellStyle name="Normal 3 2 5 4 5 2" xfId="25084" xr:uid="{00000000-0005-0000-0000-00001C600000}"/>
    <cellStyle name="Normal 3 2 5 4 5 3" xfId="25085" xr:uid="{00000000-0005-0000-0000-00001D600000}"/>
    <cellStyle name="Normal 3 2 5 4 6" xfId="25086" xr:uid="{00000000-0005-0000-0000-00001E600000}"/>
    <cellStyle name="Normal 3 2 5 4 6 2" xfId="25087" xr:uid="{00000000-0005-0000-0000-00001F600000}"/>
    <cellStyle name="Normal 3 2 5 4 7" xfId="25088" xr:uid="{00000000-0005-0000-0000-000020600000}"/>
    <cellStyle name="Normal 3 2 5 4 7 2" xfId="25089" xr:uid="{00000000-0005-0000-0000-000021600000}"/>
    <cellStyle name="Normal 3 2 5 4 8" xfId="25090" xr:uid="{00000000-0005-0000-0000-000022600000}"/>
    <cellStyle name="Normal 3 2 5 4 9" xfId="25091" xr:uid="{00000000-0005-0000-0000-000023600000}"/>
    <cellStyle name="Normal 3 2 5 4_Tabell 4.5-4.7" xfId="25060" xr:uid="{00000000-0005-0000-0000-000024600000}"/>
    <cellStyle name="Normal 3 2 5 5" xfId="1425" xr:uid="{00000000-0005-0000-0000-000025600000}"/>
    <cellStyle name="Normal 3 2 5 5 2" xfId="25093" xr:uid="{00000000-0005-0000-0000-000026600000}"/>
    <cellStyle name="Normal 3 2 5 5 2 2" xfId="25094" xr:uid="{00000000-0005-0000-0000-000027600000}"/>
    <cellStyle name="Normal 3 2 5 5 2 3" xfId="25095" xr:uid="{00000000-0005-0000-0000-000028600000}"/>
    <cellStyle name="Normal 3 2 5 5 3" xfId="25096" xr:uid="{00000000-0005-0000-0000-000029600000}"/>
    <cellStyle name="Normal 3 2 5 5 3 2" xfId="25097" xr:uid="{00000000-0005-0000-0000-00002A600000}"/>
    <cellStyle name="Normal 3 2 5 5 3 3" xfId="25098" xr:uid="{00000000-0005-0000-0000-00002B600000}"/>
    <cellStyle name="Normal 3 2 5 5 4" xfId="25099" xr:uid="{00000000-0005-0000-0000-00002C600000}"/>
    <cellStyle name="Normal 3 2 5 5 5" xfId="25100" xr:uid="{00000000-0005-0000-0000-00002D600000}"/>
    <cellStyle name="Normal 3 2 5 5_Tabell 4.5-4.7" xfId="25092" xr:uid="{00000000-0005-0000-0000-00002E600000}"/>
    <cellStyle name="Normal 3 2 5 6" xfId="25101" xr:uid="{00000000-0005-0000-0000-00002F600000}"/>
    <cellStyle name="Normal 3 2 5 6 2" xfId="25102" xr:uid="{00000000-0005-0000-0000-000030600000}"/>
    <cellStyle name="Normal 3 2 5 6 2 2" xfId="25103" xr:uid="{00000000-0005-0000-0000-000031600000}"/>
    <cellStyle name="Normal 3 2 5 6 2 3" xfId="25104" xr:uid="{00000000-0005-0000-0000-000032600000}"/>
    <cellStyle name="Normal 3 2 5 6 3" xfId="25105" xr:uid="{00000000-0005-0000-0000-000033600000}"/>
    <cellStyle name="Normal 3 2 5 6 3 2" xfId="25106" xr:uid="{00000000-0005-0000-0000-000034600000}"/>
    <cellStyle name="Normal 3 2 5 6 3 3" xfId="25107" xr:uid="{00000000-0005-0000-0000-000035600000}"/>
    <cellStyle name="Normal 3 2 5 6 4" xfId="25108" xr:uid="{00000000-0005-0000-0000-000036600000}"/>
    <cellStyle name="Normal 3 2 5 6 5" xfId="25109" xr:uid="{00000000-0005-0000-0000-000037600000}"/>
    <cellStyle name="Normal 3 2 5 7" xfId="25110" xr:uid="{00000000-0005-0000-0000-000038600000}"/>
    <cellStyle name="Normal 3 2 5 7 2" xfId="25111" xr:uid="{00000000-0005-0000-0000-000039600000}"/>
    <cellStyle name="Normal 3 2 5 7 3" xfId="25112" xr:uid="{00000000-0005-0000-0000-00003A600000}"/>
    <cellStyle name="Normal 3 2 5 8" xfId="25113" xr:uid="{00000000-0005-0000-0000-00003B600000}"/>
    <cellStyle name="Normal 3 2 5 8 2" xfId="25114" xr:uid="{00000000-0005-0000-0000-00003C600000}"/>
    <cellStyle name="Normal 3 2 5 8 3" xfId="25115" xr:uid="{00000000-0005-0000-0000-00003D600000}"/>
    <cellStyle name="Normal 3 2 5 9" xfId="25116" xr:uid="{00000000-0005-0000-0000-00003E600000}"/>
    <cellStyle name="Normal 3 2 5 9 2" xfId="25117" xr:uid="{00000000-0005-0000-0000-00003F600000}"/>
    <cellStyle name="Normal 3 2 5_Tabell 4.5-4.7" xfId="24862" xr:uid="{00000000-0005-0000-0000-000040600000}"/>
    <cellStyle name="Normal 3 2 6" xfId="1426" xr:uid="{00000000-0005-0000-0000-000041600000}"/>
    <cellStyle name="Normal 3 2 6 10" xfId="25119" xr:uid="{00000000-0005-0000-0000-000042600000}"/>
    <cellStyle name="Normal 3 2 6 11" xfId="25120" xr:uid="{00000000-0005-0000-0000-000043600000}"/>
    <cellStyle name="Normal 3 2 6 12" xfId="25121" xr:uid="{00000000-0005-0000-0000-000044600000}"/>
    <cellStyle name="Normal 3 2 6 2" xfId="1427" xr:uid="{00000000-0005-0000-0000-000045600000}"/>
    <cellStyle name="Normal 3 2 6 2 10" xfId="25123" xr:uid="{00000000-0005-0000-0000-000046600000}"/>
    <cellStyle name="Normal 3 2 6 2 11" xfId="25124" xr:uid="{00000000-0005-0000-0000-000047600000}"/>
    <cellStyle name="Normal 3 2 6 2 2" xfId="1428" xr:uid="{00000000-0005-0000-0000-000048600000}"/>
    <cellStyle name="Normal 3 2 6 2 2 10" xfId="25126" xr:uid="{00000000-0005-0000-0000-000049600000}"/>
    <cellStyle name="Normal 3 2 6 2 2 2" xfId="1429" xr:uid="{00000000-0005-0000-0000-00004A600000}"/>
    <cellStyle name="Normal 3 2 6 2 2 2 2" xfId="25128" xr:uid="{00000000-0005-0000-0000-00004B600000}"/>
    <cellStyle name="Normal 3 2 6 2 2 2 2 2" xfId="25129" xr:uid="{00000000-0005-0000-0000-00004C600000}"/>
    <cellStyle name="Normal 3 2 6 2 2 2 2 3" xfId="25130" xr:uid="{00000000-0005-0000-0000-00004D600000}"/>
    <cellStyle name="Normal 3 2 6 2 2 2 3" xfId="25131" xr:uid="{00000000-0005-0000-0000-00004E600000}"/>
    <cellStyle name="Normal 3 2 6 2 2 2 3 2" xfId="25132" xr:uid="{00000000-0005-0000-0000-00004F600000}"/>
    <cellStyle name="Normal 3 2 6 2 2 2 3 3" xfId="25133" xr:uid="{00000000-0005-0000-0000-000050600000}"/>
    <cellStyle name="Normal 3 2 6 2 2 2 4" xfId="25134" xr:uid="{00000000-0005-0000-0000-000051600000}"/>
    <cellStyle name="Normal 3 2 6 2 2 2 5" xfId="25135" xr:uid="{00000000-0005-0000-0000-000052600000}"/>
    <cellStyle name="Normal 3 2 6 2 2 2_Tabell 4.5-4.7" xfId="25127" xr:uid="{00000000-0005-0000-0000-000053600000}"/>
    <cellStyle name="Normal 3 2 6 2 2 3" xfId="25136" xr:uid="{00000000-0005-0000-0000-000054600000}"/>
    <cellStyle name="Normal 3 2 6 2 2 3 2" xfId="25137" xr:uid="{00000000-0005-0000-0000-000055600000}"/>
    <cellStyle name="Normal 3 2 6 2 2 3 2 2" xfId="25138" xr:uid="{00000000-0005-0000-0000-000056600000}"/>
    <cellStyle name="Normal 3 2 6 2 2 3 2 3" xfId="25139" xr:uid="{00000000-0005-0000-0000-000057600000}"/>
    <cellStyle name="Normal 3 2 6 2 2 3 3" xfId="25140" xr:uid="{00000000-0005-0000-0000-000058600000}"/>
    <cellStyle name="Normal 3 2 6 2 2 3 3 2" xfId="25141" xr:uid="{00000000-0005-0000-0000-000059600000}"/>
    <cellStyle name="Normal 3 2 6 2 2 3 3 3" xfId="25142" xr:uid="{00000000-0005-0000-0000-00005A600000}"/>
    <cellStyle name="Normal 3 2 6 2 2 3 4" xfId="25143" xr:uid="{00000000-0005-0000-0000-00005B600000}"/>
    <cellStyle name="Normal 3 2 6 2 2 3 5" xfId="25144" xr:uid="{00000000-0005-0000-0000-00005C600000}"/>
    <cellStyle name="Normal 3 2 6 2 2 4" xfId="25145" xr:uid="{00000000-0005-0000-0000-00005D600000}"/>
    <cellStyle name="Normal 3 2 6 2 2 4 2" xfId="25146" xr:uid="{00000000-0005-0000-0000-00005E600000}"/>
    <cellStyle name="Normal 3 2 6 2 2 4 3" xfId="25147" xr:uid="{00000000-0005-0000-0000-00005F600000}"/>
    <cellStyle name="Normal 3 2 6 2 2 5" xfId="25148" xr:uid="{00000000-0005-0000-0000-000060600000}"/>
    <cellStyle name="Normal 3 2 6 2 2 5 2" xfId="25149" xr:uid="{00000000-0005-0000-0000-000061600000}"/>
    <cellStyle name="Normal 3 2 6 2 2 5 3" xfId="25150" xr:uid="{00000000-0005-0000-0000-000062600000}"/>
    <cellStyle name="Normal 3 2 6 2 2 6" xfId="25151" xr:uid="{00000000-0005-0000-0000-000063600000}"/>
    <cellStyle name="Normal 3 2 6 2 2 6 2" xfId="25152" xr:uid="{00000000-0005-0000-0000-000064600000}"/>
    <cellStyle name="Normal 3 2 6 2 2 7" xfId="25153" xr:uid="{00000000-0005-0000-0000-000065600000}"/>
    <cellStyle name="Normal 3 2 6 2 2 7 2" xfId="25154" xr:uid="{00000000-0005-0000-0000-000066600000}"/>
    <cellStyle name="Normal 3 2 6 2 2 8" xfId="25155" xr:uid="{00000000-0005-0000-0000-000067600000}"/>
    <cellStyle name="Normal 3 2 6 2 2 9" xfId="25156" xr:uid="{00000000-0005-0000-0000-000068600000}"/>
    <cellStyle name="Normal 3 2 6 2 2_Tabell 4.5-4.7" xfId="25125" xr:uid="{00000000-0005-0000-0000-000069600000}"/>
    <cellStyle name="Normal 3 2 6 2 3" xfId="1430" xr:uid="{00000000-0005-0000-0000-00006A600000}"/>
    <cellStyle name="Normal 3 2 6 2 3 2" xfId="25158" xr:uid="{00000000-0005-0000-0000-00006B600000}"/>
    <cellStyle name="Normal 3 2 6 2 3 2 2" xfId="25159" xr:uid="{00000000-0005-0000-0000-00006C600000}"/>
    <cellStyle name="Normal 3 2 6 2 3 2 3" xfId="25160" xr:uid="{00000000-0005-0000-0000-00006D600000}"/>
    <cellStyle name="Normal 3 2 6 2 3 3" xfId="25161" xr:uid="{00000000-0005-0000-0000-00006E600000}"/>
    <cellStyle name="Normal 3 2 6 2 3 3 2" xfId="25162" xr:uid="{00000000-0005-0000-0000-00006F600000}"/>
    <cellStyle name="Normal 3 2 6 2 3 3 3" xfId="25163" xr:uid="{00000000-0005-0000-0000-000070600000}"/>
    <cellStyle name="Normal 3 2 6 2 3 4" xfId="25164" xr:uid="{00000000-0005-0000-0000-000071600000}"/>
    <cellStyle name="Normal 3 2 6 2 3 5" xfId="25165" xr:uid="{00000000-0005-0000-0000-000072600000}"/>
    <cellStyle name="Normal 3 2 6 2 3_Tabell 4.5-4.7" xfId="25157" xr:uid="{00000000-0005-0000-0000-000073600000}"/>
    <cellStyle name="Normal 3 2 6 2 4" xfId="25166" xr:uid="{00000000-0005-0000-0000-000074600000}"/>
    <cellStyle name="Normal 3 2 6 2 4 2" xfId="25167" xr:uid="{00000000-0005-0000-0000-000075600000}"/>
    <cellStyle name="Normal 3 2 6 2 4 2 2" xfId="25168" xr:uid="{00000000-0005-0000-0000-000076600000}"/>
    <cellStyle name="Normal 3 2 6 2 4 2 3" xfId="25169" xr:uid="{00000000-0005-0000-0000-000077600000}"/>
    <cellStyle name="Normal 3 2 6 2 4 3" xfId="25170" xr:uid="{00000000-0005-0000-0000-000078600000}"/>
    <cellStyle name="Normal 3 2 6 2 4 3 2" xfId="25171" xr:uid="{00000000-0005-0000-0000-000079600000}"/>
    <cellStyle name="Normal 3 2 6 2 4 3 3" xfId="25172" xr:uid="{00000000-0005-0000-0000-00007A600000}"/>
    <cellStyle name="Normal 3 2 6 2 4 4" xfId="25173" xr:uid="{00000000-0005-0000-0000-00007B600000}"/>
    <cellStyle name="Normal 3 2 6 2 4 5" xfId="25174" xr:uid="{00000000-0005-0000-0000-00007C600000}"/>
    <cellStyle name="Normal 3 2 6 2 5" xfId="25175" xr:uid="{00000000-0005-0000-0000-00007D600000}"/>
    <cellStyle name="Normal 3 2 6 2 5 2" xfId="25176" xr:uid="{00000000-0005-0000-0000-00007E600000}"/>
    <cellStyle name="Normal 3 2 6 2 5 3" xfId="25177" xr:uid="{00000000-0005-0000-0000-00007F600000}"/>
    <cellStyle name="Normal 3 2 6 2 6" xfId="25178" xr:uid="{00000000-0005-0000-0000-000080600000}"/>
    <cellStyle name="Normal 3 2 6 2 6 2" xfId="25179" xr:uid="{00000000-0005-0000-0000-000081600000}"/>
    <cellStyle name="Normal 3 2 6 2 6 3" xfId="25180" xr:uid="{00000000-0005-0000-0000-000082600000}"/>
    <cellStyle name="Normal 3 2 6 2 7" xfId="25181" xr:uid="{00000000-0005-0000-0000-000083600000}"/>
    <cellStyle name="Normal 3 2 6 2 7 2" xfId="25182" xr:uid="{00000000-0005-0000-0000-000084600000}"/>
    <cellStyle name="Normal 3 2 6 2 8" xfId="25183" xr:uid="{00000000-0005-0000-0000-000085600000}"/>
    <cellStyle name="Normal 3 2 6 2 8 2" xfId="25184" xr:uid="{00000000-0005-0000-0000-000086600000}"/>
    <cellStyle name="Normal 3 2 6 2 9" xfId="25185" xr:uid="{00000000-0005-0000-0000-000087600000}"/>
    <cellStyle name="Normal 3 2 6 2_Tabell 4.5-4.7" xfId="25122" xr:uid="{00000000-0005-0000-0000-000088600000}"/>
    <cellStyle name="Normal 3 2 6 3" xfId="1431" xr:uid="{00000000-0005-0000-0000-000089600000}"/>
    <cellStyle name="Normal 3 2 6 3 10" xfId="25187" xr:uid="{00000000-0005-0000-0000-00008A600000}"/>
    <cellStyle name="Normal 3 2 6 3 2" xfId="1432" xr:uid="{00000000-0005-0000-0000-00008B600000}"/>
    <cellStyle name="Normal 3 2 6 3 2 2" xfId="25189" xr:uid="{00000000-0005-0000-0000-00008C600000}"/>
    <cellStyle name="Normal 3 2 6 3 2 2 2" xfId="25190" xr:uid="{00000000-0005-0000-0000-00008D600000}"/>
    <cellStyle name="Normal 3 2 6 3 2 2 3" xfId="25191" xr:uid="{00000000-0005-0000-0000-00008E600000}"/>
    <cellStyle name="Normal 3 2 6 3 2 3" xfId="25192" xr:uid="{00000000-0005-0000-0000-00008F600000}"/>
    <cellStyle name="Normal 3 2 6 3 2 3 2" xfId="25193" xr:uid="{00000000-0005-0000-0000-000090600000}"/>
    <cellStyle name="Normal 3 2 6 3 2 3 3" xfId="25194" xr:uid="{00000000-0005-0000-0000-000091600000}"/>
    <cellStyle name="Normal 3 2 6 3 2 4" xfId="25195" xr:uid="{00000000-0005-0000-0000-000092600000}"/>
    <cellStyle name="Normal 3 2 6 3 2 5" xfId="25196" xr:uid="{00000000-0005-0000-0000-000093600000}"/>
    <cellStyle name="Normal 3 2 6 3 2_Tabell 4.5-4.7" xfId="25188" xr:uid="{00000000-0005-0000-0000-000094600000}"/>
    <cellStyle name="Normal 3 2 6 3 3" xfId="25197" xr:uid="{00000000-0005-0000-0000-000095600000}"/>
    <cellStyle name="Normal 3 2 6 3 3 2" xfId="25198" xr:uid="{00000000-0005-0000-0000-000096600000}"/>
    <cellStyle name="Normal 3 2 6 3 3 2 2" xfId="25199" xr:uid="{00000000-0005-0000-0000-000097600000}"/>
    <cellStyle name="Normal 3 2 6 3 3 2 3" xfId="25200" xr:uid="{00000000-0005-0000-0000-000098600000}"/>
    <cellStyle name="Normal 3 2 6 3 3 3" xfId="25201" xr:uid="{00000000-0005-0000-0000-000099600000}"/>
    <cellStyle name="Normal 3 2 6 3 3 3 2" xfId="25202" xr:uid="{00000000-0005-0000-0000-00009A600000}"/>
    <cellStyle name="Normal 3 2 6 3 3 3 3" xfId="25203" xr:uid="{00000000-0005-0000-0000-00009B600000}"/>
    <cellStyle name="Normal 3 2 6 3 3 4" xfId="25204" xr:uid="{00000000-0005-0000-0000-00009C600000}"/>
    <cellStyle name="Normal 3 2 6 3 3 5" xfId="25205" xr:uid="{00000000-0005-0000-0000-00009D600000}"/>
    <cellStyle name="Normal 3 2 6 3 4" xfId="25206" xr:uid="{00000000-0005-0000-0000-00009E600000}"/>
    <cellStyle name="Normal 3 2 6 3 4 2" xfId="25207" xr:uid="{00000000-0005-0000-0000-00009F600000}"/>
    <cellStyle name="Normal 3 2 6 3 4 3" xfId="25208" xr:uid="{00000000-0005-0000-0000-0000A0600000}"/>
    <cellStyle name="Normal 3 2 6 3 5" xfId="25209" xr:uid="{00000000-0005-0000-0000-0000A1600000}"/>
    <cellStyle name="Normal 3 2 6 3 5 2" xfId="25210" xr:uid="{00000000-0005-0000-0000-0000A2600000}"/>
    <cellStyle name="Normal 3 2 6 3 5 3" xfId="25211" xr:uid="{00000000-0005-0000-0000-0000A3600000}"/>
    <cellStyle name="Normal 3 2 6 3 6" xfId="25212" xr:uid="{00000000-0005-0000-0000-0000A4600000}"/>
    <cellStyle name="Normal 3 2 6 3 6 2" xfId="25213" xr:uid="{00000000-0005-0000-0000-0000A5600000}"/>
    <cellStyle name="Normal 3 2 6 3 7" xfId="25214" xr:uid="{00000000-0005-0000-0000-0000A6600000}"/>
    <cellStyle name="Normal 3 2 6 3 7 2" xfId="25215" xr:uid="{00000000-0005-0000-0000-0000A7600000}"/>
    <cellStyle name="Normal 3 2 6 3 8" xfId="25216" xr:uid="{00000000-0005-0000-0000-0000A8600000}"/>
    <cellStyle name="Normal 3 2 6 3 9" xfId="25217" xr:uid="{00000000-0005-0000-0000-0000A9600000}"/>
    <cellStyle name="Normal 3 2 6 3_Tabell 4.5-4.7" xfId="25186" xr:uid="{00000000-0005-0000-0000-0000AA600000}"/>
    <cellStyle name="Normal 3 2 6 4" xfId="1433" xr:uid="{00000000-0005-0000-0000-0000AB600000}"/>
    <cellStyle name="Normal 3 2 6 4 2" xfId="25219" xr:uid="{00000000-0005-0000-0000-0000AC600000}"/>
    <cellStyle name="Normal 3 2 6 4 2 2" xfId="25220" xr:uid="{00000000-0005-0000-0000-0000AD600000}"/>
    <cellStyle name="Normal 3 2 6 4 2 3" xfId="25221" xr:uid="{00000000-0005-0000-0000-0000AE600000}"/>
    <cellStyle name="Normal 3 2 6 4 3" xfId="25222" xr:uid="{00000000-0005-0000-0000-0000AF600000}"/>
    <cellStyle name="Normal 3 2 6 4 3 2" xfId="25223" xr:uid="{00000000-0005-0000-0000-0000B0600000}"/>
    <cellStyle name="Normal 3 2 6 4 3 3" xfId="25224" xr:uid="{00000000-0005-0000-0000-0000B1600000}"/>
    <cellStyle name="Normal 3 2 6 4 4" xfId="25225" xr:uid="{00000000-0005-0000-0000-0000B2600000}"/>
    <cellStyle name="Normal 3 2 6 4 5" xfId="25226" xr:uid="{00000000-0005-0000-0000-0000B3600000}"/>
    <cellStyle name="Normal 3 2 6 4_Tabell 4.5-4.7" xfId="25218" xr:uid="{00000000-0005-0000-0000-0000B4600000}"/>
    <cellStyle name="Normal 3 2 6 5" xfId="25227" xr:uid="{00000000-0005-0000-0000-0000B5600000}"/>
    <cellStyle name="Normal 3 2 6 5 2" xfId="25228" xr:uid="{00000000-0005-0000-0000-0000B6600000}"/>
    <cellStyle name="Normal 3 2 6 5 2 2" xfId="25229" xr:uid="{00000000-0005-0000-0000-0000B7600000}"/>
    <cellStyle name="Normal 3 2 6 5 2 3" xfId="25230" xr:uid="{00000000-0005-0000-0000-0000B8600000}"/>
    <cellStyle name="Normal 3 2 6 5 3" xfId="25231" xr:uid="{00000000-0005-0000-0000-0000B9600000}"/>
    <cellStyle name="Normal 3 2 6 5 3 2" xfId="25232" xr:uid="{00000000-0005-0000-0000-0000BA600000}"/>
    <cellStyle name="Normal 3 2 6 5 3 3" xfId="25233" xr:uid="{00000000-0005-0000-0000-0000BB600000}"/>
    <cellStyle name="Normal 3 2 6 5 4" xfId="25234" xr:uid="{00000000-0005-0000-0000-0000BC600000}"/>
    <cellStyle name="Normal 3 2 6 5 5" xfId="25235" xr:uid="{00000000-0005-0000-0000-0000BD600000}"/>
    <cellStyle name="Normal 3 2 6 6" xfId="25236" xr:uid="{00000000-0005-0000-0000-0000BE600000}"/>
    <cellStyle name="Normal 3 2 6 6 2" xfId="25237" xr:uid="{00000000-0005-0000-0000-0000BF600000}"/>
    <cellStyle name="Normal 3 2 6 6 3" xfId="25238" xr:uid="{00000000-0005-0000-0000-0000C0600000}"/>
    <cellStyle name="Normal 3 2 6 7" xfId="25239" xr:uid="{00000000-0005-0000-0000-0000C1600000}"/>
    <cellStyle name="Normal 3 2 6 7 2" xfId="25240" xr:uid="{00000000-0005-0000-0000-0000C2600000}"/>
    <cellStyle name="Normal 3 2 6 7 3" xfId="25241" xr:uid="{00000000-0005-0000-0000-0000C3600000}"/>
    <cellStyle name="Normal 3 2 6 8" xfId="25242" xr:uid="{00000000-0005-0000-0000-0000C4600000}"/>
    <cellStyle name="Normal 3 2 6 8 2" xfId="25243" xr:uid="{00000000-0005-0000-0000-0000C5600000}"/>
    <cellStyle name="Normal 3 2 6 9" xfId="25244" xr:uid="{00000000-0005-0000-0000-0000C6600000}"/>
    <cellStyle name="Normal 3 2 6 9 2" xfId="25245" xr:uid="{00000000-0005-0000-0000-0000C7600000}"/>
    <cellStyle name="Normal 3 2 6_Tabell 4.5-4.7" xfId="25118" xr:uid="{00000000-0005-0000-0000-0000C8600000}"/>
    <cellStyle name="Normal 3 2 7" xfId="1434" xr:uid="{00000000-0005-0000-0000-0000C9600000}"/>
    <cellStyle name="Normal 3 2 7 10" xfId="25247" xr:uid="{00000000-0005-0000-0000-0000CA600000}"/>
    <cellStyle name="Normal 3 2 7 11" xfId="25248" xr:uid="{00000000-0005-0000-0000-0000CB600000}"/>
    <cellStyle name="Normal 3 2 7 2" xfId="1435" xr:uid="{00000000-0005-0000-0000-0000CC600000}"/>
    <cellStyle name="Normal 3 2 7 2 10" xfId="25250" xr:uid="{00000000-0005-0000-0000-0000CD600000}"/>
    <cellStyle name="Normal 3 2 7 2 2" xfId="1436" xr:uid="{00000000-0005-0000-0000-0000CE600000}"/>
    <cellStyle name="Normal 3 2 7 2 2 2" xfId="25252" xr:uid="{00000000-0005-0000-0000-0000CF600000}"/>
    <cellStyle name="Normal 3 2 7 2 2 2 2" xfId="25253" xr:uid="{00000000-0005-0000-0000-0000D0600000}"/>
    <cellStyle name="Normal 3 2 7 2 2 2 3" xfId="25254" xr:uid="{00000000-0005-0000-0000-0000D1600000}"/>
    <cellStyle name="Normal 3 2 7 2 2 3" xfId="25255" xr:uid="{00000000-0005-0000-0000-0000D2600000}"/>
    <cellStyle name="Normal 3 2 7 2 2 3 2" xfId="25256" xr:uid="{00000000-0005-0000-0000-0000D3600000}"/>
    <cellStyle name="Normal 3 2 7 2 2 3 3" xfId="25257" xr:uid="{00000000-0005-0000-0000-0000D4600000}"/>
    <cellStyle name="Normal 3 2 7 2 2 4" xfId="25258" xr:uid="{00000000-0005-0000-0000-0000D5600000}"/>
    <cellStyle name="Normal 3 2 7 2 2 5" xfId="25259" xr:uid="{00000000-0005-0000-0000-0000D6600000}"/>
    <cellStyle name="Normal 3 2 7 2 2_Tabell 4.5-4.7" xfId="25251" xr:uid="{00000000-0005-0000-0000-0000D7600000}"/>
    <cellStyle name="Normal 3 2 7 2 3" xfId="25260" xr:uid="{00000000-0005-0000-0000-0000D8600000}"/>
    <cellStyle name="Normal 3 2 7 2 3 2" xfId="25261" xr:uid="{00000000-0005-0000-0000-0000D9600000}"/>
    <cellStyle name="Normal 3 2 7 2 3 2 2" xfId="25262" xr:uid="{00000000-0005-0000-0000-0000DA600000}"/>
    <cellStyle name="Normal 3 2 7 2 3 2 3" xfId="25263" xr:uid="{00000000-0005-0000-0000-0000DB600000}"/>
    <cellStyle name="Normal 3 2 7 2 3 3" xfId="25264" xr:uid="{00000000-0005-0000-0000-0000DC600000}"/>
    <cellStyle name="Normal 3 2 7 2 3 3 2" xfId="25265" xr:uid="{00000000-0005-0000-0000-0000DD600000}"/>
    <cellStyle name="Normal 3 2 7 2 3 3 3" xfId="25266" xr:uid="{00000000-0005-0000-0000-0000DE600000}"/>
    <cellStyle name="Normal 3 2 7 2 3 4" xfId="25267" xr:uid="{00000000-0005-0000-0000-0000DF600000}"/>
    <cellStyle name="Normal 3 2 7 2 3 5" xfId="25268" xr:uid="{00000000-0005-0000-0000-0000E0600000}"/>
    <cellStyle name="Normal 3 2 7 2 4" xfId="25269" xr:uid="{00000000-0005-0000-0000-0000E1600000}"/>
    <cellStyle name="Normal 3 2 7 2 4 2" xfId="25270" xr:uid="{00000000-0005-0000-0000-0000E2600000}"/>
    <cellStyle name="Normal 3 2 7 2 4 3" xfId="25271" xr:uid="{00000000-0005-0000-0000-0000E3600000}"/>
    <cellStyle name="Normal 3 2 7 2 5" xfId="25272" xr:uid="{00000000-0005-0000-0000-0000E4600000}"/>
    <cellStyle name="Normal 3 2 7 2 5 2" xfId="25273" xr:uid="{00000000-0005-0000-0000-0000E5600000}"/>
    <cellStyle name="Normal 3 2 7 2 5 3" xfId="25274" xr:uid="{00000000-0005-0000-0000-0000E6600000}"/>
    <cellStyle name="Normal 3 2 7 2 6" xfId="25275" xr:uid="{00000000-0005-0000-0000-0000E7600000}"/>
    <cellStyle name="Normal 3 2 7 2 6 2" xfId="25276" xr:uid="{00000000-0005-0000-0000-0000E8600000}"/>
    <cellStyle name="Normal 3 2 7 2 7" xfId="25277" xr:uid="{00000000-0005-0000-0000-0000E9600000}"/>
    <cellStyle name="Normal 3 2 7 2 7 2" xfId="25278" xr:uid="{00000000-0005-0000-0000-0000EA600000}"/>
    <cellStyle name="Normal 3 2 7 2 8" xfId="25279" xr:uid="{00000000-0005-0000-0000-0000EB600000}"/>
    <cellStyle name="Normal 3 2 7 2 9" xfId="25280" xr:uid="{00000000-0005-0000-0000-0000EC600000}"/>
    <cellStyle name="Normal 3 2 7 2_Tabell 4.5-4.7" xfId="25249" xr:uid="{00000000-0005-0000-0000-0000ED600000}"/>
    <cellStyle name="Normal 3 2 7 3" xfId="1437" xr:uid="{00000000-0005-0000-0000-0000EE600000}"/>
    <cellStyle name="Normal 3 2 7 3 2" xfId="25282" xr:uid="{00000000-0005-0000-0000-0000EF600000}"/>
    <cellStyle name="Normal 3 2 7 3 2 2" xfId="25283" xr:uid="{00000000-0005-0000-0000-0000F0600000}"/>
    <cellStyle name="Normal 3 2 7 3 2 3" xfId="25284" xr:uid="{00000000-0005-0000-0000-0000F1600000}"/>
    <cellStyle name="Normal 3 2 7 3 3" xfId="25285" xr:uid="{00000000-0005-0000-0000-0000F2600000}"/>
    <cellStyle name="Normal 3 2 7 3 3 2" xfId="25286" xr:uid="{00000000-0005-0000-0000-0000F3600000}"/>
    <cellStyle name="Normal 3 2 7 3 3 3" xfId="25287" xr:uid="{00000000-0005-0000-0000-0000F4600000}"/>
    <cellStyle name="Normal 3 2 7 3 4" xfId="25288" xr:uid="{00000000-0005-0000-0000-0000F5600000}"/>
    <cellStyle name="Normal 3 2 7 3 5" xfId="25289" xr:uid="{00000000-0005-0000-0000-0000F6600000}"/>
    <cellStyle name="Normal 3 2 7 3_Tabell 4.5-4.7" xfId="25281" xr:uid="{00000000-0005-0000-0000-0000F7600000}"/>
    <cellStyle name="Normal 3 2 7 4" xfId="25290" xr:uid="{00000000-0005-0000-0000-0000F8600000}"/>
    <cellStyle name="Normal 3 2 7 4 2" xfId="25291" xr:uid="{00000000-0005-0000-0000-0000F9600000}"/>
    <cellStyle name="Normal 3 2 7 4 2 2" xfId="25292" xr:uid="{00000000-0005-0000-0000-0000FA600000}"/>
    <cellStyle name="Normal 3 2 7 4 2 3" xfId="25293" xr:uid="{00000000-0005-0000-0000-0000FB600000}"/>
    <cellStyle name="Normal 3 2 7 4 3" xfId="25294" xr:uid="{00000000-0005-0000-0000-0000FC600000}"/>
    <cellStyle name="Normal 3 2 7 4 3 2" xfId="25295" xr:uid="{00000000-0005-0000-0000-0000FD600000}"/>
    <cellStyle name="Normal 3 2 7 4 3 3" xfId="25296" xr:uid="{00000000-0005-0000-0000-0000FE600000}"/>
    <cellStyle name="Normal 3 2 7 4 4" xfId="25297" xr:uid="{00000000-0005-0000-0000-0000FF600000}"/>
    <cellStyle name="Normal 3 2 7 4 5" xfId="25298" xr:uid="{00000000-0005-0000-0000-000000610000}"/>
    <cellStyle name="Normal 3 2 7 5" xfId="25299" xr:uid="{00000000-0005-0000-0000-000001610000}"/>
    <cellStyle name="Normal 3 2 7 5 2" xfId="25300" xr:uid="{00000000-0005-0000-0000-000002610000}"/>
    <cellStyle name="Normal 3 2 7 5 3" xfId="25301" xr:uid="{00000000-0005-0000-0000-000003610000}"/>
    <cellStyle name="Normal 3 2 7 6" xfId="25302" xr:uid="{00000000-0005-0000-0000-000004610000}"/>
    <cellStyle name="Normal 3 2 7 6 2" xfId="25303" xr:uid="{00000000-0005-0000-0000-000005610000}"/>
    <cellStyle name="Normal 3 2 7 6 3" xfId="25304" xr:uid="{00000000-0005-0000-0000-000006610000}"/>
    <cellStyle name="Normal 3 2 7 7" xfId="25305" xr:uid="{00000000-0005-0000-0000-000007610000}"/>
    <cellStyle name="Normal 3 2 7 7 2" xfId="25306" xr:uid="{00000000-0005-0000-0000-000008610000}"/>
    <cellStyle name="Normal 3 2 7 8" xfId="25307" xr:uid="{00000000-0005-0000-0000-000009610000}"/>
    <cellStyle name="Normal 3 2 7 8 2" xfId="25308" xr:uid="{00000000-0005-0000-0000-00000A610000}"/>
    <cellStyle name="Normal 3 2 7 9" xfId="25309" xr:uid="{00000000-0005-0000-0000-00000B610000}"/>
    <cellStyle name="Normal 3 2 7_Tabell 4.5-4.7" xfId="25246" xr:uid="{00000000-0005-0000-0000-00000C610000}"/>
    <cellStyle name="Normal 3 2 8" xfId="1438" xr:uid="{00000000-0005-0000-0000-00000D610000}"/>
    <cellStyle name="Normal 3 2 8 10" xfId="25311" xr:uid="{00000000-0005-0000-0000-00000E610000}"/>
    <cellStyle name="Normal 3 2 8 11" xfId="25312" xr:uid="{00000000-0005-0000-0000-00000F610000}"/>
    <cellStyle name="Normal 3 2 8 2" xfId="1439" xr:uid="{00000000-0005-0000-0000-000010610000}"/>
    <cellStyle name="Normal 3 2 8 2 10" xfId="25314" xr:uid="{00000000-0005-0000-0000-000011610000}"/>
    <cellStyle name="Normal 3 2 8 2 2" xfId="1440" xr:uid="{00000000-0005-0000-0000-000012610000}"/>
    <cellStyle name="Normal 3 2 8 2 2 2" xfId="25316" xr:uid="{00000000-0005-0000-0000-000013610000}"/>
    <cellStyle name="Normal 3 2 8 2 2 2 2" xfId="25317" xr:uid="{00000000-0005-0000-0000-000014610000}"/>
    <cellStyle name="Normal 3 2 8 2 2 2 3" xfId="25318" xr:uid="{00000000-0005-0000-0000-000015610000}"/>
    <cellStyle name="Normal 3 2 8 2 2 3" xfId="25319" xr:uid="{00000000-0005-0000-0000-000016610000}"/>
    <cellStyle name="Normal 3 2 8 2 2 3 2" xfId="25320" xr:uid="{00000000-0005-0000-0000-000017610000}"/>
    <cellStyle name="Normal 3 2 8 2 2 3 3" xfId="25321" xr:uid="{00000000-0005-0000-0000-000018610000}"/>
    <cellStyle name="Normal 3 2 8 2 2 4" xfId="25322" xr:uid="{00000000-0005-0000-0000-000019610000}"/>
    <cellStyle name="Normal 3 2 8 2 2 5" xfId="25323" xr:uid="{00000000-0005-0000-0000-00001A610000}"/>
    <cellStyle name="Normal 3 2 8 2 2_Tabell 4.5-4.7" xfId="25315" xr:uid="{00000000-0005-0000-0000-00001B610000}"/>
    <cellStyle name="Normal 3 2 8 2 3" xfId="25324" xr:uid="{00000000-0005-0000-0000-00001C610000}"/>
    <cellStyle name="Normal 3 2 8 2 3 2" xfId="25325" xr:uid="{00000000-0005-0000-0000-00001D610000}"/>
    <cellStyle name="Normal 3 2 8 2 3 2 2" xfId="25326" xr:uid="{00000000-0005-0000-0000-00001E610000}"/>
    <cellStyle name="Normal 3 2 8 2 3 2 3" xfId="25327" xr:uid="{00000000-0005-0000-0000-00001F610000}"/>
    <cellStyle name="Normal 3 2 8 2 3 3" xfId="25328" xr:uid="{00000000-0005-0000-0000-000020610000}"/>
    <cellStyle name="Normal 3 2 8 2 3 3 2" xfId="25329" xr:uid="{00000000-0005-0000-0000-000021610000}"/>
    <cellStyle name="Normal 3 2 8 2 3 3 3" xfId="25330" xr:uid="{00000000-0005-0000-0000-000022610000}"/>
    <cellStyle name="Normal 3 2 8 2 3 4" xfId="25331" xr:uid="{00000000-0005-0000-0000-000023610000}"/>
    <cellStyle name="Normal 3 2 8 2 3 5" xfId="25332" xr:uid="{00000000-0005-0000-0000-000024610000}"/>
    <cellStyle name="Normal 3 2 8 2 4" xfId="25333" xr:uid="{00000000-0005-0000-0000-000025610000}"/>
    <cellStyle name="Normal 3 2 8 2 4 2" xfId="25334" xr:uid="{00000000-0005-0000-0000-000026610000}"/>
    <cellStyle name="Normal 3 2 8 2 4 3" xfId="25335" xr:uid="{00000000-0005-0000-0000-000027610000}"/>
    <cellStyle name="Normal 3 2 8 2 5" xfId="25336" xr:uid="{00000000-0005-0000-0000-000028610000}"/>
    <cellStyle name="Normal 3 2 8 2 5 2" xfId="25337" xr:uid="{00000000-0005-0000-0000-000029610000}"/>
    <cellStyle name="Normal 3 2 8 2 5 3" xfId="25338" xr:uid="{00000000-0005-0000-0000-00002A610000}"/>
    <cellStyle name="Normal 3 2 8 2 6" xfId="25339" xr:uid="{00000000-0005-0000-0000-00002B610000}"/>
    <cellStyle name="Normal 3 2 8 2 6 2" xfId="25340" xr:uid="{00000000-0005-0000-0000-00002C610000}"/>
    <cellStyle name="Normal 3 2 8 2 7" xfId="25341" xr:uid="{00000000-0005-0000-0000-00002D610000}"/>
    <cellStyle name="Normal 3 2 8 2 7 2" xfId="25342" xr:uid="{00000000-0005-0000-0000-00002E610000}"/>
    <cellStyle name="Normal 3 2 8 2 8" xfId="25343" xr:uid="{00000000-0005-0000-0000-00002F610000}"/>
    <cellStyle name="Normal 3 2 8 2 9" xfId="25344" xr:uid="{00000000-0005-0000-0000-000030610000}"/>
    <cellStyle name="Normal 3 2 8 2_Tabell 4.5-4.7" xfId="25313" xr:uid="{00000000-0005-0000-0000-000031610000}"/>
    <cellStyle name="Normal 3 2 8 3" xfId="1441" xr:uid="{00000000-0005-0000-0000-000032610000}"/>
    <cellStyle name="Normal 3 2 8 3 2" xfId="25346" xr:uid="{00000000-0005-0000-0000-000033610000}"/>
    <cellStyle name="Normal 3 2 8 3 2 2" xfId="25347" xr:uid="{00000000-0005-0000-0000-000034610000}"/>
    <cellStyle name="Normal 3 2 8 3 2 3" xfId="25348" xr:uid="{00000000-0005-0000-0000-000035610000}"/>
    <cellStyle name="Normal 3 2 8 3 3" xfId="25349" xr:uid="{00000000-0005-0000-0000-000036610000}"/>
    <cellStyle name="Normal 3 2 8 3 3 2" xfId="25350" xr:uid="{00000000-0005-0000-0000-000037610000}"/>
    <cellStyle name="Normal 3 2 8 3 3 3" xfId="25351" xr:uid="{00000000-0005-0000-0000-000038610000}"/>
    <cellStyle name="Normal 3 2 8 3 4" xfId="25352" xr:uid="{00000000-0005-0000-0000-000039610000}"/>
    <cellStyle name="Normal 3 2 8 3 5" xfId="25353" xr:uid="{00000000-0005-0000-0000-00003A610000}"/>
    <cellStyle name="Normal 3 2 8 3_Tabell 4.5-4.7" xfId="25345" xr:uid="{00000000-0005-0000-0000-00003B610000}"/>
    <cellStyle name="Normal 3 2 8 4" xfId="25354" xr:uid="{00000000-0005-0000-0000-00003C610000}"/>
    <cellStyle name="Normal 3 2 8 4 2" xfId="25355" xr:uid="{00000000-0005-0000-0000-00003D610000}"/>
    <cellStyle name="Normal 3 2 8 4 2 2" xfId="25356" xr:uid="{00000000-0005-0000-0000-00003E610000}"/>
    <cellStyle name="Normal 3 2 8 4 2 3" xfId="25357" xr:uid="{00000000-0005-0000-0000-00003F610000}"/>
    <cellStyle name="Normal 3 2 8 4 3" xfId="25358" xr:uid="{00000000-0005-0000-0000-000040610000}"/>
    <cellStyle name="Normal 3 2 8 4 3 2" xfId="25359" xr:uid="{00000000-0005-0000-0000-000041610000}"/>
    <cellStyle name="Normal 3 2 8 4 3 3" xfId="25360" xr:uid="{00000000-0005-0000-0000-000042610000}"/>
    <cellStyle name="Normal 3 2 8 4 4" xfId="25361" xr:uid="{00000000-0005-0000-0000-000043610000}"/>
    <cellStyle name="Normal 3 2 8 4 5" xfId="25362" xr:uid="{00000000-0005-0000-0000-000044610000}"/>
    <cellStyle name="Normal 3 2 8 5" xfId="25363" xr:uid="{00000000-0005-0000-0000-000045610000}"/>
    <cellStyle name="Normal 3 2 8 5 2" xfId="25364" xr:uid="{00000000-0005-0000-0000-000046610000}"/>
    <cellStyle name="Normal 3 2 8 5 3" xfId="25365" xr:uid="{00000000-0005-0000-0000-000047610000}"/>
    <cellStyle name="Normal 3 2 8 6" xfId="25366" xr:uid="{00000000-0005-0000-0000-000048610000}"/>
    <cellStyle name="Normal 3 2 8 6 2" xfId="25367" xr:uid="{00000000-0005-0000-0000-000049610000}"/>
    <cellStyle name="Normal 3 2 8 6 3" xfId="25368" xr:uid="{00000000-0005-0000-0000-00004A610000}"/>
    <cellStyle name="Normal 3 2 8 7" xfId="25369" xr:uid="{00000000-0005-0000-0000-00004B610000}"/>
    <cellStyle name="Normal 3 2 8 7 2" xfId="25370" xr:uid="{00000000-0005-0000-0000-00004C610000}"/>
    <cellStyle name="Normal 3 2 8 8" xfId="25371" xr:uid="{00000000-0005-0000-0000-00004D610000}"/>
    <cellStyle name="Normal 3 2 8 8 2" xfId="25372" xr:uid="{00000000-0005-0000-0000-00004E610000}"/>
    <cellStyle name="Normal 3 2 8 9" xfId="25373" xr:uid="{00000000-0005-0000-0000-00004F610000}"/>
    <cellStyle name="Normal 3 2 8_Tabell 4.5-4.7" xfId="25310" xr:uid="{00000000-0005-0000-0000-000050610000}"/>
    <cellStyle name="Normal 3 2 9" xfId="1442" xr:uid="{00000000-0005-0000-0000-000051610000}"/>
    <cellStyle name="Normal 3 2 9 10" xfId="25375" xr:uid="{00000000-0005-0000-0000-000052610000}"/>
    <cellStyle name="Normal 3 2 9 2" xfId="1443" xr:uid="{00000000-0005-0000-0000-000053610000}"/>
    <cellStyle name="Normal 3 2 9 2 2" xfId="25377" xr:uid="{00000000-0005-0000-0000-000054610000}"/>
    <cellStyle name="Normal 3 2 9 2 2 2" xfId="25378" xr:uid="{00000000-0005-0000-0000-000055610000}"/>
    <cellStyle name="Normal 3 2 9 2 2 3" xfId="25379" xr:uid="{00000000-0005-0000-0000-000056610000}"/>
    <cellStyle name="Normal 3 2 9 2 3" xfId="25380" xr:uid="{00000000-0005-0000-0000-000057610000}"/>
    <cellStyle name="Normal 3 2 9 2 3 2" xfId="25381" xr:uid="{00000000-0005-0000-0000-000058610000}"/>
    <cellStyle name="Normal 3 2 9 2 3 3" xfId="25382" xr:uid="{00000000-0005-0000-0000-000059610000}"/>
    <cellStyle name="Normal 3 2 9 2 4" xfId="25383" xr:uid="{00000000-0005-0000-0000-00005A610000}"/>
    <cellStyle name="Normal 3 2 9 2 5" xfId="25384" xr:uid="{00000000-0005-0000-0000-00005B610000}"/>
    <cellStyle name="Normal 3 2 9 2_Tabell 4.5-4.7" xfId="25376" xr:uid="{00000000-0005-0000-0000-00005C610000}"/>
    <cellStyle name="Normal 3 2 9 3" xfId="25385" xr:uid="{00000000-0005-0000-0000-00005D610000}"/>
    <cellStyle name="Normal 3 2 9 3 2" xfId="25386" xr:uid="{00000000-0005-0000-0000-00005E610000}"/>
    <cellStyle name="Normal 3 2 9 3 2 2" xfId="25387" xr:uid="{00000000-0005-0000-0000-00005F610000}"/>
    <cellStyle name="Normal 3 2 9 3 2 3" xfId="25388" xr:uid="{00000000-0005-0000-0000-000060610000}"/>
    <cellStyle name="Normal 3 2 9 3 3" xfId="25389" xr:uid="{00000000-0005-0000-0000-000061610000}"/>
    <cellStyle name="Normal 3 2 9 3 3 2" xfId="25390" xr:uid="{00000000-0005-0000-0000-000062610000}"/>
    <cellStyle name="Normal 3 2 9 3 3 3" xfId="25391" xr:uid="{00000000-0005-0000-0000-000063610000}"/>
    <cellStyle name="Normal 3 2 9 3 4" xfId="25392" xr:uid="{00000000-0005-0000-0000-000064610000}"/>
    <cellStyle name="Normal 3 2 9 3 5" xfId="25393" xr:uid="{00000000-0005-0000-0000-000065610000}"/>
    <cellStyle name="Normal 3 2 9 4" xfId="25394" xr:uid="{00000000-0005-0000-0000-000066610000}"/>
    <cellStyle name="Normal 3 2 9 4 2" xfId="25395" xr:uid="{00000000-0005-0000-0000-000067610000}"/>
    <cellStyle name="Normal 3 2 9 4 3" xfId="25396" xr:uid="{00000000-0005-0000-0000-000068610000}"/>
    <cellStyle name="Normal 3 2 9 5" xfId="25397" xr:uid="{00000000-0005-0000-0000-000069610000}"/>
    <cellStyle name="Normal 3 2 9 5 2" xfId="25398" xr:uid="{00000000-0005-0000-0000-00006A610000}"/>
    <cellStyle name="Normal 3 2 9 5 3" xfId="25399" xr:uid="{00000000-0005-0000-0000-00006B610000}"/>
    <cellStyle name="Normal 3 2 9 6" xfId="25400" xr:uid="{00000000-0005-0000-0000-00006C610000}"/>
    <cellStyle name="Normal 3 2 9 6 2" xfId="25401" xr:uid="{00000000-0005-0000-0000-00006D610000}"/>
    <cellStyle name="Normal 3 2 9 7" xfId="25402" xr:uid="{00000000-0005-0000-0000-00006E610000}"/>
    <cellStyle name="Normal 3 2 9 7 2" xfId="25403" xr:uid="{00000000-0005-0000-0000-00006F610000}"/>
    <cellStyle name="Normal 3 2 9 8" xfId="25404" xr:uid="{00000000-0005-0000-0000-000070610000}"/>
    <cellStyle name="Normal 3 2 9 9" xfId="25405" xr:uid="{00000000-0005-0000-0000-000071610000}"/>
    <cellStyle name="Normal 3 2 9_Tabell 4.5-4.7" xfId="25374" xr:uid="{00000000-0005-0000-0000-000072610000}"/>
    <cellStyle name="Normal 3 2_Tabell 4.5-4.7" xfId="23993" xr:uid="{00000000-0005-0000-0000-000073610000}"/>
    <cellStyle name="Normal 3 20" xfId="34337" xr:uid="{00000000-0005-0000-0000-000074610000}"/>
    <cellStyle name="Normal 3 21" xfId="34339" xr:uid="{00000000-0005-0000-0000-000075610000}"/>
    <cellStyle name="Normal 3 22" xfId="34343" xr:uid="{00000000-0005-0000-0000-000076610000}"/>
    <cellStyle name="Normal 3 23" xfId="34346" xr:uid="{00000000-0005-0000-0000-000077610000}"/>
    <cellStyle name="Normal 3 24" xfId="34357" xr:uid="{00000000-0005-0000-0000-000078610000}"/>
    <cellStyle name="Normal 3 25" xfId="34362" xr:uid="{00000000-0005-0000-0000-000079610000}"/>
    <cellStyle name="Normal 3 26" xfId="34363" xr:uid="{00000000-0005-0000-0000-00007A610000}"/>
    <cellStyle name="Normal 3 27" xfId="34367" xr:uid="{00000000-0005-0000-0000-00007B610000}"/>
    <cellStyle name="Normal 3 28" xfId="34368" xr:uid="{00000000-0005-0000-0000-00007C610000}"/>
    <cellStyle name="Normal 3 29" xfId="34371" xr:uid="{00000000-0005-0000-0000-00007D610000}"/>
    <cellStyle name="Normal 3 3" xfId="1444" xr:uid="{00000000-0005-0000-0000-00007E610000}"/>
    <cellStyle name="Normal 3 3 10" xfId="34471" xr:uid="{00000000-0005-0000-0000-00007F610000}"/>
    <cellStyle name="Normal 3 3 2" xfId="1445" xr:uid="{00000000-0005-0000-0000-000080610000}"/>
    <cellStyle name="Normal 3 3 2 2" xfId="1446" xr:uid="{00000000-0005-0000-0000-000081610000}"/>
    <cellStyle name="Normal 3 3 2 2 10" xfId="25409" xr:uid="{00000000-0005-0000-0000-000082610000}"/>
    <cellStyle name="Normal 3 3 2 2 11" xfId="25410" xr:uid="{00000000-0005-0000-0000-000083610000}"/>
    <cellStyle name="Normal 3 3 2 2 2" xfId="1447" xr:uid="{00000000-0005-0000-0000-000084610000}"/>
    <cellStyle name="Normal 3 3 2 2 2 10" xfId="25412" xr:uid="{00000000-0005-0000-0000-000085610000}"/>
    <cellStyle name="Normal 3 3 2 2 2 2" xfId="1448" xr:uid="{00000000-0005-0000-0000-000086610000}"/>
    <cellStyle name="Normal 3 3 2 2 2 2 2" xfId="25414" xr:uid="{00000000-0005-0000-0000-000087610000}"/>
    <cellStyle name="Normal 3 3 2 2 2 2 2 2" xfId="25415" xr:uid="{00000000-0005-0000-0000-000088610000}"/>
    <cellStyle name="Normal 3 3 2 2 2 2 2 3" xfId="25416" xr:uid="{00000000-0005-0000-0000-000089610000}"/>
    <cellStyle name="Normal 3 3 2 2 2 2 3" xfId="25417" xr:uid="{00000000-0005-0000-0000-00008A610000}"/>
    <cellStyle name="Normal 3 3 2 2 2 2 3 2" xfId="25418" xr:uid="{00000000-0005-0000-0000-00008B610000}"/>
    <cellStyle name="Normal 3 3 2 2 2 2 3 3" xfId="25419" xr:uid="{00000000-0005-0000-0000-00008C610000}"/>
    <cellStyle name="Normal 3 3 2 2 2 2 4" xfId="25420" xr:uid="{00000000-0005-0000-0000-00008D610000}"/>
    <cellStyle name="Normal 3 3 2 2 2 2 5" xfId="25421" xr:uid="{00000000-0005-0000-0000-00008E610000}"/>
    <cellStyle name="Normal 3 3 2 2 2 2_Tabell 4.5-4.7" xfId="25413" xr:uid="{00000000-0005-0000-0000-00008F610000}"/>
    <cellStyle name="Normal 3 3 2 2 2 3" xfId="25422" xr:uid="{00000000-0005-0000-0000-000090610000}"/>
    <cellStyle name="Normal 3 3 2 2 2 3 2" xfId="25423" xr:uid="{00000000-0005-0000-0000-000091610000}"/>
    <cellStyle name="Normal 3 3 2 2 2 3 2 2" xfId="25424" xr:uid="{00000000-0005-0000-0000-000092610000}"/>
    <cellStyle name="Normal 3 3 2 2 2 3 2 3" xfId="25425" xr:uid="{00000000-0005-0000-0000-000093610000}"/>
    <cellStyle name="Normal 3 3 2 2 2 3 3" xfId="25426" xr:uid="{00000000-0005-0000-0000-000094610000}"/>
    <cellStyle name="Normal 3 3 2 2 2 3 3 2" xfId="25427" xr:uid="{00000000-0005-0000-0000-000095610000}"/>
    <cellStyle name="Normal 3 3 2 2 2 3 3 3" xfId="25428" xr:uid="{00000000-0005-0000-0000-000096610000}"/>
    <cellStyle name="Normal 3 3 2 2 2 3 4" xfId="25429" xr:uid="{00000000-0005-0000-0000-000097610000}"/>
    <cellStyle name="Normal 3 3 2 2 2 3 5" xfId="25430" xr:uid="{00000000-0005-0000-0000-000098610000}"/>
    <cellStyle name="Normal 3 3 2 2 2 4" xfId="25431" xr:uid="{00000000-0005-0000-0000-000099610000}"/>
    <cellStyle name="Normal 3 3 2 2 2 4 2" xfId="25432" xr:uid="{00000000-0005-0000-0000-00009A610000}"/>
    <cellStyle name="Normal 3 3 2 2 2 4 3" xfId="25433" xr:uid="{00000000-0005-0000-0000-00009B610000}"/>
    <cellStyle name="Normal 3 3 2 2 2 5" xfId="25434" xr:uid="{00000000-0005-0000-0000-00009C610000}"/>
    <cellStyle name="Normal 3 3 2 2 2 5 2" xfId="25435" xr:uid="{00000000-0005-0000-0000-00009D610000}"/>
    <cellStyle name="Normal 3 3 2 2 2 5 3" xfId="25436" xr:uid="{00000000-0005-0000-0000-00009E610000}"/>
    <cellStyle name="Normal 3 3 2 2 2 6" xfId="25437" xr:uid="{00000000-0005-0000-0000-00009F610000}"/>
    <cellStyle name="Normal 3 3 2 2 2 6 2" xfId="25438" xr:uid="{00000000-0005-0000-0000-0000A0610000}"/>
    <cellStyle name="Normal 3 3 2 2 2 7" xfId="25439" xr:uid="{00000000-0005-0000-0000-0000A1610000}"/>
    <cellStyle name="Normal 3 3 2 2 2 7 2" xfId="25440" xr:uid="{00000000-0005-0000-0000-0000A2610000}"/>
    <cellStyle name="Normal 3 3 2 2 2 8" xfId="25441" xr:uid="{00000000-0005-0000-0000-0000A3610000}"/>
    <cellStyle name="Normal 3 3 2 2 2 9" xfId="25442" xr:uid="{00000000-0005-0000-0000-0000A4610000}"/>
    <cellStyle name="Normal 3 3 2 2 2_Tabell 4.5-4.7" xfId="25411" xr:uid="{00000000-0005-0000-0000-0000A5610000}"/>
    <cellStyle name="Normal 3 3 2 2 3" xfId="1449" xr:uid="{00000000-0005-0000-0000-0000A6610000}"/>
    <cellStyle name="Normal 3 3 2 2 3 2" xfId="25444" xr:uid="{00000000-0005-0000-0000-0000A7610000}"/>
    <cellStyle name="Normal 3 3 2 2 3 2 2" xfId="25445" xr:uid="{00000000-0005-0000-0000-0000A8610000}"/>
    <cellStyle name="Normal 3 3 2 2 3 2 3" xfId="25446" xr:uid="{00000000-0005-0000-0000-0000A9610000}"/>
    <cellStyle name="Normal 3 3 2 2 3 3" xfId="25447" xr:uid="{00000000-0005-0000-0000-0000AA610000}"/>
    <cellStyle name="Normal 3 3 2 2 3 3 2" xfId="25448" xr:uid="{00000000-0005-0000-0000-0000AB610000}"/>
    <cellStyle name="Normal 3 3 2 2 3 3 3" xfId="25449" xr:uid="{00000000-0005-0000-0000-0000AC610000}"/>
    <cellStyle name="Normal 3 3 2 2 3 4" xfId="25450" xr:uid="{00000000-0005-0000-0000-0000AD610000}"/>
    <cellStyle name="Normal 3 3 2 2 3 5" xfId="25451" xr:uid="{00000000-0005-0000-0000-0000AE610000}"/>
    <cellStyle name="Normal 3 3 2 2 3_Tabell 4.5-4.7" xfId="25443" xr:uid="{00000000-0005-0000-0000-0000AF610000}"/>
    <cellStyle name="Normal 3 3 2 2 4" xfId="25452" xr:uid="{00000000-0005-0000-0000-0000B0610000}"/>
    <cellStyle name="Normal 3 3 2 2 4 2" xfId="25453" xr:uid="{00000000-0005-0000-0000-0000B1610000}"/>
    <cellStyle name="Normal 3 3 2 2 4 2 2" xfId="25454" xr:uid="{00000000-0005-0000-0000-0000B2610000}"/>
    <cellStyle name="Normal 3 3 2 2 4 2 3" xfId="25455" xr:uid="{00000000-0005-0000-0000-0000B3610000}"/>
    <cellStyle name="Normal 3 3 2 2 4 3" xfId="25456" xr:uid="{00000000-0005-0000-0000-0000B4610000}"/>
    <cellStyle name="Normal 3 3 2 2 4 3 2" xfId="25457" xr:uid="{00000000-0005-0000-0000-0000B5610000}"/>
    <cellStyle name="Normal 3 3 2 2 4 3 3" xfId="25458" xr:uid="{00000000-0005-0000-0000-0000B6610000}"/>
    <cellStyle name="Normal 3 3 2 2 4 4" xfId="25459" xr:uid="{00000000-0005-0000-0000-0000B7610000}"/>
    <cellStyle name="Normal 3 3 2 2 4 5" xfId="25460" xr:uid="{00000000-0005-0000-0000-0000B8610000}"/>
    <cellStyle name="Normal 3 3 2 2 5" xfId="25461" xr:uid="{00000000-0005-0000-0000-0000B9610000}"/>
    <cellStyle name="Normal 3 3 2 2 5 2" xfId="25462" xr:uid="{00000000-0005-0000-0000-0000BA610000}"/>
    <cellStyle name="Normal 3 3 2 2 5 3" xfId="25463" xr:uid="{00000000-0005-0000-0000-0000BB610000}"/>
    <cellStyle name="Normal 3 3 2 2 6" xfId="25464" xr:uid="{00000000-0005-0000-0000-0000BC610000}"/>
    <cellStyle name="Normal 3 3 2 2 6 2" xfId="25465" xr:uid="{00000000-0005-0000-0000-0000BD610000}"/>
    <cellStyle name="Normal 3 3 2 2 6 3" xfId="25466" xr:uid="{00000000-0005-0000-0000-0000BE610000}"/>
    <cellStyle name="Normal 3 3 2 2 7" xfId="25467" xr:uid="{00000000-0005-0000-0000-0000BF610000}"/>
    <cellStyle name="Normal 3 3 2 2 7 2" xfId="25468" xr:uid="{00000000-0005-0000-0000-0000C0610000}"/>
    <cellStyle name="Normal 3 3 2 2 8" xfId="25469" xr:uid="{00000000-0005-0000-0000-0000C1610000}"/>
    <cellStyle name="Normal 3 3 2 2 8 2" xfId="25470" xr:uid="{00000000-0005-0000-0000-0000C2610000}"/>
    <cellStyle name="Normal 3 3 2 2 9" xfId="25471" xr:uid="{00000000-0005-0000-0000-0000C3610000}"/>
    <cellStyle name="Normal 3 3 2 2_Tabell 4.5-4.7" xfId="25408" xr:uid="{00000000-0005-0000-0000-0000C4610000}"/>
    <cellStyle name="Normal 3 3 2 3" xfId="1450" xr:uid="{00000000-0005-0000-0000-0000C5610000}"/>
    <cellStyle name="Normal 3 3 2 3 10" xfId="25473" xr:uid="{00000000-0005-0000-0000-0000C6610000}"/>
    <cellStyle name="Normal 3 3 2 3 11" xfId="25474" xr:uid="{00000000-0005-0000-0000-0000C7610000}"/>
    <cellStyle name="Normal 3 3 2 3 2" xfId="1451" xr:uid="{00000000-0005-0000-0000-0000C8610000}"/>
    <cellStyle name="Normal 3 3 2 3 2 10" xfId="25476" xr:uid="{00000000-0005-0000-0000-0000C9610000}"/>
    <cellStyle name="Normal 3 3 2 3 2 2" xfId="1452" xr:uid="{00000000-0005-0000-0000-0000CA610000}"/>
    <cellStyle name="Normal 3 3 2 3 2 2 2" xfId="25478" xr:uid="{00000000-0005-0000-0000-0000CB610000}"/>
    <cellStyle name="Normal 3 3 2 3 2 2 2 2" xfId="25479" xr:uid="{00000000-0005-0000-0000-0000CC610000}"/>
    <cellStyle name="Normal 3 3 2 3 2 2 2 3" xfId="25480" xr:uid="{00000000-0005-0000-0000-0000CD610000}"/>
    <cellStyle name="Normal 3 3 2 3 2 2 3" xfId="25481" xr:uid="{00000000-0005-0000-0000-0000CE610000}"/>
    <cellStyle name="Normal 3 3 2 3 2 2 3 2" xfId="25482" xr:uid="{00000000-0005-0000-0000-0000CF610000}"/>
    <cellStyle name="Normal 3 3 2 3 2 2 3 3" xfId="25483" xr:uid="{00000000-0005-0000-0000-0000D0610000}"/>
    <cellStyle name="Normal 3 3 2 3 2 2 4" xfId="25484" xr:uid="{00000000-0005-0000-0000-0000D1610000}"/>
    <cellStyle name="Normal 3 3 2 3 2 2 5" xfId="25485" xr:uid="{00000000-0005-0000-0000-0000D2610000}"/>
    <cellStyle name="Normal 3 3 2 3 2 2_Tabell 4.5-4.7" xfId="25477" xr:uid="{00000000-0005-0000-0000-0000D3610000}"/>
    <cellStyle name="Normal 3 3 2 3 2 3" xfId="25486" xr:uid="{00000000-0005-0000-0000-0000D4610000}"/>
    <cellStyle name="Normal 3 3 2 3 2 3 2" xfId="25487" xr:uid="{00000000-0005-0000-0000-0000D5610000}"/>
    <cellStyle name="Normal 3 3 2 3 2 3 2 2" xfId="25488" xr:uid="{00000000-0005-0000-0000-0000D6610000}"/>
    <cellStyle name="Normal 3 3 2 3 2 3 2 3" xfId="25489" xr:uid="{00000000-0005-0000-0000-0000D7610000}"/>
    <cellStyle name="Normal 3 3 2 3 2 3 3" xfId="25490" xr:uid="{00000000-0005-0000-0000-0000D8610000}"/>
    <cellStyle name="Normal 3 3 2 3 2 3 3 2" xfId="25491" xr:uid="{00000000-0005-0000-0000-0000D9610000}"/>
    <cellStyle name="Normal 3 3 2 3 2 3 3 3" xfId="25492" xr:uid="{00000000-0005-0000-0000-0000DA610000}"/>
    <cellStyle name="Normal 3 3 2 3 2 3 4" xfId="25493" xr:uid="{00000000-0005-0000-0000-0000DB610000}"/>
    <cellStyle name="Normal 3 3 2 3 2 3 5" xfId="25494" xr:uid="{00000000-0005-0000-0000-0000DC610000}"/>
    <cellStyle name="Normal 3 3 2 3 2 4" xfId="25495" xr:uid="{00000000-0005-0000-0000-0000DD610000}"/>
    <cellStyle name="Normal 3 3 2 3 2 4 2" xfId="25496" xr:uid="{00000000-0005-0000-0000-0000DE610000}"/>
    <cellStyle name="Normal 3 3 2 3 2 4 3" xfId="25497" xr:uid="{00000000-0005-0000-0000-0000DF610000}"/>
    <cellStyle name="Normal 3 3 2 3 2 5" xfId="25498" xr:uid="{00000000-0005-0000-0000-0000E0610000}"/>
    <cellStyle name="Normal 3 3 2 3 2 5 2" xfId="25499" xr:uid="{00000000-0005-0000-0000-0000E1610000}"/>
    <cellStyle name="Normal 3 3 2 3 2 5 3" xfId="25500" xr:uid="{00000000-0005-0000-0000-0000E2610000}"/>
    <cellStyle name="Normal 3 3 2 3 2 6" xfId="25501" xr:uid="{00000000-0005-0000-0000-0000E3610000}"/>
    <cellStyle name="Normal 3 3 2 3 2 6 2" xfId="25502" xr:uid="{00000000-0005-0000-0000-0000E4610000}"/>
    <cellStyle name="Normal 3 3 2 3 2 7" xfId="25503" xr:uid="{00000000-0005-0000-0000-0000E5610000}"/>
    <cellStyle name="Normal 3 3 2 3 2 7 2" xfId="25504" xr:uid="{00000000-0005-0000-0000-0000E6610000}"/>
    <cellStyle name="Normal 3 3 2 3 2 8" xfId="25505" xr:uid="{00000000-0005-0000-0000-0000E7610000}"/>
    <cellStyle name="Normal 3 3 2 3 2 9" xfId="25506" xr:uid="{00000000-0005-0000-0000-0000E8610000}"/>
    <cellStyle name="Normal 3 3 2 3 2_Tabell 4.5-4.7" xfId="25475" xr:uid="{00000000-0005-0000-0000-0000E9610000}"/>
    <cellStyle name="Normal 3 3 2 3 3" xfId="1453" xr:uid="{00000000-0005-0000-0000-0000EA610000}"/>
    <cellStyle name="Normal 3 3 2 3 3 2" xfId="25508" xr:uid="{00000000-0005-0000-0000-0000EB610000}"/>
    <cellStyle name="Normal 3 3 2 3 3 2 2" xfId="25509" xr:uid="{00000000-0005-0000-0000-0000EC610000}"/>
    <cellStyle name="Normal 3 3 2 3 3 2 3" xfId="25510" xr:uid="{00000000-0005-0000-0000-0000ED610000}"/>
    <cellStyle name="Normal 3 3 2 3 3 3" xfId="25511" xr:uid="{00000000-0005-0000-0000-0000EE610000}"/>
    <cellStyle name="Normal 3 3 2 3 3 3 2" xfId="25512" xr:uid="{00000000-0005-0000-0000-0000EF610000}"/>
    <cellStyle name="Normal 3 3 2 3 3 3 3" xfId="25513" xr:uid="{00000000-0005-0000-0000-0000F0610000}"/>
    <cellStyle name="Normal 3 3 2 3 3 4" xfId="25514" xr:uid="{00000000-0005-0000-0000-0000F1610000}"/>
    <cellStyle name="Normal 3 3 2 3 3 5" xfId="25515" xr:uid="{00000000-0005-0000-0000-0000F2610000}"/>
    <cellStyle name="Normal 3 3 2 3 3_Tabell 4.5-4.7" xfId="25507" xr:uid="{00000000-0005-0000-0000-0000F3610000}"/>
    <cellStyle name="Normal 3 3 2 3 4" xfId="25516" xr:uid="{00000000-0005-0000-0000-0000F4610000}"/>
    <cellStyle name="Normal 3 3 2 3 4 2" xfId="25517" xr:uid="{00000000-0005-0000-0000-0000F5610000}"/>
    <cellStyle name="Normal 3 3 2 3 4 2 2" xfId="25518" xr:uid="{00000000-0005-0000-0000-0000F6610000}"/>
    <cellStyle name="Normal 3 3 2 3 4 2 3" xfId="25519" xr:uid="{00000000-0005-0000-0000-0000F7610000}"/>
    <cellStyle name="Normal 3 3 2 3 4 3" xfId="25520" xr:uid="{00000000-0005-0000-0000-0000F8610000}"/>
    <cellStyle name="Normal 3 3 2 3 4 3 2" xfId="25521" xr:uid="{00000000-0005-0000-0000-0000F9610000}"/>
    <cellStyle name="Normal 3 3 2 3 4 3 3" xfId="25522" xr:uid="{00000000-0005-0000-0000-0000FA610000}"/>
    <cellStyle name="Normal 3 3 2 3 4 4" xfId="25523" xr:uid="{00000000-0005-0000-0000-0000FB610000}"/>
    <cellStyle name="Normal 3 3 2 3 4 5" xfId="25524" xr:uid="{00000000-0005-0000-0000-0000FC610000}"/>
    <cellStyle name="Normal 3 3 2 3 5" xfId="25525" xr:uid="{00000000-0005-0000-0000-0000FD610000}"/>
    <cellStyle name="Normal 3 3 2 3 5 2" xfId="25526" xr:uid="{00000000-0005-0000-0000-0000FE610000}"/>
    <cellStyle name="Normal 3 3 2 3 5 3" xfId="25527" xr:uid="{00000000-0005-0000-0000-0000FF610000}"/>
    <cellStyle name="Normal 3 3 2 3 6" xfId="25528" xr:uid="{00000000-0005-0000-0000-000000620000}"/>
    <cellStyle name="Normal 3 3 2 3 6 2" xfId="25529" xr:uid="{00000000-0005-0000-0000-000001620000}"/>
    <cellStyle name="Normal 3 3 2 3 6 3" xfId="25530" xr:uid="{00000000-0005-0000-0000-000002620000}"/>
    <cellStyle name="Normal 3 3 2 3 7" xfId="25531" xr:uid="{00000000-0005-0000-0000-000003620000}"/>
    <cellStyle name="Normal 3 3 2 3 7 2" xfId="25532" xr:uid="{00000000-0005-0000-0000-000004620000}"/>
    <cellStyle name="Normal 3 3 2 3 8" xfId="25533" xr:uid="{00000000-0005-0000-0000-000005620000}"/>
    <cellStyle name="Normal 3 3 2 3 8 2" xfId="25534" xr:uid="{00000000-0005-0000-0000-000006620000}"/>
    <cellStyle name="Normal 3 3 2 3 9" xfId="25535" xr:uid="{00000000-0005-0000-0000-000007620000}"/>
    <cellStyle name="Normal 3 3 2 3_Tabell 4.5-4.7" xfId="25472" xr:uid="{00000000-0005-0000-0000-000008620000}"/>
    <cellStyle name="Normal 3 3 2 4" xfId="1454" xr:uid="{00000000-0005-0000-0000-000009620000}"/>
    <cellStyle name="Normal 3 3 2 4 10" xfId="25537" xr:uid="{00000000-0005-0000-0000-00000A620000}"/>
    <cellStyle name="Normal 3 3 2 4 2" xfId="1455" xr:uid="{00000000-0005-0000-0000-00000B620000}"/>
    <cellStyle name="Normal 3 3 2 4 2 2" xfId="25539" xr:uid="{00000000-0005-0000-0000-00000C620000}"/>
    <cellStyle name="Normal 3 3 2 4 2 2 2" xfId="25540" xr:uid="{00000000-0005-0000-0000-00000D620000}"/>
    <cellStyle name="Normal 3 3 2 4 2 2 3" xfId="25541" xr:uid="{00000000-0005-0000-0000-00000E620000}"/>
    <cellStyle name="Normal 3 3 2 4 2 3" xfId="25542" xr:uid="{00000000-0005-0000-0000-00000F620000}"/>
    <cellStyle name="Normal 3 3 2 4 2 3 2" xfId="25543" xr:uid="{00000000-0005-0000-0000-000010620000}"/>
    <cellStyle name="Normal 3 3 2 4 2 3 3" xfId="25544" xr:uid="{00000000-0005-0000-0000-000011620000}"/>
    <cellStyle name="Normal 3 3 2 4 2 4" xfId="25545" xr:uid="{00000000-0005-0000-0000-000012620000}"/>
    <cellStyle name="Normal 3 3 2 4 2 5" xfId="25546" xr:uid="{00000000-0005-0000-0000-000013620000}"/>
    <cellStyle name="Normal 3 3 2 4 2_Tabell 4.5-4.7" xfId="25538" xr:uid="{00000000-0005-0000-0000-000014620000}"/>
    <cellStyle name="Normal 3 3 2 4 3" xfId="25547" xr:uid="{00000000-0005-0000-0000-000015620000}"/>
    <cellStyle name="Normal 3 3 2 4 3 2" xfId="25548" xr:uid="{00000000-0005-0000-0000-000016620000}"/>
    <cellStyle name="Normal 3 3 2 4 3 2 2" xfId="25549" xr:uid="{00000000-0005-0000-0000-000017620000}"/>
    <cellStyle name="Normal 3 3 2 4 3 2 3" xfId="25550" xr:uid="{00000000-0005-0000-0000-000018620000}"/>
    <cellStyle name="Normal 3 3 2 4 3 3" xfId="25551" xr:uid="{00000000-0005-0000-0000-000019620000}"/>
    <cellStyle name="Normal 3 3 2 4 3 3 2" xfId="25552" xr:uid="{00000000-0005-0000-0000-00001A620000}"/>
    <cellStyle name="Normal 3 3 2 4 3 3 3" xfId="25553" xr:uid="{00000000-0005-0000-0000-00001B620000}"/>
    <cellStyle name="Normal 3 3 2 4 3 4" xfId="25554" xr:uid="{00000000-0005-0000-0000-00001C620000}"/>
    <cellStyle name="Normal 3 3 2 4 3 5" xfId="25555" xr:uid="{00000000-0005-0000-0000-00001D620000}"/>
    <cellStyle name="Normal 3 3 2 4 4" xfId="25556" xr:uid="{00000000-0005-0000-0000-00001E620000}"/>
    <cellStyle name="Normal 3 3 2 4 4 2" xfId="25557" xr:uid="{00000000-0005-0000-0000-00001F620000}"/>
    <cellStyle name="Normal 3 3 2 4 4 3" xfId="25558" xr:uid="{00000000-0005-0000-0000-000020620000}"/>
    <cellStyle name="Normal 3 3 2 4 5" xfId="25559" xr:uid="{00000000-0005-0000-0000-000021620000}"/>
    <cellStyle name="Normal 3 3 2 4 5 2" xfId="25560" xr:uid="{00000000-0005-0000-0000-000022620000}"/>
    <cellStyle name="Normal 3 3 2 4 5 3" xfId="25561" xr:uid="{00000000-0005-0000-0000-000023620000}"/>
    <cellStyle name="Normal 3 3 2 4 6" xfId="25562" xr:uid="{00000000-0005-0000-0000-000024620000}"/>
    <cellStyle name="Normal 3 3 2 4 6 2" xfId="25563" xr:uid="{00000000-0005-0000-0000-000025620000}"/>
    <cellStyle name="Normal 3 3 2 4 7" xfId="25564" xr:uid="{00000000-0005-0000-0000-000026620000}"/>
    <cellStyle name="Normal 3 3 2 4 7 2" xfId="25565" xr:uid="{00000000-0005-0000-0000-000027620000}"/>
    <cellStyle name="Normal 3 3 2 4 8" xfId="25566" xr:uid="{00000000-0005-0000-0000-000028620000}"/>
    <cellStyle name="Normal 3 3 2 4 9" xfId="25567" xr:uid="{00000000-0005-0000-0000-000029620000}"/>
    <cellStyle name="Normal 3 3 2 4_Tabell 4.5-4.7" xfId="25536" xr:uid="{00000000-0005-0000-0000-00002A620000}"/>
    <cellStyle name="Normal 3 3 2 5" xfId="1456" xr:uid="{00000000-0005-0000-0000-00002B620000}"/>
    <cellStyle name="Normal 3 3 2 5 10" xfId="25569" xr:uid="{00000000-0005-0000-0000-00002C620000}"/>
    <cellStyle name="Normal 3 3 2 5 2" xfId="1457" xr:uid="{00000000-0005-0000-0000-00002D620000}"/>
    <cellStyle name="Normal 3 3 2 5 2 2" xfId="25571" xr:uid="{00000000-0005-0000-0000-00002E620000}"/>
    <cellStyle name="Normal 3 3 2 5 2 2 2" xfId="25572" xr:uid="{00000000-0005-0000-0000-00002F620000}"/>
    <cellStyle name="Normal 3 3 2 5 2 2 3" xfId="25573" xr:uid="{00000000-0005-0000-0000-000030620000}"/>
    <cellStyle name="Normal 3 3 2 5 2 3" xfId="25574" xr:uid="{00000000-0005-0000-0000-000031620000}"/>
    <cellStyle name="Normal 3 3 2 5 2 3 2" xfId="25575" xr:uid="{00000000-0005-0000-0000-000032620000}"/>
    <cellStyle name="Normal 3 3 2 5 2 3 3" xfId="25576" xr:uid="{00000000-0005-0000-0000-000033620000}"/>
    <cellStyle name="Normal 3 3 2 5 2 4" xfId="25577" xr:uid="{00000000-0005-0000-0000-000034620000}"/>
    <cellStyle name="Normal 3 3 2 5 2 5" xfId="25578" xr:uid="{00000000-0005-0000-0000-000035620000}"/>
    <cellStyle name="Normal 3 3 2 5 2_Tabell 4.5-4.7" xfId="25570" xr:uid="{00000000-0005-0000-0000-000036620000}"/>
    <cellStyle name="Normal 3 3 2 5 3" xfId="25579" xr:uid="{00000000-0005-0000-0000-000037620000}"/>
    <cellStyle name="Normal 3 3 2 5 3 2" xfId="25580" xr:uid="{00000000-0005-0000-0000-000038620000}"/>
    <cellStyle name="Normal 3 3 2 5 3 2 2" xfId="25581" xr:uid="{00000000-0005-0000-0000-000039620000}"/>
    <cellStyle name="Normal 3 3 2 5 3 2 3" xfId="25582" xr:uid="{00000000-0005-0000-0000-00003A620000}"/>
    <cellStyle name="Normal 3 3 2 5 3 3" xfId="25583" xr:uid="{00000000-0005-0000-0000-00003B620000}"/>
    <cellStyle name="Normal 3 3 2 5 3 3 2" xfId="25584" xr:uid="{00000000-0005-0000-0000-00003C620000}"/>
    <cellStyle name="Normal 3 3 2 5 3 3 3" xfId="25585" xr:uid="{00000000-0005-0000-0000-00003D620000}"/>
    <cellStyle name="Normal 3 3 2 5 3 4" xfId="25586" xr:uid="{00000000-0005-0000-0000-00003E620000}"/>
    <cellStyle name="Normal 3 3 2 5 3 5" xfId="25587" xr:uid="{00000000-0005-0000-0000-00003F620000}"/>
    <cellStyle name="Normal 3 3 2 5 4" xfId="25588" xr:uid="{00000000-0005-0000-0000-000040620000}"/>
    <cellStyle name="Normal 3 3 2 5 4 2" xfId="25589" xr:uid="{00000000-0005-0000-0000-000041620000}"/>
    <cellStyle name="Normal 3 3 2 5 4 3" xfId="25590" xr:uid="{00000000-0005-0000-0000-000042620000}"/>
    <cellStyle name="Normal 3 3 2 5 5" xfId="25591" xr:uid="{00000000-0005-0000-0000-000043620000}"/>
    <cellStyle name="Normal 3 3 2 5 5 2" xfId="25592" xr:uid="{00000000-0005-0000-0000-000044620000}"/>
    <cellStyle name="Normal 3 3 2 5 5 3" xfId="25593" xr:uid="{00000000-0005-0000-0000-000045620000}"/>
    <cellStyle name="Normal 3 3 2 5 6" xfId="25594" xr:uid="{00000000-0005-0000-0000-000046620000}"/>
    <cellStyle name="Normal 3 3 2 5 6 2" xfId="25595" xr:uid="{00000000-0005-0000-0000-000047620000}"/>
    <cellStyle name="Normal 3 3 2 5 7" xfId="25596" xr:uid="{00000000-0005-0000-0000-000048620000}"/>
    <cellStyle name="Normal 3 3 2 5 7 2" xfId="25597" xr:uid="{00000000-0005-0000-0000-000049620000}"/>
    <cellStyle name="Normal 3 3 2 5 8" xfId="25598" xr:uid="{00000000-0005-0000-0000-00004A620000}"/>
    <cellStyle name="Normal 3 3 2 5 9" xfId="25599" xr:uid="{00000000-0005-0000-0000-00004B620000}"/>
    <cellStyle name="Normal 3 3 2 5_Tabell 4.5-4.7" xfId="25568" xr:uid="{00000000-0005-0000-0000-00004C620000}"/>
    <cellStyle name="Normal 3 3 2_Tabell 4.5-4.7" xfId="25407" xr:uid="{00000000-0005-0000-0000-00004D620000}"/>
    <cellStyle name="Normal 3 3 3" xfId="1458" xr:uid="{00000000-0005-0000-0000-00004E620000}"/>
    <cellStyle name="Normal 3 3 3 10" xfId="25601" xr:uid="{00000000-0005-0000-0000-00004F620000}"/>
    <cellStyle name="Normal 3 3 3 11" xfId="25602" xr:uid="{00000000-0005-0000-0000-000050620000}"/>
    <cellStyle name="Normal 3 3 3 2" xfId="1459" xr:uid="{00000000-0005-0000-0000-000051620000}"/>
    <cellStyle name="Normal 3 3 3 2 10" xfId="25604" xr:uid="{00000000-0005-0000-0000-000052620000}"/>
    <cellStyle name="Normal 3 3 3 2 2" xfId="1460" xr:uid="{00000000-0005-0000-0000-000053620000}"/>
    <cellStyle name="Normal 3 3 3 2 2 2" xfId="25606" xr:uid="{00000000-0005-0000-0000-000054620000}"/>
    <cellStyle name="Normal 3 3 3 2 2 2 2" xfId="25607" xr:uid="{00000000-0005-0000-0000-000055620000}"/>
    <cellStyle name="Normal 3 3 3 2 2 2 3" xfId="25608" xr:uid="{00000000-0005-0000-0000-000056620000}"/>
    <cellStyle name="Normal 3 3 3 2 2 3" xfId="25609" xr:uid="{00000000-0005-0000-0000-000057620000}"/>
    <cellStyle name="Normal 3 3 3 2 2 3 2" xfId="25610" xr:uid="{00000000-0005-0000-0000-000058620000}"/>
    <cellStyle name="Normal 3 3 3 2 2 3 3" xfId="25611" xr:uid="{00000000-0005-0000-0000-000059620000}"/>
    <cellStyle name="Normal 3 3 3 2 2 4" xfId="25612" xr:uid="{00000000-0005-0000-0000-00005A620000}"/>
    <cellStyle name="Normal 3 3 3 2 2 5" xfId="25613" xr:uid="{00000000-0005-0000-0000-00005B620000}"/>
    <cellStyle name="Normal 3 3 3 2 2_Tabell 4.5-4.7" xfId="25605" xr:uid="{00000000-0005-0000-0000-00005C620000}"/>
    <cellStyle name="Normal 3 3 3 2 3" xfId="25614" xr:uid="{00000000-0005-0000-0000-00005D620000}"/>
    <cellStyle name="Normal 3 3 3 2 3 2" xfId="25615" xr:uid="{00000000-0005-0000-0000-00005E620000}"/>
    <cellStyle name="Normal 3 3 3 2 3 2 2" xfId="25616" xr:uid="{00000000-0005-0000-0000-00005F620000}"/>
    <cellStyle name="Normal 3 3 3 2 3 2 3" xfId="25617" xr:uid="{00000000-0005-0000-0000-000060620000}"/>
    <cellStyle name="Normal 3 3 3 2 3 3" xfId="25618" xr:uid="{00000000-0005-0000-0000-000061620000}"/>
    <cellStyle name="Normal 3 3 3 2 3 3 2" xfId="25619" xr:uid="{00000000-0005-0000-0000-000062620000}"/>
    <cellStyle name="Normal 3 3 3 2 3 3 3" xfId="25620" xr:uid="{00000000-0005-0000-0000-000063620000}"/>
    <cellStyle name="Normal 3 3 3 2 3 4" xfId="25621" xr:uid="{00000000-0005-0000-0000-000064620000}"/>
    <cellStyle name="Normal 3 3 3 2 3 5" xfId="25622" xr:uid="{00000000-0005-0000-0000-000065620000}"/>
    <cellStyle name="Normal 3 3 3 2 4" xfId="25623" xr:uid="{00000000-0005-0000-0000-000066620000}"/>
    <cellStyle name="Normal 3 3 3 2 4 2" xfId="25624" xr:uid="{00000000-0005-0000-0000-000067620000}"/>
    <cellStyle name="Normal 3 3 3 2 4 3" xfId="25625" xr:uid="{00000000-0005-0000-0000-000068620000}"/>
    <cellStyle name="Normal 3 3 3 2 5" xfId="25626" xr:uid="{00000000-0005-0000-0000-000069620000}"/>
    <cellStyle name="Normal 3 3 3 2 5 2" xfId="25627" xr:uid="{00000000-0005-0000-0000-00006A620000}"/>
    <cellStyle name="Normal 3 3 3 2 5 3" xfId="25628" xr:uid="{00000000-0005-0000-0000-00006B620000}"/>
    <cellStyle name="Normal 3 3 3 2 6" xfId="25629" xr:uid="{00000000-0005-0000-0000-00006C620000}"/>
    <cellStyle name="Normal 3 3 3 2 6 2" xfId="25630" xr:uid="{00000000-0005-0000-0000-00006D620000}"/>
    <cellStyle name="Normal 3 3 3 2 7" xfId="25631" xr:uid="{00000000-0005-0000-0000-00006E620000}"/>
    <cellStyle name="Normal 3 3 3 2 7 2" xfId="25632" xr:uid="{00000000-0005-0000-0000-00006F620000}"/>
    <cellStyle name="Normal 3 3 3 2 8" xfId="25633" xr:uid="{00000000-0005-0000-0000-000070620000}"/>
    <cellStyle name="Normal 3 3 3 2 9" xfId="25634" xr:uid="{00000000-0005-0000-0000-000071620000}"/>
    <cellStyle name="Normal 3 3 3 2_Tabell 4.5-4.7" xfId="25603" xr:uid="{00000000-0005-0000-0000-000072620000}"/>
    <cellStyle name="Normal 3 3 3 3" xfId="1461" xr:uid="{00000000-0005-0000-0000-000073620000}"/>
    <cellStyle name="Normal 3 3 3 3 2" xfId="25636" xr:uid="{00000000-0005-0000-0000-000074620000}"/>
    <cellStyle name="Normal 3 3 3 3 2 2" xfId="25637" xr:uid="{00000000-0005-0000-0000-000075620000}"/>
    <cellStyle name="Normal 3 3 3 3 2 3" xfId="25638" xr:uid="{00000000-0005-0000-0000-000076620000}"/>
    <cellStyle name="Normal 3 3 3 3 3" xfId="25639" xr:uid="{00000000-0005-0000-0000-000077620000}"/>
    <cellStyle name="Normal 3 3 3 3 3 2" xfId="25640" xr:uid="{00000000-0005-0000-0000-000078620000}"/>
    <cellStyle name="Normal 3 3 3 3 3 3" xfId="25641" xr:uid="{00000000-0005-0000-0000-000079620000}"/>
    <cellStyle name="Normal 3 3 3 3 4" xfId="25642" xr:uid="{00000000-0005-0000-0000-00007A620000}"/>
    <cellStyle name="Normal 3 3 3 3 5" xfId="25643" xr:uid="{00000000-0005-0000-0000-00007B620000}"/>
    <cellStyle name="Normal 3 3 3 3_Tabell 4.5-4.7" xfId="25635" xr:uid="{00000000-0005-0000-0000-00007C620000}"/>
    <cellStyle name="Normal 3 3 3 4" xfId="25644" xr:uid="{00000000-0005-0000-0000-00007D620000}"/>
    <cellStyle name="Normal 3 3 3 4 2" xfId="25645" xr:uid="{00000000-0005-0000-0000-00007E620000}"/>
    <cellStyle name="Normal 3 3 3 4 2 2" xfId="25646" xr:uid="{00000000-0005-0000-0000-00007F620000}"/>
    <cellStyle name="Normal 3 3 3 4 2 3" xfId="25647" xr:uid="{00000000-0005-0000-0000-000080620000}"/>
    <cellStyle name="Normal 3 3 3 4 3" xfId="25648" xr:uid="{00000000-0005-0000-0000-000081620000}"/>
    <cellStyle name="Normal 3 3 3 4 3 2" xfId="25649" xr:uid="{00000000-0005-0000-0000-000082620000}"/>
    <cellStyle name="Normal 3 3 3 4 3 3" xfId="25650" xr:uid="{00000000-0005-0000-0000-000083620000}"/>
    <cellStyle name="Normal 3 3 3 4 4" xfId="25651" xr:uid="{00000000-0005-0000-0000-000084620000}"/>
    <cellStyle name="Normal 3 3 3 4 5" xfId="25652" xr:uid="{00000000-0005-0000-0000-000085620000}"/>
    <cellStyle name="Normal 3 3 3 5" xfId="25653" xr:uid="{00000000-0005-0000-0000-000086620000}"/>
    <cellStyle name="Normal 3 3 3 5 2" xfId="25654" xr:uid="{00000000-0005-0000-0000-000087620000}"/>
    <cellStyle name="Normal 3 3 3 5 3" xfId="25655" xr:uid="{00000000-0005-0000-0000-000088620000}"/>
    <cellStyle name="Normal 3 3 3 6" xfId="25656" xr:uid="{00000000-0005-0000-0000-000089620000}"/>
    <cellStyle name="Normal 3 3 3 6 2" xfId="25657" xr:uid="{00000000-0005-0000-0000-00008A620000}"/>
    <cellStyle name="Normal 3 3 3 6 3" xfId="25658" xr:uid="{00000000-0005-0000-0000-00008B620000}"/>
    <cellStyle name="Normal 3 3 3 7" xfId="25659" xr:uid="{00000000-0005-0000-0000-00008C620000}"/>
    <cellStyle name="Normal 3 3 3 7 2" xfId="25660" xr:uid="{00000000-0005-0000-0000-00008D620000}"/>
    <cellStyle name="Normal 3 3 3 8" xfId="25661" xr:uid="{00000000-0005-0000-0000-00008E620000}"/>
    <cellStyle name="Normal 3 3 3 8 2" xfId="25662" xr:uid="{00000000-0005-0000-0000-00008F620000}"/>
    <cellStyle name="Normal 3 3 3 9" xfId="25663" xr:uid="{00000000-0005-0000-0000-000090620000}"/>
    <cellStyle name="Normal 3 3 3_Tabell 4.5-4.7" xfId="25600" xr:uid="{00000000-0005-0000-0000-000091620000}"/>
    <cellStyle name="Normal 3 3 4" xfId="1462" xr:uid="{00000000-0005-0000-0000-000092620000}"/>
    <cellStyle name="Normal 3 3 4 10" xfId="25665" xr:uid="{00000000-0005-0000-0000-000093620000}"/>
    <cellStyle name="Normal 3 3 4 11" xfId="25666" xr:uid="{00000000-0005-0000-0000-000094620000}"/>
    <cellStyle name="Normal 3 3 4 2" xfId="1463" xr:uid="{00000000-0005-0000-0000-000095620000}"/>
    <cellStyle name="Normal 3 3 4 2 10" xfId="25668" xr:uid="{00000000-0005-0000-0000-000096620000}"/>
    <cellStyle name="Normal 3 3 4 2 2" xfId="1464" xr:uid="{00000000-0005-0000-0000-000097620000}"/>
    <cellStyle name="Normal 3 3 4 2 2 2" xfId="25670" xr:uid="{00000000-0005-0000-0000-000098620000}"/>
    <cellStyle name="Normal 3 3 4 2 2 2 2" xfId="25671" xr:uid="{00000000-0005-0000-0000-000099620000}"/>
    <cellStyle name="Normal 3 3 4 2 2 2 3" xfId="25672" xr:uid="{00000000-0005-0000-0000-00009A620000}"/>
    <cellStyle name="Normal 3 3 4 2 2 3" xfId="25673" xr:uid="{00000000-0005-0000-0000-00009B620000}"/>
    <cellStyle name="Normal 3 3 4 2 2 3 2" xfId="25674" xr:uid="{00000000-0005-0000-0000-00009C620000}"/>
    <cellStyle name="Normal 3 3 4 2 2 3 3" xfId="25675" xr:uid="{00000000-0005-0000-0000-00009D620000}"/>
    <cellStyle name="Normal 3 3 4 2 2 4" xfId="25676" xr:uid="{00000000-0005-0000-0000-00009E620000}"/>
    <cellStyle name="Normal 3 3 4 2 2 5" xfId="25677" xr:uid="{00000000-0005-0000-0000-00009F620000}"/>
    <cellStyle name="Normal 3 3 4 2 2_Tabell 4.5-4.7" xfId="25669" xr:uid="{00000000-0005-0000-0000-0000A0620000}"/>
    <cellStyle name="Normal 3 3 4 2 3" xfId="25678" xr:uid="{00000000-0005-0000-0000-0000A1620000}"/>
    <cellStyle name="Normal 3 3 4 2 3 2" xfId="25679" xr:uid="{00000000-0005-0000-0000-0000A2620000}"/>
    <cellStyle name="Normal 3 3 4 2 3 2 2" xfId="25680" xr:uid="{00000000-0005-0000-0000-0000A3620000}"/>
    <cellStyle name="Normal 3 3 4 2 3 2 3" xfId="25681" xr:uid="{00000000-0005-0000-0000-0000A4620000}"/>
    <cellStyle name="Normal 3 3 4 2 3 3" xfId="25682" xr:uid="{00000000-0005-0000-0000-0000A5620000}"/>
    <cellStyle name="Normal 3 3 4 2 3 3 2" xfId="25683" xr:uid="{00000000-0005-0000-0000-0000A6620000}"/>
    <cellStyle name="Normal 3 3 4 2 3 3 3" xfId="25684" xr:uid="{00000000-0005-0000-0000-0000A7620000}"/>
    <cellStyle name="Normal 3 3 4 2 3 4" xfId="25685" xr:uid="{00000000-0005-0000-0000-0000A8620000}"/>
    <cellStyle name="Normal 3 3 4 2 3 5" xfId="25686" xr:uid="{00000000-0005-0000-0000-0000A9620000}"/>
    <cellStyle name="Normal 3 3 4 2 4" xfId="25687" xr:uid="{00000000-0005-0000-0000-0000AA620000}"/>
    <cellStyle name="Normal 3 3 4 2 4 2" xfId="25688" xr:uid="{00000000-0005-0000-0000-0000AB620000}"/>
    <cellStyle name="Normal 3 3 4 2 4 3" xfId="25689" xr:uid="{00000000-0005-0000-0000-0000AC620000}"/>
    <cellStyle name="Normal 3 3 4 2 5" xfId="25690" xr:uid="{00000000-0005-0000-0000-0000AD620000}"/>
    <cellStyle name="Normal 3 3 4 2 5 2" xfId="25691" xr:uid="{00000000-0005-0000-0000-0000AE620000}"/>
    <cellStyle name="Normal 3 3 4 2 5 3" xfId="25692" xr:uid="{00000000-0005-0000-0000-0000AF620000}"/>
    <cellStyle name="Normal 3 3 4 2 6" xfId="25693" xr:uid="{00000000-0005-0000-0000-0000B0620000}"/>
    <cellStyle name="Normal 3 3 4 2 6 2" xfId="25694" xr:uid="{00000000-0005-0000-0000-0000B1620000}"/>
    <cellStyle name="Normal 3 3 4 2 7" xfId="25695" xr:uid="{00000000-0005-0000-0000-0000B2620000}"/>
    <cellStyle name="Normal 3 3 4 2 7 2" xfId="25696" xr:uid="{00000000-0005-0000-0000-0000B3620000}"/>
    <cellStyle name="Normal 3 3 4 2 8" xfId="25697" xr:uid="{00000000-0005-0000-0000-0000B4620000}"/>
    <cellStyle name="Normal 3 3 4 2 9" xfId="25698" xr:uid="{00000000-0005-0000-0000-0000B5620000}"/>
    <cellStyle name="Normal 3 3 4 2_Tabell 4.5-4.7" xfId="25667" xr:uid="{00000000-0005-0000-0000-0000B6620000}"/>
    <cellStyle name="Normal 3 3 4 3" xfId="1465" xr:uid="{00000000-0005-0000-0000-0000B7620000}"/>
    <cellStyle name="Normal 3 3 4 3 2" xfId="25700" xr:uid="{00000000-0005-0000-0000-0000B8620000}"/>
    <cellStyle name="Normal 3 3 4 3 2 2" xfId="25701" xr:uid="{00000000-0005-0000-0000-0000B9620000}"/>
    <cellStyle name="Normal 3 3 4 3 2 3" xfId="25702" xr:uid="{00000000-0005-0000-0000-0000BA620000}"/>
    <cellStyle name="Normal 3 3 4 3 3" xfId="25703" xr:uid="{00000000-0005-0000-0000-0000BB620000}"/>
    <cellStyle name="Normal 3 3 4 3 3 2" xfId="25704" xr:uid="{00000000-0005-0000-0000-0000BC620000}"/>
    <cellStyle name="Normal 3 3 4 3 3 3" xfId="25705" xr:uid="{00000000-0005-0000-0000-0000BD620000}"/>
    <cellStyle name="Normal 3 3 4 3 4" xfId="25706" xr:uid="{00000000-0005-0000-0000-0000BE620000}"/>
    <cellStyle name="Normal 3 3 4 3 5" xfId="25707" xr:uid="{00000000-0005-0000-0000-0000BF620000}"/>
    <cellStyle name="Normal 3 3 4 3_Tabell 4.5-4.7" xfId="25699" xr:uid="{00000000-0005-0000-0000-0000C0620000}"/>
    <cellStyle name="Normal 3 3 4 4" xfId="25708" xr:uid="{00000000-0005-0000-0000-0000C1620000}"/>
    <cellStyle name="Normal 3 3 4 4 2" xfId="25709" xr:uid="{00000000-0005-0000-0000-0000C2620000}"/>
    <cellStyle name="Normal 3 3 4 4 2 2" xfId="25710" xr:uid="{00000000-0005-0000-0000-0000C3620000}"/>
    <cellStyle name="Normal 3 3 4 4 2 3" xfId="25711" xr:uid="{00000000-0005-0000-0000-0000C4620000}"/>
    <cellStyle name="Normal 3 3 4 4 3" xfId="25712" xr:uid="{00000000-0005-0000-0000-0000C5620000}"/>
    <cellStyle name="Normal 3 3 4 4 3 2" xfId="25713" xr:uid="{00000000-0005-0000-0000-0000C6620000}"/>
    <cellStyle name="Normal 3 3 4 4 3 3" xfId="25714" xr:uid="{00000000-0005-0000-0000-0000C7620000}"/>
    <cellStyle name="Normal 3 3 4 4 4" xfId="25715" xr:uid="{00000000-0005-0000-0000-0000C8620000}"/>
    <cellStyle name="Normal 3 3 4 4 5" xfId="25716" xr:uid="{00000000-0005-0000-0000-0000C9620000}"/>
    <cellStyle name="Normal 3 3 4 5" xfId="25717" xr:uid="{00000000-0005-0000-0000-0000CA620000}"/>
    <cellStyle name="Normal 3 3 4 5 2" xfId="25718" xr:uid="{00000000-0005-0000-0000-0000CB620000}"/>
    <cellStyle name="Normal 3 3 4 5 3" xfId="25719" xr:uid="{00000000-0005-0000-0000-0000CC620000}"/>
    <cellStyle name="Normal 3 3 4 6" xfId="25720" xr:uid="{00000000-0005-0000-0000-0000CD620000}"/>
    <cellStyle name="Normal 3 3 4 6 2" xfId="25721" xr:uid="{00000000-0005-0000-0000-0000CE620000}"/>
    <cellStyle name="Normal 3 3 4 6 3" xfId="25722" xr:uid="{00000000-0005-0000-0000-0000CF620000}"/>
    <cellStyle name="Normal 3 3 4 7" xfId="25723" xr:uid="{00000000-0005-0000-0000-0000D0620000}"/>
    <cellStyle name="Normal 3 3 4 7 2" xfId="25724" xr:uid="{00000000-0005-0000-0000-0000D1620000}"/>
    <cellStyle name="Normal 3 3 4 8" xfId="25725" xr:uid="{00000000-0005-0000-0000-0000D2620000}"/>
    <cellStyle name="Normal 3 3 4 8 2" xfId="25726" xr:uid="{00000000-0005-0000-0000-0000D3620000}"/>
    <cellStyle name="Normal 3 3 4 9" xfId="25727" xr:uid="{00000000-0005-0000-0000-0000D4620000}"/>
    <cellStyle name="Normal 3 3 4_Tabell 4.5-4.7" xfId="25664" xr:uid="{00000000-0005-0000-0000-0000D5620000}"/>
    <cellStyle name="Normal 3 3 5" xfId="1466" xr:uid="{00000000-0005-0000-0000-0000D6620000}"/>
    <cellStyle name="Normal 3 3 5 10" xfId="25729" xr:uid="{00000000-0005-0000-0000-0000D7620000}"/>
    <cellStyle name="Normal 3 3 5 11" xfId="25730" xr:uid="{00000000-0005-0000-0000-0000D8620000}"/>
    <cellStyle name="Normal 3 3 5 2" xfId="1467" xr:uid="{00000000-0005-0000-0000-0000D9620000}"/>
    <cellStyle name="Normal 3 3 5 2 10" xfId="25732" xr:uid="{00000000-0005-0000-0000-0000DA620000}"/>
    <cellStyle name="Normal 3 3 5 2 2" xfId="1468" xr:uid="{00000000-0005-0000-0000-0000DB620000}"/>
    <cellStyle name="Normal 3 3 5 2 2 2" xfId="25734" xr:uid="{00000000-0005-0000-0000-0000DC620000}"/>
    <cellStyle name="Normal 3 3 5 2 2 2 2" xfId="25735" xr:uid="{00000000-0005-0000-0000-0000DD620000}"/>
    <cellStyle name="Normal 3 3 5 2 2 2 3" xfId="25736" xr:uid="{00000000-0005-0000-0000-0000DE620000}"/>
    <cellStyle name="Normal 3 3 5 2 2 3" xfId="25737" xr:uid="{00000000-0005-0000-0000-0000DF620000}"/>
    <cellStyle name="Normal 3 3 5 2 2 3 2" xfId="25738" xr:uid="{00000000-0005-0000-0000-0000E0620000}"/>
    <cellStyle name="Normal 3 3 5 2 2 3 3" xfId="25739" xr:uid="{00000000-0005-0000-0000-0000E1620000}"/>
    <cellStyle name="Normal 3 3 5 2 2 4" xfId="25740" xr:uid="{00000000-0005-0000-0000-0000E2620000}"/>
    <cellStyle name="Normal 3 3 5 2 2 5" xfId="25741" xr:uid="{00000000-0005-0000-0000-0000E3620000}"/>
    <cellStyle name="Normal 3 3 5 2 2_Tabell 4.5-4.7" xfId="25733" xr:uid="{00000000-0005-0000-0000-0000E4620000}"/>
    <cellStyle name="Normal 3 3 5 2 3" xfId="25742" xr:uid="{00000000-0005-0000-0000-0000E5620000}"/>
    <cellStyle name="Normal 3 3 5 2 3 2" xfId="25743" xr:uid="{00000000-0005-0000-0000-0000E6620000}"/>
    <cellStyle name="Normal 3 3 5 2 3 2 2" xfId="25744" xr:uid="{00000000-0005-0000-0000-0000E7620000}"/>
    <cellStyle name="Normal 3 3 5 2 3 2 3" xfId="25745" xr:uid="{00000000-0005-0000-0000-0000E8620000}"/>
    <cellStyle name="Normal 3 3 5 2 3 3" xfId="25746" xr:uid="{00000000-0005-0000-0000-0000E9620000}"/>
    <cellStyle name="Normal 3 3 5 2 3 3 2" xfId="25747" xr:uid="{00000000-0005-0000-0000-0000EA620000}"/>
    <cellStyle name="Normal 3 3 5 2 3 3 3" xfId="25748" xr:uid="{00000000-0005-0000-0000-0000EB620000}"/>
    <cellStyle name="Normal 3 3 5 2 3 4" xfId="25749" xr:uid="{00000000-0005-0000-0000-0000EC620000}"/>
    <cellStyle name="Normal 3 3 5 2 3 5" xfId="25750" xr:uid="{00000000-0005-0000-0000-0000ED620000}"/>
    <cellStyle name="Normal 3 3 5 2 4" xfId="25751" xr:uid="{00000000-0005-0000-0000-0000EE620000}"/>
    <cellStyle name="Normal 3 3 5 2 4 2" xfId="25752" xr:uid="{00000000-0005-0000-0000-0000EF620000}"/>
    <cellStyle name="Normal 3 3 5 2 4 3" xfId="25753" xr:uid="{00000000-0005-0000-0000-0000F0620000}"/>
    <cellStyle name="Normal 3 3 5 2 5" xfId="25754" xr:uid="{00000000-0005-0000-0000-0000F1620000}"/>
    <cellStyle name="Normal 3 3 5 2 5 2" xfId="25755" xr:uid="{00000000-0005-0000-0000-0000F2620000}"/>
    <cellStyle name="Normal 3 3 5 2 5 3" xfId="25756" xr:uid="{00000000-0005-0000-0000-0000F3620000}"/>
    <cellStyle name="Normal 3 3 5 2 6" xfId="25757" xr:uid="{00000000-0005-0000-0000-0000F4620000}"/>
    <cellStyle name="Normal 3 3 5 2 6 2" xfId="25758" xr:uid="{00000000-0005-0000-0000-0000F5620000}"/>
    <cellStyle name="Normal 3 3 5 2 7" xfId="25759" xr:uid="{00000000-0005-0000-0000-0000F6620000}"/>
    <cellStyle name="Normal 3 3 5 2 7 2" xfId="25760" xr:uid="{00000000-0005-0000-0000-0000F7620000}"/>
    <cellStyle name="Normal 3 3 5 2 8" xfId="25761" xr:uid="{00000000-0005-0000-0000-0000F8620000}"/>
    <cellStyle name="Normal 3 3 5 2 9" xfId="25762" xr:uid="{00000000-0005-0000-0000-0000F9620000}"/>
    <cellStyle name="Normal 3 3 5 2_Tabell 4.5-4.7" xfId="25731" xr:uid="{00000000-0005-0000-0000-0000FA620000}"/>
    <cellStyle name="Normal 3 3 5 3" xfId="1469" xr:uid="{00000000-0005-0000-0000-0000FB620000}"/>
    <cellStyle name="Normal 3 3 5 3 2" xfId="25764" xr:uid="{00000000-0005-0000-0000-0000FC620000}"/>
    <cellStyle name="Normal 3 3 5 3 2 2" xfId="25765" xr:uid="{00000000-0005-0000-0000-0000FD620000}"/>
    <cellStyle name="Normal 3 3 5 3 2 3" xfId="25766" xr:uid="{00000000-0005-0000-0000-0000FE620000}"/>
    <cellStyle name="Normal 3 3 5 3 3" xfId="25767" xr:uid="{00000000-0005-0000-0000-0000FF620000}"/>
    <cellStyle name="Normal 3 3 5 3 3 2" xfId="25768" xr:uid="{00000000-0005-0000-0000-000000630000}"/>
    <cellStyle name="Normal 3 3 5 3 3 3" xfId="25769" xr:uid="{00000000-0005-0000-0000-000001630000}"/>
    <cellStyle name="Normal 3 3 5 3 4" xfId="25770" xr:uid="{00000000-0005-0000-0000-000002630000}"/>
    <cellStyle name="Normal 3 3 5 3 5" xfId="25771" xr:uid="{00000000-0005-0000-0000-000003630000}"/>
    <cellStyle name="Normal 3 3 5 3_Tabell 4.5-4.7" xfId="25763" xr:uid="{00000000-0005-0000-0000-000004630000}"/>
    <cellStyle name="Normal 3 3 5 4" xfId="25772" xr:uid="{00000000-0005-0000-0000-000005630000}"/>
    <cellStyle name="Normal 3 3 5 4 2" xfId="25773" xr:uid="{00000000-0005-0000-0000-000006630000}"/>
    <cellStyle name="Normal 3 3 5 4 2 2" xfId="25774" xr:uid="{00000000-0005-0000-0000-000007630000}"/>
    <cellStyle name="Normal 3 3 5 4 2 3" xfId="25775" xr:uid="{00000000-0005-0000-0000-000008630000}"/>
    <cellStyle name="Normal 3 3 5 4 3" xfId="25776" xr:uid="{00000000-0005-0000-0000-000009630000}"/>
    <cellStyle name="Normal 3 3 5 4 3 2" xfId="25777" xr:uid="{00000000-0005-0000-0000-00000A630000}"/>
    <cellStyle name="Normal 3 3 5 4 3 3" xfId="25778" xr:uid="{00000000-0005-0000-0000-00000B630000}"/>
    <cellStyle name="Normal 3 3 5 4 4" xfId="25779" xr:uid="{00000000-0005-0000-0000-00000C630000}"/>
    <cellStyle name="Normal 3 3 5 4 5" xfId="25780" xr:uid="{00000000-0005-0000-0000-00000D630000}"/>
    <cellStyle name="Normal 3 3 5 5" xfId="25781" xr:uid="{00000000-0005-0000-0000-00000E630000}"/>
    <cellStyle name="Normal 3 3 5 5 2" xfId="25782" xr:uid="{00000000-0005-0000-0000-00000F630000}"/>
    <cellStyle name="Normal 3 3 5 5 3" xfId="25783" xr:uid="{00000000-0005-0000-0000-000010630000}"/>
    <cellStyle name="Normal 3 3 5 6" xfId="25784" xr:uid="{00000000-0005-0000-0000-000011630000}"/>
    <cellStyle name="Normal 3 3 5 6 2" xfId="25785" xr:uid="{00000000-0005-0000-0000-000012630000}"/>
    <cellStyle name="Normal 3 3 5 6 3" xfId="25786" xr:uid="{00000000-0005-0000-0000-000013630000}"/>
    <cellStyle name="Normal 3 3 5 7" xfId="25787" xr:uid="{00000000-0005-0000-0000-000014630000}"/>
    <cellStyle name="Normal 3 3 5 7 2" xfId="25788" xr:uid="{00000000-0005-0000-0000-000015630000}"/>
    <cellStyle name="Normal 3 3 5 8" xfId="25789" xr:uid="{00000000-0005-0000-0000-000016630000}"/>
    <cellStyle name="Normal 3 3 5 8 2" xfId="25790" xr:uid="{00000000-0005-0000-0000-000017630000}"/>
    <cellStyle name="Normal 3 3 5 9" xfId="25791" xr:uid="{00000000-0005-0000-0000-000018630000}"/>
    <cellStyle name="Normal 3 3 5_Tabell 4.5-4.7" xfId="25728" xr:uid="{00000000-0005-0000-0000-000019630000}"/>
    <cellStyle name="Normal 3 3 6" xfId="1470" xr:uid="{00000000-0005-0000-0000-00001A630000}"/>
    <cellStyle name="Normal 3 3 6 10" xfId="25793" xr:uid="{00000000-0005-0000-0000-00001B630000}"/>
    <cellStyle name="Normal 3 3 6 2" xfId="1471" xr:uid="{00000000-0005-0000-0000-00001C630000}"/>
    <cellStyle name="Normal 3 3 6 2 2" xfId="25795" xr:uid="{00000000-0005-0000-0000-00001D630000}"/>
    <cellStyle name="Normal 3 3 6 2 2 2" xfId="25796" xr:uid="{00000000-0005-0000-0000-00001E630000}"/>
    <cellStyle name="Normal 3 3 6 2 2 3" xfId="25797" xr:uid="{00000000-0005-0000-0000-00001F630000}"/>
    <cellStyle name="Normal 3 3 6 2 3" xfId="25798" xr:uid="{00000000-0005-0000-0000-000020630000}"/>
    <cellStyle name="Normal 3 3 6 2 3 2" xfId="25799" xr:uid="{00000000-0005-0000-0000-000021630000}"/>
    <cellStyle name="Normal 3 3 6 2 3 3" xfId="25800" xr:uid="{00000000-0005-0000-0000-000022630000}"/>
    <cellStyle name="Normal 3 3 6 2 4" xfId="25801" xr:uid="{00000000-0005-0000-0000-000023630000}"/>
    <cellStyle name="Normal 3 3 6 2 5" xfId="25802" xr:uid="{00000000-0005-0000-0000-000024630000}"/>
    <cellStyle name="Normal 3 3 6 2_Tabell 4.5-4.7" xfId="25794" xr:uid="{00000000-0005-0000-0000-000025630000}"/>
    <cellStyle name="Normal 3 3 6 3" xfId="25803" xr:uid="{00000000-0005-0000-0000-000026630000}"/>
    <cellStyle name="Normal 3 3 6 3 2" xfId="25804" xr:uid="{00000000-0005-0000-0000-000027630000}"/>
    <cellStyle name="Normal 3 3 6 3 2 2" xfId="25805" xr:uid="{00000000-0005-0000-0000-000028630000}"/>
    <cellStyle name="Normal 3 3 6 3 2 3" xfId="25806" xr:uid="{00000000-0005-0000-0000-000029630000}"/>
    <cellStyle name="Normal 3 3 6 3 3" xfId="25807" xr:uid="{00000000-0005-0000-0000-00002A630000}"/>
    <cellStyle name="Normal 3 3 6 3 3 2" xfId="25808" xr:uid="{00000000-0005-0000-0000-00002B630000}"/>
    <cellStyle name="Normal 3 3 6 3 3 3" xfId="25809" xr:uid="{00000000-0005-0000-0000-00002C630000}"/>
    <cellStyle name="Normal 3 3 6 3 4" xfId="25810" xr:uid="{00000000-0005-0000-0000-00002D630000}"/>
    <cellStyle name="Normal 3 3 6 3 5" xfId="25811" xr:uid="{00000000-0005-0000-0000-00002E630000}"/>
    <cellStyle name="Normal 3 3 6 4" xfId="25812" xr:uid="{00000000-0005-0000-0000-00002F630000}"/>
    <cellStyle name="Normal 3 3 6 4 2" xfId="25813" xr:uid="{00000000-0005-0000-0000-000030630000}"/>
    <cellStyle name="Normal 3 3 6 4 3" xfId="25814" xr:uid="{00000000-0005-0000-0000-000031630000}"/>
    <cellStyle name="Normal 3 3 6 5" xfId="25815" xr:uid="{00000000-0005-0000-0000-000032630000}"/>
    <cellStyle name="Normal 3 3 6 5 2" xfId="25816" xr:uid="{00000000-0005-0000-0000-000033630000}"/>
    <cellStyle name="Normal 3 3 6 5 3" xfId="25817" xr:uid="{00000000-0005-0000-0000-000034630000}"/>
    <cellStyle name="Normal 3 3 6 6" xfId="25818" xr:uid="{00000000-0005-0000-0000-000035630000}"/>
    <cellStyle name="Normal 3 3 6 6 2" xfId="25819" xr:uid="{00000000-0005-0000-0000-000036630000}"/>
    <cellStyle name="Normal 3 3 6 7" xfId="25820" xr:uid="{00000000-0005-0000-0000-000037630000}"/>
    <cellStyle name="Normal 3 3 6 7 2" xfId="25821" xr:uid="{00000000-0005-0000-0000-000038630000}"/>
    <cellStyle name="Normal 3 3 6 8" xfId="25822" xr:uid="{00000000-0005-0000-0000-000039630000}"/>
    <cellStyle name="Normal 3 3 6 9" xfId="25823" xr:uid="{00000000-0005-0000-0000-00003A630000}"/>
    <cellStyle name="Normal 3 3 6_Tabell 4.5-4.7" xfId="25792" xr:uid="{00000000-0005-0000-0000-00003B630000}"/>
    <cellStyle name="Normal 3 3 7" xfId="1472" xr:uid="{00000000-0005-0000-0000-00003C630000}"/>
    <cellStyle name="Normal 3 3 7 10" xfId="25825" xr:uid="{00000000-0005-0000-0000-00003D630000}"/>
    <cellStyle name="Normal 3 3 7 2" xfId="1473" xr:uid="{00000000-0005-0000-0000-00003E630000}"/>
    <cellStyle name="Normal 3 3 7 2 2" xfId="25827" xr:uid="{00000000-0005-0000-0000-00003F630000}"/>
    <cellStyle name="Normal 3 3 7 2 2 2" xfId="25828" xr:uid="{00000000-0005-0000-0000-000040630000}"/>
    <cellStyle name="Normal 3 3 7 2 2 3" xfId="25829" xr:uid="{00000000-0005-0000-0000-000041630000}"/>
    <cellStyle name="Normal 3 3 7 2 3" xfId="25830" xr:uid="{00000000-0005-0000-0000-000042630000}"/>
    <cellStyle name="Normal 3 3 7 2 3 2" xfId="25831" xr:uid="{00000000-0005-0000-0000-000043630000}"/>
    <cellStyle name="Normal 3 3 7 2 3 3" xfId="25832" xr:uid="{00000000-0005-0000-0000-000044630000}"/>
    <cellStyle name="Normal 3 3 7 2 4" xfId="25833" xr:uid="{00000000-0005-0000-0000-000045630000}"/>
    <cellStyle name="Normal 3 3 7 2 5" xfId="25834" xr:uid="{00000000-0005-0000-0000-000046630000}"/>
    <cellStyle name="Normal 3 3 7 2_Tabell 4.5-4.7" xfId="25826" xr:uid="{00000000-0005-0000-0000-000047630000}"/>
    <cellStyle name="Normal 3 3 7 3" xfId="25835" xr:uid="{00000000-0005-0000-0000-000048630000}"/>
    <cellStyle name="Normal 3 3 7 3 2" xfId="25836" xr:uid="{00000000-0005-0000-0000-000049630000}"/>
    <cellStyle name="Normal 3 3 7 3 2 2" xfId="25837" xr:uid="{00000000-0005-0000-0000-00004A630000}"/>
    <cellStyle name="Normal 3 3 7 3 2 3" xfId="25838" xr:uid="{00000000-0005-0000-0000-00004B630000}"/>
    <cellStyle name="Normal 3 3 7 3 3" xfId="25839" xr:uid="{00000000-0005-0000-0000-00004C630000}"/>
    <cellStyle name="Normal 3 3 7 3 3 2" xfId="25840" xr:uid="{00000000-0005-0000-0000-00004D630000}"/>
    <cellStyle name="Normal 3 3 7 3 3 3" xfId="25841" xr:uid="{00000000-0005-0000-0000-00004E630000}"/>
    <cellStyle name="Normal 3 3 7 3 4" xfId="25842" xr:uid="{00000000-0005-0000-0000-00004F630000}"/>
    <cellStyle name="Normal 3 3 7 3 5" xfId="25843" xr:uid="{00000000-0005-0000-0000-000050630000}"/>
    <cellStyle name="Normal 3 3 7 4" xfId="25844" xr:uid="{00000000-0005-0000-0000-000051630000}"/>
    <cellStyle name="Normal 3 3 7 4 2" xfId="25845" xr:uid="{00000000-0005-0000-0000-000052630000}"/>
    <cellStyle name="Normal 3 3 7 4 3" xfId="25846" xr:uid="{00000000-0005-0000-0000-000053630000}"/>
    <cellStyle name="Normal 3 3 7 5" xfId="25847" xr:uid="{00000000-0005-0000-0000-000054630000}"/>
    <cellStyle name="Normal 3 3 7 5 2" xfId="25848" xr:uid="{00000000-0005-0000-0000-000055630000}"/>
    <cellStyle name="Normal 3 3 7 5 3" xfId="25849" xr:uid="{00000000-0005-0000-0000-000056630000}"/>
    <cellStyle name="Normal 3 3 7 6" xfId="25850" xr:uid="{00000000-0005-0000-0000-000057630000}"/>
    <cellStyle name="Normal 3 3 7 6 2" xfId="25851" xr:uid="{00000000-0005-0000-0000-000058630000}"/>
    <cellStyle name="Normal 3 3 7 7" xfId="25852" xr:uid="{00000000-0005-0000-0000-000059630000}"/>
    <cellStyle name="Normal 3 3 7 7 2" xfId="25853" xr:uid="{00000000-0005-0000-0000-00005A630000}"/>
    <cellStyle name="Normal 3 3 7 8" xfId="25854" xr:uid="{00000000-0005-0000-0000-00005B630000}"/>
    <cellStyle name="Normal 3 3 7 9" xfId="25855" xr:uid="{00000000-0005-0000-0000-00005C630000}"/>
    <cellStyle name="Normal 3 3 7_Tabell 4.5-4.7" xfId="25824" xr:uid="{00000000-0005-0000-0000-00005D630000}"/>
    <cellStyle name="Normal 3 3 8" xfId="2008" xr:uid="{00000000-0005-0000-0000-00005E630000}"/>
    <cellStyle name="Normal 3 3 9" xfId="34397" xr:uid="{00000000-0005-0000-0000-00005F630000}"/>
    <cellStyle name="Normal 3 3_Tabell 4.5-4.7" xfId="25406" xr:uid="{00000000-0005-0000-0000-000060630000}"/>
    <cellStyle name="Normal 3 30" xfId="34377" xr:uid="{00000000-0005-0000-0000-000061630000}"/>
    <cellStyle name="Normal 3 31" xfId="34431" xr:uid="{00000000-0005-0000-0000-000062630000}"/>
    <cellStyle name="Normal 3 32" xfId="34473" xr:uid="{00000000-0005-0000-0000-000063630000}"/>
    <cellStyle name="Normal 3 4" xfId="1474" xr:uid="{00000000-0005-0000-0000-000064630000}"/>
    <cellStyle name="Normal 3 4 10" xfId="25857" xr:uid="{00000000-0005-0000-0000-000065630000}"/>
    <cellStyle name="Normal 3 4 10 2" xfId="25858" xr:uid="{00000000-0005-0000-0000-000066630000}"/>
    <cellStyle name="Normal 3 4 10 2 2" xfId="25859" xr:uid="{00000000-0005-0000-0000-000067630000}"/>
    <cellStyle name="Normal 3 4 10 2 3" xfId="25860" xr:uid="{00000000-0005-0000-0000-000068630000}"/>
    <cellStyle name="Normal 3 4 10 3" xfId="25861" xr:uid="{00000000-0005-0000-0000-000069630000}"/>
    <cellStyle name="Normal 3 4 10 3 2" xfId="25862" xr:uid="{00000000-0005-0000-0000-00006A630000}"/>
    <cellStyle name="Normal 3 4 10 3 3" xfId="25863" xr:uid="{00000000-0005-0000-0000-00006B630000}"/>
    <cellStyle name="Normal 3 4 10 4" xfId="25864" xr:uid="{00000000-0005-0000-0000-00006C630000}"/>
    <cellStyle name="Normal 3 4 10 5" xfId="25865" xr:uid="{00000000-0005-0000-0000-00006D630000}"/>
    <cellStyle name="Normal 3 4 11" xfId="25866" xr:uid="{00000000-0005-0000-0000-00006E630000}"/>
    <cellStyle name="Normal 3 4 11 2" xfId="25867" xr:uid="{00000000-0005-0000-0000-00006F630000}"/>
    <cellStyle name="Normal 3 4 11 2 2" xfId="25868" xr:uid="{00000000-0005-0000-0000-000070630000}"/>
    <cellStyle name="Normal 3 4 11 2 3" xfId="25869" xr:uid="{00000000-0005-0000-0000-000071630000}"/>
    <cellStyle name="Normal 3 4 11 3" xfId="25870" xr:uid="{00000000-0005-0000-0000-000072630000}"/>
    <cellStyle name="Normal 3 4 11 3 2" xfId="25871" xr:uid="{00000000-0005-0000-0000-000073630000}"/>
    <cellStyle name="Normal 3 4 11 3 3" xfId="25872" xr:uid="{00000000-0005-0000-0000-000074630000}"/>
    <cellStyle name="Normal 3 4 11 4" xfId="25873" xr:uid="{00000000-0005-0000-0000-000075630000}"/>
    <cellStyle name="Normal 3 4 11 5" xfId="25874" xr:uid="{00000000-0005-0000-0000-000076630000}"/>
    <cellStyle name="Normal 3 4 12" xfId="25875" xr:uid="{00000000-0005-0000-0000-000077630000}"/>
    <cellStyle name="Normal 3 4 12 2" xfId="25876" xr:uid="{00000000-0005-0000-0000-000078630000}"/>
    <cellStyle name="Normal 3 4 12 3" xfId="25877" xr:uid="{00000000-0005-0000-0000-000079630000}"/>
    <cellStyle name="Normal 3 4 13" xfId="25878" xr:uid="{00000000-0005-0000-0000-00007A630000}"/>
    <cellStyle name="Normal 3 4 13 2" xfId="25879" xr:uid="{00000000-0005-0000-0000-00007B630000}"/>
    <cellStyle name="Normal 3 4 13 3" xfId="25880" xr:uid="{00000000-0005-0000-0000-00007C630000}"/>
    <cellStyle name="Normal 3 4 14" xfId="25881" xr:uid="{00000000-0005-0000-0000-00007D630000}"/>
    <cellStyle name="Normal 3 4 14 2" xfId="25882" xr:uid="{00000000-0005-0000-0000-00007E630000}"/>
    <cellStyle name="Normal 3 4 15" xfId="25883" xr:uid="{00000000-0005-0000-0000-00007F630000}"/>
    <cellStyle name="Normal 3 4 15 2" xfId="25884" xr:uid="{00000000-0005-0000-0000-000080630000}"/>
    <cellStyle name="Normal 3 4 16" xfId="25885" xr:uid="{00000000-0005-0000-0000-000081630000}"/>
    <cellStyle name="Normal 3 4 17" xfId="25886" xr:uid="{00000000-0005-0000-0000-000082630000}"/>
    <cellStyle name="Normal 3 4 18" xfId="25887" xr:uid="{00000000-0005-0000-0000-000083630000}"/>
    <cellStyle name="Normal 3 4 2" xfId="1475" xr:uid="{00000000-0005-0000-0000-000084630000}"/>
    <cellStyle name="Normal 3 4 2 10" xfId="25889" xr:uid="{00000000-0005-0000-0000-000085630000}"/>
    <cellStyle name="Normal 3 4 2 10 2" xfId="25890" xr:uid="{00000000-0005-0000-0000-000086630000}"/>
    <cellStyle name="Normal 3 4 2 10 3" xfId="25891" xr:uid="{00000000-0005-0000-0000-000087630000}"/>
    <cellStyle name="Normal 3 4 2 11" xfId="25892" xr:uid="{00000000-0005-0000-0000-000088630000}"/>
    <cellStyle name="Normal 3 4 2 11 2" xfId="25893" xr:uid="{00000000-0005-0000-0000-000089630000}"/>
    <cellStyle name="Normal 3 4 2 11 3" xfId="25894" xr:uid="{00000000-0005-0000-0000-00008A630000}"/>
    <cellStyle name="Normal 3 4 2 12" xfId="25895" xr:uid="{00000000-0005-0000-0000-00008B630000}"/>
    <cellStyle name="Normal 3 4 2 12 2" xfId="25896" xr:uid="{00000000-0005-0000-0000-00008C630000}"/>
    <cellStyle name="Normal 3 4 2 13" xfId="25897" xr:uid="{00000000-0005-0000-0000-00008D630000}"/>
    <cellStyle name="Normal 3 4 2 13 2" xfId="25898" xr:uid="{00000000-0005-0000-0000-00008E630000}"/>
    <cellStyle name="Normal 3 4 2 14" xfId="25899" xr:uid="{00000000-0005-0000-0000-00008F630000}"/>
    <cellStyle name="Normal 3 4 2 15" xfId="25900" xr:uid="{00000000-0005-0000-0000-000090630000}"/>
    <cellStyle name="Normal 3 4 2 16" xfId="25901" xr:uid="{00000000-0005-0000-0000-000091630000}"/>
    <cellStyle name="Normal 3 4 2 2" xfId="1476" xr:uid="{00000000-0005-0000-0000-000092630000}"/>
    <cellStyle name="Normal 3 4 2 2 10" xfId="25903" xr:uid="{00000000-0005-0000-0000-000093630000}"/>
    <cellStyle name="Normal 3 4 2 2 10 2" xfId="25904" xr:uid="{00000000-0005-0000-0000-000094630000}"/>
    <cellStyle name="Normal 3 4 2 2 11" xfId="25905" xr:uid="{00000000-0005-0000-0000-000095630000}"/>
    <cellStyle name="Normal 3 4 2 2 12" xfId="25906" xr:uid="{00000000-0005-0000-0000-000096630000}"/>
    <cellStyle name="Normal 3 4 2 2 13" xfId="25907" xr:uid="{00000000-0005-0000-0000-000097630000}"/>
    <cellStyle name="Normal 3 4 2 2 2" xfId="1477" xr:uid="{00000000-0005-0000-0000-000098630000}"/>
    <cellStyle name="Normal 3 4 2 2 2 10" xfId="25909" xr:uid="{00000000-0005-0000-0000-000099630000}"/>
    <cellStyle name="Normal 3 4 2 2 2 2" xfId="1478" xr:uid="{00000000-0005-0000-0000-00009A630000}"/>
    <cellStyle name="Normal 3 4 2 2 2 2 2" xfId="25911" xr:uid="{00000000-0005-0000-0000-00009B630000}"/>
    <cellStyle name="Normal 3 4 2 2 2 2 2 2" xfId="25912" xr:uid="{00000000-0005-0000-0000-00009C630000}"/>
    <cellStyle name="Normal 3 4 2 2 2 2 2 3" xfId="25913" xr:uid="{00000000-0005-0000-0000-00009D630000}"/>
    <cellStyle name="Normal 3 4 2 2 2 2 3" xfId="25914" xr:uid="{00000000-0005-0000-0000-00009E630000}"/>
    <cellStyle name="Normal 3 4 2 2 2 2 3 2" xfId="25915" xr:uid="{00000000-0005-0000-0000-00009F630000}"/>
    <cellStyle name="Normal 3 4 2 2 2 2 3 3" xfId="25916" xr:uid="{00000000-0005-0000-0000-0000A0630000}"/>
    <cellStyle name="Normal 3 4 2 2 2 2 4" xfId="25917" xr:uid="{00000000-0005-0000-0000-0000A1630000}"/>
    <cellStyle name="Normal 3 4 2 2 2 2 5" xfId="25918" xr:uid="{00000000-0005-0000-0000-0000A2630000}"/>
    <cellStyle name="Normal 3 4 2 2 2 2_Tabell 4.5-4.7" xfId="25910" xr:uid="{00000000-0005-0000-0000-0000A3630000}"/>
    <cellStyle name="Normal 3 4 2 2 2 3" xfId="25919" xr:uid="{00000000-0005-0000-0000-0000A4630000}"/>
    <cellStyle name="Normal 3 4 2 2 2 3 2" xfId="25920" xr:uid="{00000000-0005-0000-0000-0000A5630000}"/>
    <cellStyle name="Normal 3 4 2 2 2 3 2 2" xfId="25921" xr:uid="{00000000-0005-0000-0000-0000A6630000}"/>
    <cellStyle name="Normal 3 4 2 2 2 3 2 3" xfId="25922" xr:uid="{00000000-0005-0000-0000-0000A7630000}"/>
    <cellStyle name="Normal 3 4 2 2 2 3 3" xfId="25923" xr:uid="{00000000-0005-0000-0000-0000A8630000}"/>
    <cellStyle name="Normal 3 4 2 2 2 3 3 2" xfId="25924" xr:uid="{00000000-0005-0000-0000-0000A9630000}"/>
    <cellStyle name="Normal 3 4 2 2 2 3 3 3" xfId="25925" xr:uid="{00000000-0005-0000-0000-0000AA630000}"/>
    <cellStyle name="Normal 3 4 2 2 2 3 4" xfId="25926" xr:uid="{00000000-0005-0000-0000-0000AB630000}"/>
    <cellStyle name="Normal 3 4 2 2 2 3 5" xfId="25927" xr:uid="{00000000-0005-0000-0000-0000AC630000}"/>
    <cellStyle name="Normal 3 4 2 2 2 4" xfId="25928" xr:uid="{00000000-0005-0000-0000-0000AD630000}"/>
    <cellStyle name="Normal 3 4 2 2 2 4 2" xfId="25929" xr:uid="{00000000-0005-0000-0000-0000AE630000}"/>
    <cellStyle name="Normal 3 4 2 2 2 4 3" xfId="25930" xr:uid="{00000000-0005-0000-0000-0000AF630000}"/>
    <cellStyle name="Normal 3 4 2 2 2 5" xfId="25931" xr:uid="{00000000-0005-0000-0000-0000B0630000}"/>
    <cellStyle name="Normal 3 4 2 2 2 5 2" xfId="25932" xr:uid="{00000000-0005-0000-0000-0000B1630000}"/>
    <cellStyle name="Normal 3 4 2 2 2 5 3" xfId="25933" xr:uid="{00000000-0005-0000-0000-0000B2630000}"/>
    <cellStyle name="Normal 3 4 2 2 2 6" xfId="25934" xr:uid="{00000000-0005-0000-0000-0000B3630000}"/>
    <cellStyle name="Normal 3 4 2 2 2 6 2" xfId="25935" xr:uid="{00000000-0005-0000-0000-0000B4630000}"/>
    <cellStyle name="Normal 3 4 2 2 2 7" xfId="25936" xr:uid="{00000000-0005-0000-0000-0000B5630000}"/>
    <cellStyle name="Normal 3 4 2 2 2 7 2" xfId="25937" xr:uid="{00000000-0005-0000-0000-0000B6630000}"/>
    <cellStyle name="Normal 3 4 2 2 2 8" xfId="25938" xr:uid="{00000000-0005-0000-0000-0000B7630000}"/>
    <cellStyle name="Normal 3 4 2 2 2 9" xfId="25939" xr:uid="{00000000-0005-0000-0000-0000B8630000}"/>
    <cellStyle name="Normal 3 4 2 2 2_Tabell 4.5-4.7" xfId="25908" xr:uid="{00000000-0005-0000-0000-0000B9630000}"/>
    <cellStyle name="Normal 3 4 2 2 3" xfId="1479" xr:uid="{00000000-0005-0000-0000-0000BA630000}"/>
    <cellStyle name="Normal 3 4 2 2 3 2" xfId="25941" xr:uid="{00000000-0005-0000-0000-0000BB630000}"/>
    <cellStyle name="Normal 3 4 2 2 3 2 2" xfId="25942" xr:uid="{00000000-0005-0000-0000-0000BC630000}"/>
    <cellStyle name="Normal 3 4 2 2 3 2 3" xfId="25943" xr:uid="{00000000-0005-0000-0000-0000BD630000}"/>
    <cellStyle name="Normal 3 4 2 2 3 3" xfId="25944" xr:uid="{00000000-0005-0000-0000-0000BE630000}"/>
    <cellStyle name="Normal 3 4 2 2 3 3 2" xfId="25945" xr:uid="{00000000-0005-0000-0000-0000BF630000}"/>
    <cellStyle name="Normal 3 4 2 2 3 3 3" xfId="25946" xr:uid="{00000000-0005-0000-0000-0000C0630000}"/>
    <cellStyle name="Normal 3 4 2 2 3 4" xfId="25947" xr:uid="{00000000-0005-0000-0000-0000C1630000}"/>
    <cellStyle name="Normal 3 4 2 2 3 5" xfId="25948" xr:uid="{00000000-0005-0000-0000-0000C2630000}"/>
    <cellStyle name="Normal 3 4 2 2 3_Tabell 4.5-4.7" xfId="25940" xr:uid="{00000000-0005-0000-0000-0000C3630000}"/>
    <cellStyle name="Normal 3 4 2 2 4" xfId="25949" xr:uid="{00000000-0005-0000-0000-0000C4630000}"/>
    <cellStyle name="Normal 3 4 2 2 4 2" xfId="25950" xr:uid="{00000000-0005-0000-0000-0000C5630000}"/>
    <cellStyle name="Normal 3 4 2 2 4 2 2" xfId="25951" xr:uid="{00000000-0005-0000-0000-0000C6630000}"/>
    <cellStyle name="Normal 3 4 2 2 4 2 3" xfId="25952" xr:uid="{00000000-0005-0000-0000-0000C7630000}"/>
    <cellStyle name="Normal 3 4 2 2 4 3" xfId="25953" xr:uid="{00000000-0005-0000-0000-0000C8630000}"/>
    <cellStyle name="Normal 3 4 2 2 4 3 2" xfId="25954" xr:uid="{00000000-0005-0000-0000-0000C9630000}"/>
    <cellStyle name="Normal 3 4 2 2 4 3 3" xfId="25955" xr:uid="{00000000-0005-0000-0000-0000CA630000}"/>
    <cellStyle name="Normal 3 4 2 2 4 4" xfId="25956" xr:uid="{00000000-0005-0000-0000-0000CB630000}"/>
    <cellStyle name="Normal 3 4 2 2 4 5" xfId="25957" xr:uid="{00000000-0005-0000-0000-0000CC630000}"/>
    <cellStyle name="Normal 3 4 2 2 5" xfId="25958" xr:uid="{00000000-0005-0000-0000-0000CD630000}"/>
    <cellStyle name="Normal 3 4 2 2 5 2" xfId="25959" xr:uid="{00000000-0005-0000-0000-0000CE630000}"/>
    <cellStyle name="Normal 3 4 2 2 5 2 2" xfId="25960" xr:uid="{00000000-0005-0000-0000-0000CF630000}"/>
    <cellStyle name="Normal 3 4 2 2 5 2 3" xfId="25961" xr:uid="{00000000-0005-0000-0000-0000D0630000}"/>
    <cellStyle name="Normal 3 4 2 2 5 3" xfId="25962" xr:uid="{00000000-0005-0000-0000-0000D1630000}"/>
    <cellStyle name="Normal 3 4 2 2 5 3 2" xfId="25963" xr:uid="{00000000-0005-0000-0000-0000D2630000}"/>
    <cellStyle name="Normal 3 4 2 2 5 3 3" xfId="25964" xr:uid="{00000000-0005-0000-0000-0000D3630000}"/>
    <cellStyle name="Normal 3 4 2 2 5 4" xfId="25965" xr:uid="{00000000-0005-0000-0000-0000D4630000}"/>
    <cellStyle name="Normal 3 4 2 2 5 5" xfId="25966" xr:uid="{00000000-0005-0000-0000-0000D5630000}"/>
    <cellStyle name="Normal 3 4 2 2 6" xfId="25967" xr:uid="{00000000-0005-0000-0000-0000D6630000}"/>
    <cellStyle name="Normal 3 4 2 2 6 2" xfId="25968" xr:uid="{00000000-0005-0000-0000-0000D7630000}"/>
    <cellStyle name="Normal 3 4 2 2 6 2 2" xfId="25969" xr:uid="{00000000-0005-0000-0000-0000D8630000}"/>
    <cellStyle name="Normal 3 4 2 2 6 2 3" xfId="25970" xr:uid="{00000000-0005-0000-0000-0000D9630000}"/>
    <cellStyle name="Normal 3 4 2 2 6 3" xfId="25971" xr:uid="{00000000-0005-0000-0000-0000DA630000}"/>
    <cellStyle name="Normal 3 4 2 2 6 3 2" xfId="25972" xr:uid="{00000000-0005-0000-0000-0000DB630000}"/>
    <cellStyle name="Normal 3 4 2 2 6 3 3" xfId="25973" xr:uid="{00000000-0005-0000-0000-0000DC630000}"/>
    <cellStyle name="Normal 3 4 2 2 6 4" xfId="25974" xr:uid="{00000000-0005-0000-0000-0000DD630000}"/>
    <cellStyle name="Normal 3 4 2 2 6 5" xfId="25975" xr:uid="{00000000-0005-0000-0000-0000DE630000}"/>
    <cellStyle name="Normal 3 4 2 2 7" xfId="25976" xr:uid="{00000000-0005-0000-0000-0000DF630000}"/>
    <cellStyle name="Normal 3 4 2 2 7 2" xfId="25977" xr:uid="{00000000-0005-0000-0000-0000E0630000}"/>
    <cellStyle name="Normal 3 4 2 2 7 3" xfId="25978" xr:uid="{00000000-0005-0000-0000-0000E1630000}"/>
    <cellStyle name="Normal 3 4 2 2 8" xfId="25979" xr:uid="{00000000-0005-0000-0000-0000E2630000}"/>
    <cellStyle name="Normal 3 4 2 2 8 2" xfId="25980" xr:uid="{00000000-0005-0000-0000-0000E3630000}"/>
    <cellStyle name="Normal 3 4 2 2 8 3" xfId="25981" xr:uid="{00000000-0005-0000-0000-0000E4630000}"/>
    <cellStyle name="Normal 3 4 2 2 9" xfId="25982" xr:uid="{00000000-0005-0000-0000-0000E5630000}"/>
    <cellStyle name="Normal 3 4 2 2 9 2" xfId="25983" xr:uid="{00000000-0005-0000-0000-0000E6630000}"/>
    <cellStyle name="Normal 3 4 2 2_Tabell 4.5-4.7" xfId="25902" xr:uid="{00000000-0005-0000-0000-0000E7630000}"/>
    <cellStyle name="Normal 3 4 2 3" xfId="1480" xr:uid="{00000000-0005-0000-0000-0000E8630000}"/>
    <cellStyle name="Normal 3 4 2 3 10" xfId="25985" xr:uid="{00000000-0005-0000-0000-0000E9630000}"/>
    <cellStyle name="Normal 3 4 2 3 11" xfId="25986" xr:uid="{00000000-0005-0000-0000-0000EA630000}"/>
    <cellStyle name="Normal 3 4 2 3 2" xfId="1481" xr:uid="{00000000-0005-0000-0000-0000EB630000}"/>
    <cellStyle name="Normal 3 4 2 3 2 10" xfId="25988" xr:uid="{00000000-0005-0000-0000-0000EC630000}"/>
    <cellStyle name="Normal 3 4 2 3 2 2" xfId="1482" xr:uid="{00000000-0005-0000-0000-0000ED630000}"/>
    <cellStyle name="Normal 3 4 2 3 2 2 2" xfId="25990" xr:uid="{00000000-0005-0000-0000-0000EE630000}"/>
    <cellStyle name="Normal 3 4 2 3 2 2 2 2" xfId="25991" xr:uid="{00000000-0005-0000-0000-0000EF630000}"/>
    <cellStyle name="Normal 3 4 2 3 2 2 2 3" xfId="25992" xr:uid="{00000000-0005-0000-0000-0000F0630000}"/>
    <cellStyle name="Normal 3 4 2 3 2 2 3" xfId="25993" xr:uid="{00000000-0005-0000-0000-0000F1630000}"/>
    <cellStyle name="Normal 3 4 2 3 2 2 3 2" xfId="25994" xr:uid="{00000000-0005-0000-0000-0000F2630000}"/>
    <cellStyle name="Normal 3 4 2 3 2 2 3 3" xfId="25995" xr:uid="{00000000-0005-0000-0000-0000F3630000}"/>
    <cellStyle name="Normal 3 4 2 3 2 2 4" xfId="25996" xr:uid="{00000000-0005-0000-0000-0000F4630000}"/>
    <cellStyle name="Normal 3 4 2 3 2 2 5" xfId="25997" xr:uid="{00000000-0005-0000-0000-0000F5630000}"/>
    <cellStyle name="Normal 3 4 2 3 2 2_Tabell 4.5-4.7" xfId="25989" xr:uid="{00000000-0005-0000-0000-0000F6630000}"/>
    <cellStyle name="Normal 3 4 2 3 2 3" xfId="25998" xr:uid="{00000000-0005-0000-0000-0000F7630000}"/>
    <cellStyle name="Normal 3 4 2 3 2 3 2" xfId="25999" xr:uid="{00000000-0005-0000-0000-0000F8630000}"/>
    <cellStyle name="Normal 3 4 2 3 2 3 2 2" xfId="26000" xr:uid="{00000000-0005-0000-0000-0000F9630000}"/>
    <cellStyle name="Normal 3 4 2 3 2 3 2 3" xfId="26001" xr:uid="{00000000-0005-0000-0000-0000FA630000}"/>
    <cellStyle name="Normal 3 4 2 3 2 3 3" xfId="26002" xr:uid="{00000000-0005-0000-0000-0000FB630000}"/>
    <cellStyle name="Normal 3 4 2 3 2 3 3 2" xfId="26003" xr:uid="{00000000-0005-0000-0000-0000FC630000}"/>
    <cellStyle name="Normal 3 4 2 3 2 3 3 3" xfId="26004" xr:uid="{00000000-0005-0000-0000-0000FD630000}"/>
    <cellStyle name="Normal 3 4 2 3 2 3 4" xfId="26005" xr:uid="{00000000-0005-0000-0000-0000FE630000}"/>
    <cellStyle name="Normal 3 4 2 3 2 3 5" xfId="26006" xr:uid="{00000000-0005-0000-0000-0000FF630000}"/>
    <cellStyle name="Normal 3 4 2 3 2 4" xfId="26007" xr:uid="{00000000-0005-0000-0000-000000640000}"/>
    <cellStyle name="Normal 3 4 2 3 2 4 2" xfId="26008" xr:uid="{00000000-0005-0000-0000-000001640000}"/>
    <cellStyle name="Normal 3 4 2 3 2 4 3" xfId="26009" xr:uid="{00000000-0005-0000-0000-000002640000}"/>
    <cellStyle name="Normal 3 4 2 3 2 5" xfId="26010" xr:uid="{00000000-0005-0000-0000-000003640000}"/>
    <cellStyle name="Normal 3 4 2 3 2 5 2" xfId="26011" xr:uid="{00000000-0005-0000-0000-000004640000}"/>
    <cellStyle name="Normal 3 4 2 3 2 5 3" xfId="26012" xr:uid="{00000000-0005-0000-0000-000005640000}"/>
    <cellStyle name="Normal 3 4 2 3 2 6" xfId="26013" xr:uid="{00000000-0005-0000-0000-000006640000}"/>
    <cellStyle name="Normal 3 4 2 3 2 6 2" xfId="26014" xr:uid="{00000000-0005-0000-0000-000007640000}"/>
    <cellStyle name="Normal 3 4 2 3 2 7" xfId="26015" xr:uid="{00000000-0005-0000-0000-000008640000}"/>
    <cellStyle name="Normal 3 4 2 3 2 7 2" xfId="26016" xr:uid="{00000000-0005-0000-0000-000009640000}"/>
    <cellStyle name="Normal 3 4 2 3 2 8" xfId="26017" xr:uid="{00000000-0005-0000-0000-00000A640000}"/>
    <cellStyle name="Normal 3 4 2 3 2 9" xfId="26018" xr:uid="{00000000-0005-0000-0000-00000B640000}"/>
    <cellStyle name="Normal 3 4 2 3 2_Tabell 4.5-4.7" xfId="25987" xr:uid="{00000000-0005-0000-0000-00000C640000}"/>
    <cellStyle name="Normal 3 4 2 3 3" xfId="1483" xr:uid="{00000000-0005-0000-0000-00000D640000}"/>
    <cellStyle name="Normal 3 4 2 3 3 2" xfId="26020" xr:uid="{00000000-0005-0000-0000-00000E640000}"/>
    <cellStyle name="Normal 3 4 2 3 3 2 2" xfId="26021" xr:uid="{00000000-0005-0000-0000-00000F640000}"/>
    <cellStyle name="Normal 3 4 2 3 3 2 3" xfId="26022" xr:uid="{00000000-0005-0000-0000-000010640000}"/>
    <cellStyle name="Normal 3 4 2 3 3 3" xfId="26023" xr:uid="{00000000-0005-0000-0000-000011640000}"/>
    <cellStyle name="Normal 3 4 2 3 3 3 2" xfId="26024" xr:uid="{00000000-0005-0000-0000-000012640000}"/>
    <cellStyle name="Normal 3 4 2 3 3 3 3" xfId="26025" xr:uid="{00000000-0005-0000-0000-000013640000}"/>
    <cellStyle name="Normal 3 4 2 3 3 4" xfId="26026" xr:uid="{00000000-0005-0000-0000-000014640000}"/>
    <cellStyle name="Normal 3 4 2 3 3 5" xfId="26027" xr:uid="{00000000-0005-0000-0000-000015640000}"/>
    <cellStyle name="Normal 3 4 2 3 3_Tabell 4.5-4.7" xfId="26019" xr:uid="{00000000-0005-0000-0000-000016640000}"/>
    <cellStyle name="Normal 3 4 2 3 4" xfId="26028" xr:uid="{00000000-0005-0000-0000-000017640000}"/>
    <cellStyle name="Normal 3 4 2 3 4 2" xfId="26029" xr:uid="{00000000-0005-0000-0000-000018640000}"/>
    <cellStyle name="Normal 3 4 2 3 4 2 2" xfId="26030" xr:uid="{00000000-0005-0000-0000-000019640000}"/>
    <cellStyle name="Normal 3 4 2 3 4 2 3" xfId="26031" xr:uid="{00000000-0005-0000-0000-00001A640000}"/>
    <cellStyle name="Normal 3 4 2 3 4 3" xfId="26032" xr:uid="{00000000-0005-0000-0000-00001B640000}"/>
    <cellStyle name="Normal 3 4 2 3 4 3 2" xfId="26033" xr:uid="{00000000-0005-0000-0000-00001C640000}"/>
    <cellStyle name="Normal 3 4 2 3 4 3 3" xfId="26034" xr:uid="{00000000-0005-0000-0000-00001D640000}"/>
    <cellStyle name="Normal 3 4 2 3 4 4" xfId="26035" xr:uid="{00000000-0005-0000-0000-00001E640000}"/>
    <cellStyle name="Normal 3 4 2 3 4 5" xfId="26036" xr:uid="{00000000-0005-0000-0000-00001F640000}"/>
    <cellStyle name="Normal 3 4 2 3 5" xfId="26037" xr:uid="{00000000-0005-0000-0000-000020640000}"/>
    <cellStyle name="Normal 3 4 2 3 5 2" xfId="26038" xr:uid="{00000000-0005-0000-0000-000021640000}"/>
    <cellStyle name="Normal 3 4 2 3 5 3" xfId="26039" xr:uid="{00000000-0005-0000-0000-000022640000}"/>
    <cellStyle name="Normal 3 4 2 3 6" xfId="26040" xr:uid="{00000000-0005-0000-0000-000023640000}"/>
    <cellStyle name="Normal 3 4 2 3 6 2" xfId="26041" xr:uid="{00000000-0005-0000-0000-000024640000}"/>
    <cellStyle name="Normal 3 4 2 3 6 3" xfId="26042" xr:uid="{00000000-0005-0000-0000-000025640000}"/>
    <cellStyle name="Normal 3 4 2 3 7" xfId="26043" xr:uid="{00000000-0005-0000-0000-000026640000}"/>
    <cellStyle name="Normal 3 4 2 3 7 2" xfId="26044" xr:uid="{00000000-0005-0000-0000-000027640000}"/>
    <cellStyle name="Normal 3 4 2 3 8" xfId="26045" xr:uid="{00000000-0005-0000-0000-000028640000}"/>
    <cellStyle name="Normal 3 4 2 3 8 2" xfId="26046" xr:uid="{00000000-0005-0000-0000-000029640000}"/>
    <cellStyle name="Normal 3 4 2 3 9" xfId="26047" xr:uid="{00000000-0005-0000-0000-00002A640000}"/>
    <cellStyle name="Normal 3 4 2 3_Tabell 4.5-4.7" xfId="25984" xr:uid="{00000000-0005-0000-0000-00002B640000}"/>
    <cellStyle name="Normal 3 4 2 4" xfId="1484" xr:uid="{00000000-0005-0000-0000-00002C640000}"/>
    <cellStyle name="Normal 3 4 2 4 10" xfId="26049" xr:uid="{00000000-0005-0000-0000-00002D640000}"/>
    <cellStyle name="Normal 3 4 2 4 2" xfId="1485" xr:uid="{00000000-0005-0000-0000-00002E640000}"/>
    <cellStyle name="Normal 3 4 2 4 2 2" xfId="26051" xr:uid="{00000000-0005-0000-0000-00002F640000}"/>
    <cellStyle name="Normal 3 4 2 4 2 2 2" xfId="26052" xr:uid="{00000000-0005-0000-0000-000030640000}"/>
    <cellStyle name="Normal 3 4 2 4 2 2 3" xfId="26053" xr:uid="{00000000-0005-0000-0000-000031640000}"/>
    <cellStyle name="Normal 3 4 2 4 2 3" xfId="26054" xr:uid="{00000000-0005-0000-0000-000032640000}"/>
    <cellStyle name="Normal 3 4 2 4 2 3 2" xfId="26055" xr:uid="{00000000-0005-0000-0000-000033640000}"/>
    <cellStyle name="Normal 3 4 2 4 2 3 3" xfId="26056" xr:uid="{00000000-0005-0000-0000-000034640000}"/>
    <cellStyle name="Normal 3 4 2 4 2 4" xfId="26057" xr:uid="{00000000-0005-0000-0000-000035640000}"/>
    <cellStyle name="Normal 3 4 2 4 2 5" xfId="26058" xr:uid="{00000000-0005-0000-0000-000036640000}"/>
    <cellStyle name="Normal 3 4 2 4 2_Tabell 4.5-4.7" xfId="26050" xr:uid="{00000000-0005-0000-0000-000037640000}"/>
    <cellStyle name="Normal 3 4 2 4 3" xfId="26059" xr:uid="{00000000-0005-0000-0000-000038640000}"/>
    <cellStyle name="Normal 3 4 2 4 3 2" xfId="26060" xr:uid="{00000000-0005-0000-0000-000039640000}"/>
    <cellStyle name="Normal 3 4 2 4 3 2 2" xfId="26061" xr:uid="{00000000-0005-0000-0000-00003A640000}"/>
    <cellStyle name="Normal 3 4 2 4 3 2 3" xfId="26062" xr:uid="{00000000-0005-0000-0000-00003B640000}"/>
    <cellStyle name="Normal 3 4 2 4 3 3" xfId="26063" xr:uid="{00000000-0005-0000-0000-00003C640000}"/>
    <cellStyle name="Normal 3 4 2 4 3 3 2" xfId="26064" xr:uid="{00000000-0005-0000-0000-00003D640000}"/>
    <cellStyle name="Normal 3 4 2 4 3 3 3" xfId="26065" xr:uid="{00000000-0005-0000-0000-00003E640000}"/>
    <cellStyle name="Normal 3 4 2 4 3 4" xfId="26066" xr:uid="{00000000-0005-0000-0000-00003F640000}"/>
    <cellStyle name="Normal 3 4 2 4 3 5" xfId="26067" xr:uid="{00000000-0005-0000-0000-000040640000}"/>
    <cellStyle name="Normal 3 4 2 4 4" xfId="26068" xr:uid="{00000000-0005-0000-0000-000041640000}"/>
    <cellStyle name="Normal 3 4 2 4 4 2" xfId="26069" xr:uid="{00000000-0005-0000-0000-000042640000}"/>
    <cellStyle name="Normal 3 4 2 4 4 3" xfId="26070" xr:uid="{00000000-0005-0000-0000-000043640000}"/>
    <cellStyle name="Normal 3 4 2 4 5" xfId="26071" xr:uid="{00000000-0005-0000-0000-000044640000}"/>
    <cellStyle name="Normal 3 4 2 4 5 2" xfId="26072" xr:uid="{00000000-0005-0000-0000-000045640000}"/>
    <cellStyle name="Normal 3 4 2 4 5 3" xfId="26073" xr:uid="{00000000-0005-0000-0000-000046640000}"/>
    <cellStyle name="Normal 3 4 2 4 6" xfId="26074" xr:uid="{00000000-0005-0000-0000-000047640000}"/>
    <cellStyle name="Normal 3 4 2 4 6 2" xfId="26075" xr:uid="{00000000-0005-0000-0000-000048640000}"/>
    <cellStyle name="Normal 3 4 2 4 7" xfId="26076" xr:uid="{00000000-0005-0000-0000-000049640000}"/>
    <cellStyle name="Normal 3 4 2 4 7 2" xfId="26077" xr:uid="{00000000-0005-0000-0000-00004A640000}"/>
    <cellStyle name="Normal 3 4 2 4 8" xfId="26078" xr:uid="{00000000-0005-0000-0000-00004B640000}"/>
    <cellStyle name="Normal 3 4 2 4 9" xfId="26079" xr:uid="{00000000-0005-0000-0000-00004C640000}"/>
    <cellStyle name="Normal 3 4 2 4_Tabell 4.5-4.7" xfId="26048" xr:uid="{00000000-0005-0000-0000-00004D640000}"/>
    <cellStyle name="Normal 3 4 2 5" xfId="1486" xr:uid="{00000000-0005-0000-0000-00004E640000}"/>
    <cellStyle name="Normal 3 4 2 5 10" xfId="26081" xr:uid="{00000000-0005-0000-0000-00004F640000}"/>
    <cellStyle name="Normal 3 4 2 5 2" xfId="1487" xr:uid="{00000000-0005-0000-0000-000050640000}"/>
    <cellStyle name="Normal 3 4 2 5 2 2" xfId="26083" xr:uid="{00000000-0005-0000-0000-000051640000}"/>
    <cellStyle name="Normal 3 4 2 5 2 2 2" xfId="26084" xr:uid="{00000000-0005-0000-0000-000052640000}"/>
    <cellStyle name="Normal 3 4 2 5 2 2 3" xfId="26085" xr:uid="{00000000-0005-0000-0000-000053640000}"/>
    <cellStyle name="Normal 3 4 2 5 2 3" xfId="26086" xr:uid="{00000000-0005-0000-0000-000054640000}"/>
    <cellStyle name="Normal 3 4 2 5 2 3 2" xfId="26087" xr:uid="{00000000-0005-0000-0000-000055640000}"/>
    <cellStyle name="Normal 3 4 2 5 2 3 3" xfId="26088" xr:uid="{00000000-0005-0000-0000-000056640000}"/>
    <cellStyle name="Normal 3 4 2 5 2 4" xfId="26089" xr:uid="{00000000-0005-0000-0000-000057640000}"/>
    <cellStyle name="Normal 3 4 2 5 2 5" xfId="26090" xr:uid="{00000000-0005-0000-0000-000058640000}"/>
    <cellStyle name="Normal 3 4 2 5 2_Tabell 4.5-4.7" xfId="26082" xr:uid="{00000000-0005-0000-0000-000059640000}"/>
    <cellStyle name="Normal 3 4 2 5 3" xfId="26091" xr:uid="{00000000-0005-0000-0000-00005A640000}"/>
    <cellStyle name="Normal 3 4 2 5 3 2" xfId="26092" xr:uid="{00000000-0005-0000-0000-00005B640000}"/>
    <cellStyle name="Normal 3 4 2 5 3 2 2" xfId="26093" xr:uid="{00000000-0005-0000-0000-00005C640000}"/>
    <cellStyle name="Normal 3 4 2 5 3 2 3" xfId="26094" xr:uid="{00000000-0005-0000-0000-00005D640000}"/>
    <cellStyle name="Normal 3 4 2 5 3 3" xfId="26095" xr:uid="{00000000-0005-0000-0000-00005E640000}"/>
    <cellStyle name="Normal 3 4 2 5 3 3 2" xfId="26096" xr:uid="{00000000-0005-0000-0000-00005F640000}"/>
    <cellStyle name="Normal 3 4 2 5 3 3 3" xfId="26097" xr:uid="{00000000-0005-0000-0000-000060640000}"/>
    <cellStyle name="Normal 3 4 2 5 3 4" xfId="26098" xr:uid="{00000000-0005-0000-0000-000061640000}"/>
    <cellStyle name="Normal 3 4 2 5 3 5" xfId="26099" xr:uid="{00000000-0005-0000-0000-000062640000}"/>
    <cellStyle name="Normal 3 4 2 5 4" xfId="26100" xr:uid="{00000000-0005-0000-0000-000063640000}"/>
    <cellStyle name="Normal 3 4 2 5 4 2" xfId="26101" xr:uid="{00000000-0005-0000-0000-000064640000}"/>
    <cellStyle name="Normal 3 4 2 5 4 3" xfId="26102" xr:uid="{00000000-0005-0000-0000-000065640000}"/>
    <cellStyle name="Normal 3 4 2 5 5" xfId="26103" xr:uid="{00000000-0005-0000-0000-000066640000}"/>
    <cellStyle name="Normal 3 4 2 5 5 2" xfId="26104" xr:uid="{00000000-0005-0000-0000-000067640000}"/>
    <cellStyle name="Normal 3 4 2 5 5 3" xfId="26105" xr:uid="{00000000-0005-0000-0000-000068640000}"/>
    <cellStyle name="Normal 3 4 2 5 6" xfId="26106" xr:uid="{00000000-0005-0000-0000-000069640000}"/>
    <cellStyle name="Normal 3 4 2 5 6 2" xfId="26107" xr:uid="{00000000-0005-0000-0000-00006A640000}"/>
    <cellStyle name="Normal 3 4 2 5 7" xfId="26108" xr:uid="{00000000-0005-0000-0000-00006B640000}"/>
    <cellStyle name="Normal 3 4 2 5 7 2" xfId="26109" xr:uid="{00000000-0005-0000-0000-00006C640000}"/>
    <cellStyle name="Normal 3 4 2 5 8" xfId="26110" xr:uid="{00000000-0005-0000-0000-00006D640000}"/>
    <cellStyle name="Normal 3 4 2 5 9" xfId="26111" xr:uid="{00000000-0005-0000-0000-00006E640000}"/>
    <cellStyle name="Normal 3 4 2 5_Tabell 4.5-4.7" xfId="26080" xr:uid="{00000000-0005-0000-0000-00006F640000}"/>
    <cellStyle name="Normal 3 4 2 6" xfId="1488" xr:uid="{00000000-0005-0000-0000-000070640000}"/>
    <cellStyle name="Normal 3 4 2 6 2" xfId="26113" xr:uid="{00000000-0005-0000-0000-000071640000}"/>
    <cellStyle name="Normal 3 4 2 6 2 2" xfId="26114" xr:uid="{00000000-0005-0000-0000-000072640000}"/>
    <cellStyle name="Normal 3 4 2 6 2 3" xfId="26115" xr:uid="{00000000-0005-0000-0000-000073640000}"/>
    <cellStyle name="Normal 3 4 2 6 3" xfId="26116" xr:uid="{00000000-0005-0000-0000-000074640000}"/>
    <cellStyle name="Normal 3 4 2 6 3 2" xfId="26117" xr:uid="{00000000-0005-0000-0000-000075640000}"/>
    <cellStyle name="Normal 3 4 2 6 3 3" xfId="26118" xr:uid="{00000000-0005-0000-0000-000076640000}"/>
    <cellStyle name="Normal 3 4 2 6 4" xfId="26119" xr:uid="{00000000-0005-0000-0000-000077640000}"/>
    <cellStyle name="Normal 3 4 2 6 5" xfId="26120" xr:uid="{00000000-0005-0000-0000-000078640000}"/>
    <cellStyle name="Normal 3 4 2 6_Tabell 4.5-4.7" xfId="26112" xr:uid="{00000000-0005-0000-0000-000079640000}"/>
    <cellStyle name="Normal 3 4 2 7" xfId="26121" xr:uid="{00000000-0005-0000-0000-00007A640000}"/>
    <cellStyle name="Normal 3 4 2 7 2" xfId="26122" xr:uid="{00000000-0005-0000-0000-00007B640000}"/>
    <cellStyle name="Normal 3 4 2 7 2 2" xfId="26123" xr:uid="{00000000-0005-0000-0000-00007C640000}"/>
    <cellStyle name="Normal 3 4 2 7 2 3" xfId="26124" xr:uid="{00000000-0005-0000-0000-00007D640000}"/>
    <cellStyle name="Normal 3 4 2 7 3" xfId="26125" xr:uid="{00000000-0005-0000-0000-00007E640000}"/>
    <cellStyle name="Normal 3 4 2 7 3 2" xfId="26126" xr:uid="{00000000-0005-0000-0000-00007F640000}"/>
    <cellStyle name="Normal 3 4 2 7 3 3" xfId="26127" xr:uid="{00000000-0005-0000-0000-000080640000}"/>
    <cellStyle name="Normal 3 4 2 7 4" xfId="26128" xr:uid="{00000000-0005-0000-0000-000081640000}"/>
    <cellStyle name="Normal 3 4 2 7 5" xfId="26129" xr:uid="{00000000-0005-0000-0000-000082640000}"/>
    <cellStyle name="Normal 3 4 2 8" xfId="26130" xr:uid="{00000000-0005-0000-0000-000083640000}"/>
    <cellStyle name="Normal 3 4 2 8 2" xfId="26131" xr:uid="{00000000-0005-0000-0000-000084640000}"/>
    <cellStyle name="Normal 3 4 2 8 2 2" xfId="26132" xr:uid="{00000000-0005-0000-0000-000085640000}"/>
    <cellStyle name="Normal 3 4 2 8 2 3" xfId="26133" xr:uid="{00000000-0005-0000-0000-000086640000}"/>
    <cellStyle name="Normal 3 4 2 8 3" xfId="26134" xr:uid="{00000000-0005-0000-0000-000087640000}"/>
    <cellStyle name="Normal 3 4 2 8 3 2" xfId="26135" xr:uid="{00000000-0005-0000-0000-000088640000}"/>
    <cellStyle name="Normal 3 4 2 8 3 3" xfId="26136" xr:uid="{00000000-0005-0000-0000-000089640000}"/>
    <cellStyle name="Normal 3 4 2 8 4" xfId="26137" xr:uid="{00000000-0005-0000-0000-00008A640000}"/>
    <cellStyle name="Normal 3 4 2 8 5" xfId="26138" xr:uid="{00000000-0005-0000-0000-00008B640000}"/>
    <cellStyle name="Normal 3 4 2 9" xfId="26139" xr:uid="{00000000-0005-0000-0000-00008C640000}"/>
    <cellStyle name="Normal 3 4 2 9 2" xfId="26140" xr:uid="{00000000-0005-0000-0000-00008D640000}"/>
    <cellStyle name="Normal 3 4 2 9 2 2" xfId="26141" xr:uid="{00000000-0005-0000-0000-00008E640000}"/>
    <cellStyle name="Normal 3 4 2 9 2 3" xfId="26142" xr:uid="{00000000-0005-0000-0000-00008F640000}"/>
    <cellStyle name="Normal 3 4 2 9 3" xfId="26143" xr:uid="{00000000-0005-0000-0000-000090640000}"/>
    <cellStyle name="Normal 3 4 2 9 3 2" xfId="26144" xr:uid="{00000000-0005-0000-0000-000091640000}"/>
    <cellStyle name="Normal 3 4 2 9 3 3" xfId="26145" xr:uid="{00000000-0005-0000-0000-000092640000}"/>
    <cellStyle name="Normal 3 4 2 9 4" xfId="26146" xr:uid="{00000000-0005-0000-0000-000093640000}"/>
    <cellStyle name="Normal 3 4 2 9 5" xfId="26147" xr:uid="{00000000-0005-0000-0000-000094640000}"/>
    <cellStyle name="Normal 3 4 2_Tabell 4.5-4.7" xfId="25888" xr:uid="{00000000-0005-0000-0000-000095640000}"/>
    <cellStyle name="Normal 3 4 3" xfId="1489" xr:uid="{00000000-0005-0000-0000-000096640000}"/>
    <cellStyle name="Normal 3 4 3 10" xfId="26149" xr:uid="{00000000-0005-0000-0000-000097640000}"/>
    <cellStyle name="Normal 3 4 3 10 2" xfId="26150" xr:uid="{00000000-0005-0000-0000-000098640000}"/>
    <cellStyle name="Normal 3 4 3 11" xfId="26151" xr:uid="{00000000-0005-0000-0000-000099640000}"/>
    <cellStyle name="Normal 3 4 3 12" xfId="26152" xr:uid="{00000000-0005-0000-0000-00009A640000}"/>
    <cellStyle name="Normal 3 4 3 13" xfId="26153" xr:uid="{00000000-0005-0000-0000-00009B640000}"/>
    <cellStyle name="Normal 3 4 3 2" xfId="1490" xr:uid="{00000000-0005-0000-0000-00009C640000}"/>
    <cellStyle name="Normal 3 4 3 2 10" xfId="26155" xr:uid="{00000000-0005-0000-0000-00009D640000}"/>
    <cellStyle name="Normal 3 4 3 2 2" xfId="1491" xr:uid="{00000000-0005-0000-0000-00009E640000}"/>
    <cellStyle name="Normal 3 4 3 2 2 2" xfId="26157" xr:uid="{00000000-0005-0000-0000-00009F640000}"/>
    <cellStyle name="Normal 3 4 3 2 2 2 2" xfId="26158" xr:uid="{00000000-0005-0000-0000-0000A0640000}"/>
    <cellStyle name="Normal 3 4 3 2 2 2 3" xfId="26159" xr:uid="{00000000-0005-0000-0000-0000A1640000}"/>
    <cellStyle name="Normal 3 4 3 2 2 3" xfId="26160" xr:uid="{00000000-0005-0000-0000-0000A2640000}"/>
    <cellStyle name="Normal 3 4 3 2 2 3 2" xfId="26161" xr:uid="{00000000-0005-0000-0000-0000A3640000}"/>
    <cellStyle name="Normal 3 4 3 2 2 3 3" xfId="26162" xr:uid="{00000000-0005-0000-0000-0000A4640000}"/>
    <cellStyle name="Normal 3 4 3 2 2 4" xfId="26163" xr:uid="{00000000-0005-0000-0000-0000A5640000}"/>
    <cellStyle name="Normal 3 4 3 2 2 5" xfId="26164" xr:uid="{00000000-0005-0000-0000-0000A6640000}"/>
    <cellStyle name="Normal 3 4 3 2 2_Tabell 4.5-4.7" xfId="26156" xr:uid="{00000000-0005-0000-0000-0000A7640000}"/>
    <cellStyle name="Normal 3 4 3 2 3" xfId="26165" xr:uid="{00000000-0005-0000-0000-0000A8640000}"/>
    <cellStyle name="Normal 3 4 3 2 3 2" xfId="26166" xr:uid="{00000000-0005-0000-0000-0000A9640000}"/>
    <cellStyle name="Normal 3 4 3 2 3 2 2" xfId="26167" xr:uid="{00000000-0005-0000-0000-0000AA640000}"/>
    <cellStyle name="Normal 3 4 3 2 3 2 3" xfId="26168" xr:uid="{00000000-0005-0000-0000-0000AB640000}"/>
    <cellStyle name="Normal 3 4 3 2 3 3" xfId="26169" xr:uid="{00000000-0005-0000-0000-0000AC640000}"/>
    <cellStyle name="Normal 3 4 3 2 3 3 2" xfId="26170" xr:uid="{00000000-0005-0000-0000-0000AD640000}"/>
    <cellStyle name="Normal 3 4 3 2 3 3 3" xfId="26171" xr:uid="{00000000-0005-0000-0000-0000AE640000}"/>
    <cellStyle name="Normal 3 4 3 2 3 4" xfId="26172" xr:uid="{00000000-0005-0000-0000-0000AF640000}"/>
    <cellStyle name="Normal 3 4 3 2 3 5" xfId="26173" xr:uid="{00000000-0005-0000-0000-0000B0640000}"/>
    <cellStyle name="Normal 3 4 3 2 4" xfId="26174" xr:uid="{00000000-0005-0000-0000-0000B1640000}"/>
    <cellStyle name="Normal 3 4 3 2 4 2" xfId="26175" xr:uid="{00000000-0005-0000-0000-0000B2640000}"/>
    <cellStyle name="Normal 3 4 3 2 4 3" xfId="26176" xr:uid="{00000000-0005-0000-0000-0000B3640000}"/>
    <cellStyle name="Normal 3 4 3 2 5" xfId="26177" xr:uid="{00000000-0005-0000-0000-0000B4640000}"/>
    <cellStyle name="Normal 3 4 3 2 5 2" xfId="26178" xr:uid="{00000000-0005-0000-0000-0000B5640000}"/>
    <cellStyle name="Normal 3 4 3 2 5 3" xfId="26179" xr:uid="{00000000-0005-0000-0000-0000B6640000}"/>
    <cellStyle name="Normal 3 4 3 2 6" xfId="26180" xr:uid="{00000000-0005-0000-0000-0000B7640000}"/>
    <cellStyle name="Normal 3 4 3 2 6 2" xfId="26181" xr:uid="{00000000-0005-0000-0000-0000B8640000}"/>
    <cellStyle name="Normal 3 4 3 2 7" xfId="26182" xr:uid="{00000000-0005-0000-0000-0000B9640000}"/>
    <cellStyle name="Normal 3 4 3 2 7 2" xfId="26183" xr:uid="{00000000-0005-0000-0000-0000BA640000}"/>
    <cellStyle name="Normal 3 4 3 2 8" xfId="26184" xr:uid="{00000000-0005-0000-0000-0000BB640000}"/>
    <cellStyle name="Normal 3 4 3 2 9" xfId="26185" xr:uid="{00000000-0005-0000-0000-0000BC640000}"/>
    <cellStyle name="Normal 3 4 3 2_Tabell 4.5-4.7" xfId="26154" xr:uid="{00000000-0005-0000-0000-0000BD640000}"/>
    <cellStyle name="Normal 3 4 3 3" xfId="1492" xr:uid="{00000000-0005-0000-0000-0000BE640000}"/>
    <cellStyle name="Normal 3 4 3 3 2" xfId="26187" xr:uid="{00000000-0005-0000-0000-0000BF640000}"/>
    <cellStyle name="Normal 3 4 3 3 2 2" xfId="26188" xr:uid="{00000000-0005-0000-0000-0000C0640000}"/>
    <cellStyle name="Normal 3 4 3 3 2 3" xfId="26189" xr:uid="{00000000-0005-0000-0000-0000C1640000}"/>
    <cellStyle name="Normal 3 4 3 3 3" xfId="26190" xr:uid="{00000000-0005-0000-0000-0000C2640000}"/>
    <cellStyle name="Normal 3 4 3 3 3 2" xfId="26191" xr:uid="{00000000-0005-0000-0000-0000C3640000}"/>
    <cellStyle name="Normal 3 4 3 3 3 3" xfId="26192" xr:uid="{00000000-0005-0000-0000-0000C4640000}"/>
    <cellStyle name="Normal 3 4 3 3 4" xfId="26193" xr:uid="{00000000-0005-0000-0000-0000C5640000}"/>
    <cellStyle name="Normal 3 4 3 3 5" xfId="26194" xr:uid="{00000000-0005-0000-0000-0000C6640000}"/>
    <cellStyle name="Normal 3 4 3 3_Tabell 4.5-4.7" xfId="26186" xr:uid="{00000000-0005-0000-0000-0000C7640000}"/>
    <cellStyle name="Normal 3 4 3 4" xfId="26195" xr:uid="{00000000-0005-0000-0000-0000C8640000}"/>
    <cellStyle name="Normal 3 4 3 4 2" xfId="26196" xr:uid="{00000000-0005-0000-0000-0000C9640000}"/>
    <cellStyle name="Normal 3 4 3 4 2 2" xfId="26197" xr:uid="{00000000-0005-0000-0000-0000CA640000}"/>
    <cellStyle name="Normal 3 4 3 4 2 3" xfId="26198" xr:uid="{00000000-0005-0000-0000-0000CB640000}"/>
    <cellStyle name="Normal 3 4 3 4 3" xfId="26199" xr:uid="{00000000-0005-0000-0000-0000CC640000}"/>
    <cellStyle name="Normal 3 4 3 4 3 2" xfId="26200" xr:uid="{00000000-0005-0000-0000-0000CD640000}"/>
    <cellStyle name="Normal 3 4 3 4 3 3" xfId="26201" xr:uid="{00000000-0005-0000-0000-0000CE640000}"/>
    <cellStyle name="Normal 3 4 3 4 4" xfId="26202" xr:uid="{00000000-0005-0000-0000-0000CF640000}"/>
    <cellStyle name="Normal 3 4 3 4 5" xfId="26203" xr:uid="{00000000-0005-0000-0000-0000D0640000}"/>
    <cellStyle name="Normal 3 4 3 5" xfId="26204" xr:uid="{00000000-0005-0000-0000-0000D1640000}"/>
    <cellStyle name="Normal 3 4 3 5 2" xfId="26205" xr:uid="{00000000-0005-0000-0000-0000D2640000}"/>
    <cellStyle name="Normal 3 4 3 5 2 2" xfId="26206" xr:uid="{00000000-0005-0000-0000-0000D3640000}"/>
    <cellStyle name="Normal 3 4 3 5 2 3" xfId="26207" xr:uid="{00000000-0005-0000-0000-0000D4640000}"/>
    <cellStyle name="Normal 3 4 3 5 3" xfId="26208" xr:uid="{00000000-0005-0000-0000-0000D5640000}"/>
    <cellStyle name="Normal 3 4 3 5 3 2" xfId="26209" xr:uid="{00000000-0005-0000-0000-0000D6640000}"/>
    <cellStyle name="Normal 3 4 3 5 3 3" xfId="26210" xr:uid="{00000000-0005-0000-0000-0000D7640000}"/>
    <cellStyle name="Normal 3 4 3 5 4" xfId="26211" xr:uid="{00000000-0005-0000-0000-0000D8640000}"/>
    <cellStyle name="Normal 3 4 3 5 5" xfId="26212" xr:uid="{00000000-0005-0000-0000-0000D9640000}"/>
    <cellStyle name="Normal 3 4 3 6" xfId="26213" xr:uid="{00000000-0005-0000-0000-0000DA640000}"/>
    <cellStyle name="Normal 3 4 3 6 2" xfId="26214" xr:uid="{00000000-0005-0000-0000-0000DB640000}"/>
    <cellStyle name="Normal 3 4 3 6 2 2" xfId="26215" xr:uid="{00000000-0005-0000-0000-0000DC640000}"/>
    <cellStyle name="Normal 3 4 3 6 2 3" xfId="26216" xr:uid="{00000000-0005-0000-0000-0000DD640000}"/>
    <cellStyle name="Normal 3 4 3 6 3" xfId="26217" xr:uid="{00000000-0005-0000-0000-0000DE640000}"/>
    <cellStyle name="Normal 3 4 3 6 3 2" xfId="26218" xr:uid="{00000000-0005-0000-0000-0000DF640000}"/>
    <cellStyle name="Normal 3 4 3 6 3 3" xfId="26219" xr:uid="{00000000-0005-0000-0000-0000E0640000}"/>
    <cellStyle name="Normal 3 4 3 6 4" xfId="26220" xr:uid="{00000000-0005-0000-0000-0000E1640000}"/>
    <cellStyle name="Normal 3 4 3 6 5" xfId="26221" xr:uid="{00000000-0005-0000-0000-0000E2640000}"/>
    <cellStyle name="Normal 3 4 3 7" xfId="26222" xr:uid="{00000000-0005-0000-0000-0000E3640000}"/>
    <cellStyle name="Normal 3 4 3 7 2" xfId="26223" xr:uid="{00000000-0005-0000-0000-0000E4640000}"/>
    <cellStyle name="Normal 3 4 3 7 3" xfId="26224" xr:uid="{00000000-0005-0000-0000-0000E5640000}"/>
    <cellStyle name="Normal 3 4 3 8" xfId="26225" xr:uid="{00000000-0005-0000-0000-0000E6640000}"/>
    <cellStyle name="Normal 3 4 3 8 2" xfId="26226" xr:uid="{00000000-0005-0000-0000-0000E7640000}"/>
    <cellStyle name="Normal 3 4 3 8 3" xfId="26227" xr:uid="{00000000-0005-0000-0000-0000E8640000}"/>
    <cellStyle name="Normal 3 4 3 9" xfId="26228" xr:uid="{00000000-0005-0000-0000-0000E9640000}"/>
    <cellStyle name="Normal 3 4 3 9 2" xfId="26229" xr:uid="{00000000-0005-0000-0000-0000EA640000}"/>
    <cellStyle name="Normal 3 4 3_Tabell 4.5-4.7" xfId="26148" xr:uid="{00000000-0005-0000-0000-0000EB640000}"/>
    <cellStyle name="Normal 3 4 4" xfId="1493" xr:uid="{00000000-0005-0000-0000-0000EC640000}"/>
    <cellStyle name="Normal 3 4 4 10" xfId="26231" xr:uid="{00000000-0005-0000-0000-0000ED640000}"/>
    <cellStyle name="Normal 3 4 4 11" xfId="26232" xr:uid="{00000000-0005-0000-0000-0000EE640000}"/>
    <cellStyle name="Normal 3 4 4 2" xfId="1494" xr:uid="{00000000-0005-0000-0000-0000EF640000}"/>
    <cellStyle name="Normal 3 4 4 2 10" xfId="26234" xr:uid="{00000000-0005-0000-0000-0000F0640000}"/>
    <cellStyle name="Normal 3 4 4 2 2" xfId="1495" xr:uid="{00000000-0005-0000-0000-0000F1640000}"/>
    <cellStyle name="Normal 3 4 4 2 2 2" xfId="26236" xr:uid="{00000000-0005-0000-0000-0000F2640000}"/>
    <cellStyle name="Normal 3 4 4 2 2 2 2" xfId="26237" xr:uid="{00000000-0005-0000-0000-0000F3640000}"/>
    <cellStyle name="Normal 3 4 4 2 2 2 3" xfId="26238" xr:uid="{00000000-0005-0000-0000-0000F4640000}"/>
    <cellStyle name="Normal 3 4 4 2 2 3" xfId="26239" xr:uid="{00000000-0005-0000-0000-0000F5640000}"/>
    <cellStyle name="Normal 3 4 4 2 2 3 2" xfId="26240" xr:uid="{00000000-0005-0000-0000-0000F6640000}"/>
    <cellStyle name="Normal 3 4 4 2 2 3 3" xfId="26241" xr:uid="{00000000-0005-0000-0000-0000F7640000}"/>
    <cellStyle name="Normal 3 4 4 2 2 4" xfId="26242" xr:uid="{00000000-0005-0000-0000-0000F8640000}"/>
    <cellStyle name="Normal 3 4 4 2 2 5" xfId="26243" xr:uid="{00000000-0005-0000-0000-0000F9640000}"/>
    <cellStyle name="Normal 3 4 4 2 2_Tabell 4.5-4.7" xfId="26235" xr:uid="{00000000-0005-0000-0000-0000FA640000}"/>
    <cellStyle name="Normal 3 4 4 2 3" xfId="26244" xr:uid="{00000000-0005-0000-0000-0000FB640000}"/>
    <cellStyle name="Normal 3 4 4 2 3 2" xfId="26245" xr:uid="{00000000-0005-0000-0000-0000FC640000}"/>
    <cellStyle name="Normal 3 4 4 2 3 2 2" xfId="26246" xr:uid="{00000000-0005-0000-0000-0000FD640000}"/>
    <cellStyle name="Normal 3 4 4 2 3 2 3" xfId="26247" xr:uid="{00000000-0005-0000-0000-0000FE640000}"/>
    <cellStyle name="Normal 3 4 4 2 3 3" xfId="26248" xr:uid="{00000000-0005-0000-0000-0000FF640000}"/>
    <cellStyle name="Normal 3 4 4 2 3 3 2" xfId="26249" xr:uid="{00000000-0005-0000-0000-000000650000}"/>
    <cellStyle name="Normal 3 4 4 2 3 3 3" xfId="26250" xr:uid="{00000000-0005-0000-0000-000001650000}"/>
    <cellStyle name="Normal 3 4 4 2 3 4" xfId="26251" xr:uid="{00000000-0005-0000-0000-000002650000}"/>
    <cellStyle name="Normal 3 4 4 2 3 5" xfId="26252" xr:uid="{00000000-0005-0000-0000-000003650000}"/>
    <cellStyle name="Normal 3 4 4 2 4" xfId="26253" xr:uid="{00000000-0005-0000-0000-000004650000}"/>
    <cellStyle name="Normal 3 4 4 2 4 2" xfId="26254" xr:uid="{00000000-0005-0000-0000-000005650000}"/>
    <cellStyle name="Normal 3 4 4 2 4 3" xfId="26255" xr:uid="{00000000-0005-0000-0000-000006650000}"/>
    <cellStyle name="Normal 3 4 4 2 5" xfId="26256" xr:uid="{00000000-0005-0000-0000-000007650000}"/>
    <cellStyle name="Normal 3 4 4 2 5 2" xfId="26257" xr:uid="{00000000-0005-0000-0000-000008650000}"/>
    <cellStyle name="Normal 3 4 4 2 5 3" xfId="26258" xr:uid="{00000000-0005-0000-0000-000009650000}"/>
    <cellStyle name="Normal 3 4 4 2 6" xfId="26259" xr:uid="{00000000-0005-0000-0000-00000A650000}"/>
    <cellStyle name="Normal 3 4 4 2 6 2" xfId="26260" xr:uid="{00000000-0005-0000-0000-00000B650000}"/>
    <cellStyle name="Normal 3 4 4 2 7" xfId="26261" xr:uid="{00000000-0005-0000-0000-00000C650000}"/>
    <cellStyle name="Normal 3 4 4 2 7 2" xfId="26262" xr:uid="{00000000-0005-0000-0000-00000D650000}"/>
    <cellStyle name="Normal 3 4 4 2 8" xfId="26263" xr:uid="{00000000-0005-0000-0000-00000E650000}"/>
    <cellStyle name="Normal 3 4 4 2 9" xfId="26264" xr:uid="{00000000-0005-0000-0000-00000F650000}"/>
    <cellStyle name="Normal 3 4 4 2_Tabell 4.5-4.7" xfId="26233" xr:uid="{00000000-0005-0000-0000-000010650000}"/>
    <cellStyle name="Normal 3 4 4 3" xfId="1496" xr:uid="{00000000-0005-0000-0000-000011650000}"/>
    <cellStyle name="Normal 3 4 4 3 2" xfId="26266" xr:uid="{00000000-0005-0000-0000-000012650000}"/>
    <cellStyle name="Normal 3 4 4 3 2 2" xfId="26267" xr:uid="{00000000-0005-0000-0000-000013650000}"/>
    <cellStyle name="Normal 3 4 4 3 2 3" xfId="26268" xr:uid="{00000000-0005-0000-0000-000014650000}"/>
    <cellStyle name="Normal 3 4 4 3 3" xfId="26269" xr:uid="{00000000-0005-0000-0000-000015650000}"/>
    <cellStyle name="Normal 3 4 4 3 3 2" xfId="26270" xr:uid="{00000000-0005-0000-0000-000016650000}"/>
    <cellStyle name="Normal 3 4 4 3 3 3" xfId="26271" xr:uid="{00000000-0005-0000-0000-000017650000}"/>
    <cellStyle name="Normal 3 4 4 3 4" xfId="26272" xr:uid="{00000000-0005-0000-0000-000018650000}"/>
    <cellStyle name="Normal 3 4 4 3 5" xfId="26273" xr:uid="{00000000-0005-0000-0000-000019650000}"/>
    <cellStyle name="Normal 3 4 4 3_Tabell 4.5-4.7" xfId="26265" xr:uid="{00000000-0005-0000-0000-00001A650000}"/>
    <cellStyle name="Normal 3 4 4 4" xfId="26274" xr:uid="{00000000-0005-0000-0000-00001B650000}"/>
    <cellStyle name="Normal 3 4 4 4 2" xfId="26275" xr:uid="{00000000-0005-0000-0000-00001C650000}"/>
    <cellStyle name="Normal 3 4 4 4 2 2" xfId="26276" xr:uid="{00000000-0005-0000-0000-00001D650000}"/>
    <cellStyle name="Normal 3 4 4 4 2 3" xfId="26277" xr:uid="{00000000-0005-0000-0000-00001E650000}"/>
    <cellStyle name="Normal 3 4 4 4 3" xfId="26278" xr:uid="{00000000-0005-0000-0000-00001F650000}"/>
    <cellStyle name="Normal 3 4 4 4 3 2" xfId="26279" xr:uid="{00000000-0005-0000-0000-000020650000}"/>
    <cellStyle name="Normal 3 4 4 4 3 3" xfId="26280" xr:uid="{00000000-0005-0000-0000-000021650000}"/>
    <cellStyle name="Normal 3 4 4 4 4" xfId="26281" xr:uid="{00000000-0005-0000-0000-000022650000}"/>
    <cellStyle name="Normal 3 4 4 4 5" xfId="26282" xr:uid="{00000000-0005-0000-0000-000023650000}"/>
    <cellStyle name="Normal 3 4 4 5" xfId="26283" xr:uid="{00000000-0005-0000-0000-000024650000}"/>
    <cellStyle name="Normal 3 4 4 5 2" xfId="26284" xr:uid="{00000000-0005-0000-0000-000025650000}"/>
    <cellStyle name="Normal 3 4 4 5 3" xfId="26285" xr:uid="{00000000-0005-0000-0000-000026650000}"/>
    <cellStyle name="Normal 3 4 4 6" xfId="26286" xr:uid="{00000000-0005-0000-0000-000027650000}"/>
    <cellStyle name="Normal 3 4 4 6 2" xfId="26287" xr:uid="{00000000-0005-0000-0000-000028650000}"/>
    <cellStyle name="Normal 3 4 4 6 3" xfId="26288" xr:uid="{00000000-0005-0000-0000-000029650000}"/>
    <cellStyle name="Normal 3 4 4 7" xfId="26289" xr:uid="{00000000-0005-0000-0000-00002A650000}"/>
    <cellStyle name="Normal 3 4 4 7 2" xfId="26290" xr:uid="{00000000-0005-0000-0000-00002B650000}"/>
    <cellStyle name="Normal 3 4 4 8" xfId="26291" xr:uid="{00000000-0005-0000-0000-00002C650000}"/>
    <cellStyle name="Normal 3 4 4 8 2" xfId="26292" xr:uid="{00000000-0005-0000-0000-00002D650000}"/>
    <cellStyle name="Normal 3 4 4 9" xfId="26293" xr:uid="{00000000-0005-0000-0000-00002E650000}"/>
    <cellStyle name="Normal 3 4 4_Tabell 4.5-4.7" xfId="26230" xr:uid="{00000000-0005-0000-0000-00002F650000}"/>
    <cellStyle name="Normal 3 4 5" xfId="1497" xr:uid="{00000000-0005-0000-0000-000030650000}"/>
    <cellStyle name="Normal 3 4 5 10" xfId="26295" xr:uid="{00000000-0005-0000-0000-000031650000}"/>
    <cellStyle name="Normal 3 4 5 11" xfId="26296" xr:uid="{00000000-0005-0000-0000-000032650000}"/>
    <cellStyle name="Normal 3 4 5 2" xfId="1498" xr:uid="{00000000-0005-0000-0000-000033650000}"/>
    <cellStyle name="Normal 3 4 5 2 10" xfId="26298" xr:uid="{00000000-0005-0000-0000-000034650000}"/>
    <cellStyle name="Normal 3 4 5 2 2" xfId="1499" xr:uid="{00000000-0005-0000-0000-000035650000}"/>
    <cellStyle name="Normal 3 4 5 2 2 2" xfId="26300" xr:uid="{00000000-0005-0000-0000-000036650000}"/>
    <cellStyle name="Normal 3 4 5 2 2 2 2" xfId="26301" xr:uid="{00000000-0005-0000-0000-000037650000}"/>
    <cellStyle name="Normal 3 4 5 2 2 2 3" xfId="26302" xr:uid="{00000000-0005-0000-0000-000038650000}"/>
    <cellStyle name="Normal 3 4 5 2 2 3" xfId="26303" xr:uid="{00000000-0005-0000-0000-000039650000}"/>
    <cellStyle name="Normal 3 4 5 2 2 3 2" xfId="26304" xr:uid="{00000000-0005-0000-0000-00003A650000}"/>
    <cellStyle name="Normal 3 4 5 2 2 3 3" xfId="26305" xr:uid="{00000000-0005-0000-0000-00003B650000}"/>
    <cellStyle name="Normal 3 4 5 2 2 4" xfId="26306" xr:uid="{00000000-0005-0000-0000-00003C650000}"/>
    <cellStyle name="Normal 3 4 5 2 2 5" xfId="26307" xr:uid="{00000000-0005-0000-0000-00003D650000}"/>
    <cellStyle name="Normal 3 4 5 2 2_Tabell 4.5-4.7" xfId="26299" xr:uid="{00000000-0005-0000-0000-00003E650000}"/>
    <cellStyle name="Normal 3 4 5 2 3" xfId="26308" xr:uid="{00000000-0005-0000-0000-00003F650000}"/>
    <cellStyle name="Normal 3 4 5 2 3 2" xfId="26309" xr:uid="{00000000-0005-0000-0000-000040650000}"/>
    <cellStyle name="Normal 3 4 5 2 3 2 2" xfId="26310" xr:uid="{00000000-0005-0000-0000-000041650000}"/>
    <cellStyle name="Normal 3 4 5 2 3 2 3" xfId="26311" xr:uid="{00000000-0005-0000-0000-000042650000}"/>
    <cellStyle name="Normal 3 4 5 2 3 3" xfId="26312" xr:uid="{00000000-0005-0000-0000-000043650000}"/>
    <cellStyle name="Normal 3 4 5 2 3 3 2" xfId="26313" xr:uid="{00000000-0005-0000-0000-000044650000}"/>
    <cellStyle name="Normal 3 4 5 2 3 3 3" xfId="26314" xr:uid="{00000000-0005-0000-0000-000045650000}"/>
    <cellStyle name="Normal 3 4 5 2 3 4" xfId="26315" xr:uid="{00000000-0005-0000-0000-000046650000}"/>
    <cellStyle name="Normal 3 4 5 2 3 5" xfId="26316" xr:uid="{00000000-0005-0000-0000-000047650000}"/>
    <cellStyle name="Normal 3 4 5 2 4" xfId="26317" xr:uid="{00000000-0005-0000-0000-000048650000}"/>
    <cellStyle name="Normal 3 4 5 2 4 2" xfId="26318" xr:uid="{00000000-0005-0000-0000-000049650000}"/>
    <cellStyle name="Normal 3 4 5 2 4 3" xfId="26319" xr:uid="{00000000-0005-0000-0000-00004A650000}"/>
    <cellStyle name="Normal 3 4 5 2 5" xfId="26320" xr:uid="{00000000-0005-0000-0000-00004B650000}"/>
    <cellStyle name="Normal 3 4 5 2 5 2" xfId="26321" xr:uid="{00000000-0005-0000-0000-00004C650000}"/>
    <cellStyle name="Normal 3 4 5 2 5 3" xfId="26322" xr:uid="{00000000-0005-0000-0000-00004D650000}"/>
    <cellStyle name="Normal 3 4 5 2 6" xfId="26323" xr:uid="{00000000-0005-0000-0000-00004E650000}"/>
    <cellStyle name="Normal 3 4 5 2 6 2" xfId="26324" xr:uid="{00000000-0005-0000-0000-00004F650000}"/>
    <cellStyle name="Normal 3 4 5 2 7" xfId="26325" xr:uid="{00000000-0005-0000-0000-000050650000}"/>
    <cellStyle name="Normal 3 4 5 2 7 2" xfId="26326" xr:uid="{00000000-0005-0000-0000-000051650000}"/>
    <cellStyle name="Normal 3 4 5 2 8" xfId="26327" xr:uid="{00000000-0005-0000-0000-000052650000}"/>
    <cellStyle name="Normal 3 4 5 2 9" xfId="26328" xr:uid="{00000000-0005-0000-0000-000053650000}"/>
    <cellStyle name="Normal 3 4 5 2_Tabell 4.5-4.7" xfId="26297" xr:uid="{00000000-0005-0000-0000-000054650000}"/>
    <cellStyle name="Normal 3 4 5 3" xfId="1500" xr:uid="{00000000-0005-0000-0000-000055650000}"/>
    <cellStyle name="Normal 3 4 5 3 2" xfId="26330" xr:uid="{00000000-0005-0000-0000-000056650000}"/>
    <cellStyle name="Normal 3 4 5 3 2 2" xfId="26331" xr:uid="{00000000-0005-0000-0000-000057650000}"/>
    <cellStyle name="Normal 3 4 5 3 2 3" xfId="26332" xr:uid="{00000000-0005-0000-0000-000058650000}"/>
    <cellStyle name="Normal 3 4 5 3 3" xfId="26333" xr:uid="{00000000-0005-0000-0000-000059650000}"/>
    <cellStyle name="Normal 3 4 5 3 3 2" xfId="26334" xr:uid="{00000000-0005-0000-0000-00005A650000}"/>
    <cellStyle name="Normal 3 4 5 3 3 3" xfId="26335" xr:uid="{00000000-0005-0000-0000-00005B650000}"/>
    <cellStyle name="Normal 3 4 5 3 4" xfId="26336" xr:uid="{00000000-0005-0000-0000-00005C650000}"/>
    <cellStyle name="Normal 3 4 5 3 5" xfId="26337" xr:uid="{00000000-0005-0000-0000-00005D650000}"/>
    <cellStyle name="Normal 3 4 5 3_Tabell 4.5-4.7" xfId="26329" xr:uid="{00000000-0005-0000-0000-00005E650000}"/>
    <cellStyle name="Normal 3 4 5 4" xfId="26338" xr:uid="{00000000-0005-0000-0000-00005F650000}"/>
    <cellStyle name="Normal 3 4 5 4 2" xfId="26339" xr:uid="{00000000-0005-0000-0000-000060650000}"/>
    <cellStyle name="Normal 3 4 5 4 2 2" xfId="26340" xr:uid="{00000000-0005-0000-0000-000061650000}"/>
    <cellStyle name="Normal 3 4 5 4 2 3" xfId="26341" xr:uid="{00000000-0005-0000-0000-000062650000}"/>
    <cellStyle name="Normal 3 4 5 4 3" xfId="26342" xr:uid="{00000000-0005-0000-0000-000063650000}"/>
    <cellStyle name="Normal 3 4 5 4 3 2" xfId="26343" xr:uid="{00000000-0005-0000-0000-000064650000}"/>
    <cellStyle name="Normal 3 4 5 4 3 3" xfId="26344" xr:uid="{00000000-0005-0000-0000-000065650000}"/>
    <cellStyle name="Normal 3 4 5 4 4" xfId="26345" xr:uid="{00000000-0005-0000-0000-000066650000}"/>
    <cellStyle name="Normal 3 4 5 4 5" xfId="26346" xr:uid="{00000000-0005-0000-0000-000067650000}"/>
    <cellStyle name="Normal 3 4 5 5" xfId="26347" xr:uid="{00000000-0005-0000-0000-000068650000}"/>
    <cellStyle name="Normal 3 4 5 5 2" xfId="26348" xr:uid="{00000000-0005-0000-0000-000069650000}"/>
    <cellStyle name="Normal 3 4 5 5 3" xfId="26349" xr:uid="{00000000-0005-0000-0000-00006A650000}"/>
    <cellStyle name="Normal 3 4 5 6" xfId="26350" xr:uid="{00000000-0005-0000-0000-00006B650000}"/>
    <cellStyle name="Normal 3 4 5 6 2" xfId="26351" xr:uid="{00000000-0005-0000-0000-00006C650000}"/>
    <cellStyle name="Normal 3 4 5 6 3" xfId="26352" xr:uid="{00000000-0005-0000-0000-00006D650000}"/>
    <cellStyle name="Normal 3 4 5 7" xfId="26353" xr:uid="{00000000-0005-0000-0000-00006E650000}"/>
    <cellStyle name="Normal 3 4 5 7 2" xfId="26354" xr:uid="{00000000-0005-0000-0000-00006F650000}"/>
    <cellStyle name="Normal 3 4 5 8" xfId="26355" xr:uid="{00000000-0005-0000-0000-000070650000}"/>
    <cellStyle name="Normal 3 4 5 8 2" xfId="26356" xr:uid="{00000000-0005-0000-0000-000071650000}"/>
    <cellStyle name="Normal 3 4 5 9" xfId="26357" xr:uid="{00000000-0005-0000-0000-000072650000}"/>
    <cellStyle name="Normal 3 4 5_Tabell 4.5-4.7" xfId="26294" xr:uid="{00000000-0005-0000-0000-000073650000}"/>
    <cellStyle name="Normal 3 4 6" xfId="1501" xr:uid="{00000000-0005-0000-0000-000074650000}"/>
    <cellStyle name="Normal 3 4 6 10" xfId="26359" xr:uid="{00000000-0005-0000-0000-000075650000}"/>
    <cellStyle name="Normal 3 4 6 2" xfId="1502" xr:uid="{00000000-0005-0000-0000-000076650000}"/>
    <cellStyle name="Normal 3 4 6 2 2" xfId="26361" xr:uid="{00000000-0005-0000-0000-000077650000}"/>
    <cellStyle name="Normal 3 4 6 2 2 2" xfId="26362" xr:uid="{00000000-0005-0000-0000-000078650000}"/>
    <cellStyle name="Normal 3 4 6 2 2 3" xfId="26363" xr:uid="{00000000-0005-0000-0000-000079650000}"/>
    <cellStyle name="Normal 3 4 6 2 3" xfId="26364" xr:uid="{00000000-0005-0000-0000-00007A650000}"/>
    <cellStyle name="Normal 3 4 6 2 3 2" xfId="26365" xr:uid="{00000000-0005-0000-0000-00007B650000}"/>
    <cellStyle name="Normal 3 4 6 2 3 3" xfId="26366" xr:uid="{00000000-0005-0000-0000-00007C650000}"/>
    <cellStyle name="Normal 3 4 6 2 4" xfId="26367" xr:uid="{00000000-0005-0000-0000-00007D650000}"/>
    <cellStyle name="Normal 3 4 6 2 5" xfId="26368" xr:uid="{00000000-0005-0000-0000-00007E650000}"/>
    <cellStyle name="Normal 3 4 6 2_Tabell 4.5-4.7" xfId="26360" xr:uid="{00000000-0005-0000-0000-00007F650000}"/>
    <cellStyle name="Normal 3 4 6 3" xfId="26369" xr:uid="{00000000-0005-0000-0000-000080650000}"/>
    <cellStyle name="Normal 3 4 6 3 2" xfId="26370" xr:uid="{00000000-0005-0000-0000-000081650000}"/>
    <cellStyle name="Normal 3 4 6 3 2 2" xfId="26371" xr:uid="{00000000-0005-0000-0000-000082650000}"/>
    <cellStyle name="Normal 3 4 6 3 2 3" xfId="26372" xr:uid="{00000000-0005-0000-0000-000083650000}"/>
    <cellStyle name="Normal 3 4 6 3 3" xfId="26373" xr:uid="{00000000-0005-0000-0000-000084650000}"/>
    <cellStyle name="Normal 3 4 6 3 3 2" xfId="26374" xr:uid="{00000000-0005-0000-0000-000085650000}"/>
    <cellStyle name="Normal 3 4 6 3 3 3" xfId="26375" xr:uid="{00000000-0005-0000-0000-000086650000}"/>
    <cellStyle name="Normal 3 4 6 3 4" xfId="26376" xr:uid="{00000000-0005-0000-0000-000087650000}"/>
    <cellStyle name="Normal 3 4 6 3 5" xfId="26377" xr:uid="{00000000-0005-0000-0000-000088650000}"/>
    <cellStyle name="Normal 3 4 6 4" xfId="26378" xr:uid="{00000000-0005-0000-0000-000089650000}"/>
    <cellStyle name="Normal 3 4 6 4 2" xfId="26379" xr:uid="{00000000-0005-0000-0000-00008A650000}"/>
    <cellStyle name="Normal 3 4 6 4 3" xfId="26380" xr:uid="{00000000-0005-0000-0000-00008B650000}"/>
    <cellStyle name="Normal 3 4 6 5" xfId="26381" xr:uid="{00000000-0005-0000-0000-00008C650000}"/>
    <cellStyle name="Normal 3 4 6 5 2" xfId="26382" xr:uid="{00000000-0005-0000-0000-00008D650000}"/>
    <cellStyle name="Normal 3 4 6 5 3" xfId="26383" xr:uid="{00000000-0005-0000-0000-00008E650000}"/>
    <cellStyle name="Normal 3 4 6 6" xfId="26384" xr:uid="{00000000-0005-0000-0000-00008F650000}"/>
    <cellStyle name="Normal 3 4 6 6 2" xfId="26385" xr:uid="{00000000-0005-0000-0000-000090650000}"/>
    <cellStyle name="Normal 3 4 6 7" xfId="26386" xr:uid="{00000000-0005-0000-0000-000091650000}"/>
    <cellStyle name="Normal 3 4 6 7 2" xfId="26387" xr:uid="{00000000-0005-0000-0000-000092650000}"/>
    <cellStyle name="Normal 3 4 6 8" xfId="26388" xr:uid="{00000000-0005-0000-0000-000093650000}"/>
    <cellStyle name="Normal 3 4 6 9" xfId="26389" xr:uid="{00000000-0005-0000-0000-000094650000}"/>
    <cellStyle name="Normal 3 4 6_Tabell 4.5-4.7" xfId="26358" xr:uid="{00000000-0005-0000-0000-000095650000}"/>
    <cellStyle name="Normal 3 4 7" xfId="1503" xr:uid="{00000000-0005-0000-0000-000096650000}"/>
    <cellStyle name="Normal 3 4 7 10" xfId="26391" xr:uid="{00000000-0005-0000-0000-000097650000}"/>
    <cellStyle name="Normal 3 4 7 2" xfId="1504" xr:uid="{00000000-0005-0000-0000-000098650000}"/>
    <cellStyle name="Normal 3 4 7 2 2" xfId="26393" xr:uid="{00000000-0005-0000-0000-000099650000}"/>
    <cellStyle name="Normal 3 4 7 2 2 2" xfId="26394" xr:uid="{00000000-0005-0000-0000-00009A650000}"/>
    <cellStyle name="Normal 3 4 7 2 2 3" xfId="26395" xr:uid="{00000000-0005-0000-0000-00009B650000}"/>
    <cellStyle name="Normal 3 4 7 2 3" xfId="26396" xr:uid="{00000000-0005-0000-0000-00009C650000}"/>
    <cellStyle name="Normal 3 4 7 2 3 2" xfId="26397" xr:uid="{00000000-0005-0000-0000-00009D650000}"/>
    <cellStyle name="Normal 3 4 7 2 3 3" xfId="26398" xr:uid="{00000000-0005-0000-0000-00009E650000}"/>
    <cellStyle name="Normal 3 4 7 2 4" xfId="26399" xr:uid="{00000000-0005-0000-0000-00009F650000}"/>
    <cellStyle name="Normal 3 4 7 2 5" xfId="26400" xr:uid="{00000000-0005-0000-0000-0000A0650000}"/>
    <cellStyle name="Normal 3 4 7 2_Tabell 4.5-4.7" xfId="26392" xr:uid="{00000000-0005-0000-0000-0000A1650000}"/>
    <cellStyle name="Normal 3 4 7 3" xfId="26401" xr:uid="{00000000-0005-0000-0000-0000A2650000}"/>
    <cellStyle name="Normal 3 4 7 3 2" xfId="26402" xr:uid="{00000000-0005-0000-0000-0000A3650000}"/>
    <cellStyle name="Normal 3 4 7 3 2 2" xfId="26403" xr:uid="{00000000-0005-0000-0000-0000A4650000}"/>
    <cellStyle name="Normal 3 4 7 3 2 3" xfId="26404" xr:uid="{00000000-0005-0000-0000-0000A5650000}"/>
    <cellStyle name="Normal 3 4 7 3 3" xfId="26405" xr:uid="{00000000-0005-0000-0000-0000A6650000}"/>
    <cellStyle name="Normal 3 4 7 3 3 2" xfId="26406" xr:uid="{00000000-0005-0000-0000-0000A7650000}"/>
    <cellStyle name="Normal 3 4 7 3 3 3" xfId="26407" xr:uid="{00000000-0005-0000-0000-0000A8650000}"/>
    <cellStyle name="Normal 3 4 7 3 4" xfId="26408" xr:uid="{00000000-0005-0000-0000-0000A9650000}"/>
    <cellStyle name="Normal 3 4 7 3 5" xfId="26409" xr:uid="{00000000-0005-0000-0000-0000AA650000}"/>
    <cellStyle name="Normal 3 4 7 4" xfId="26410" xr:uid="{00000000-0005-0000-0000-0000AB650000}"/>
    <cellStyle name="Normal 3 4 7 4 2" xfId="26411" xr:uid="{00000000-0005-0000-0000-0000AC650000}"/>
    <cellStyle name="Normal 3 4 7 4 3" xfId="26412" xr:uid="{00000000-0005-0000-0000-0000AD650000}"/>
    <cellStyle name="Normal 3 4 7 5" xfId="26413" xr:uid="{00000000-0005-0000-0000-0000AE650000}"/>
    <cellStyle name="Normal 3 4 7 5 2" xfId="26414" xr:uid="{00000000-0005-0000-0000-0000AF650000}"/>
    <cellStyle name="Normal 3 4 7 5 3" xfId="26415" xr:uid="{00000000-0005-0000-0000-0000B0650000}"/>
    <cellStyle name="Normal 3 4 7 6" xfId="26416" xr:uid="{00000000-0005-0000-0000-0000B1650000}"/>
    <cellStyle name="Normal 3 4 7 6 2" xfId="26417" xr:uid="{00000000-0005-0000-0000-0000B2650000}"/>
    <cellStyle name="Normal 3 4 7 7" xfId="26418" xr:uid="{00000000-0005-0000-0000-0000B3650000}"/>
    <cellStyle name="Normal 3 4 7 7 2" xfId="26419" xr:uid="{00000000-0005-0000-0000-0000B4650000}"/>
    <cellStyle name="Normal 3 4 7 8" xfId="26420" xr:uid="{00000000-0005-0000-0000-0000B5650000}"/>
    <cellStyle name="Normal 3 4 7 9" xfId="26421" xr:uid="{00000000-0005-0000-0000-0000B6650000}"/>
    <cellStyle name="Normal 3 4 7_Tabell 4.5-4.7" xfId="26390" xr:uid="{00000000-0005-0000-0000-0000B7650000}"/>
    <cellStyle name="Normal 3 4 8" xfId="1505" xr:uid="{00000000-0005-0000-0000-0000B8650000}"/>
    <cellStyle name="Normal 3 4 8 2" xfId="26423" xr:uid="{00000000-0005-0000-0000-0000B9650000}"/>
    <cellStyle name="Normal 3 4 8 2 2" xfId="26424" xr:uid="{00000000-0005-0000-0000-0000BA650000}"/>
    <cellStyle name="Normal 3 4 8 2 3" xfId="26425" xr:uid="{00000000-0005-0000-0000-0000BB650000}"/>
    <cellStyle name="Normal 3 4 8 3" xfId="26426" xr:uid="{00000000-0005-0000-0000-0000BC650000}"/>
    <cellStyle name="Normal 3 4 8 3 2" xfId="26427" xr:uid="{00000000-0005-0000-0000-0000BD650000}"/>
    <cellStyle name="Normal 3 4 8 3 3" xfId="26428" xr:uid="{00000000-0005-0000-0000-0000BE650000}"/>
    <cellStyle name="Normal 3 4 8 4" xfId="26429" xr:uid="{00000000-0005-0000-0000-0000BF650000}"/>
    <cellStyle name="Normal 3 4 8 5" xfId="26430" xr:uid="{00000000-0005-0000-0000-0000C0650000}"/>
    <cellStyle name="Normal 3 4 8_Tabell 4.5-4.7" xfId="26422" xr:uid="{00000000-0005-0000-0000-0000C1650000}"/>
    <cellStyle name="Normal 3 4 9" xfId="26431" xr:uid="{00000000-0005-0000-0000-0000C2650000}"/>
    <cellStyle name="Normal 3 4 9 2" xfId="26432" xr:uid="{00000000-0005-0000-0000-0000C3650000}"/>
    <cellStyle name="Normal 3 4 9 2 2" xfId="26433" xr:uid="{00000000-0005-0000-0000-0000C4650000}"/>
    <cellStyle name="Normal 3 4 9 2 3" xfId="26434" xr:uid="{00000000-0005-0000-0000-0000C5650000}"/>
    <cellStyle name="Normal 3 4 9 3" xfId="26435" xr:uid="{00000000-0005-0000-0000-0000C6650000}"/>
    <cellStyle name="Normal 3 4 9 3 2" xfId="26436" xr:uid="{00000000-0005-0000-0000-0000C7650000}"/>
    <cellStyle name="Normal 3 4 9 3 3" xfId="26437" xr:uid="{00000000-0005-0000-0000-0000C8650000}"/>
    <cellStyle name="Normal 3 4 9 4" xfId="26438" xr:uid="{00000000-0005-0000-0000-0000C9650000}"/>
    <cellStyle name="Normal 3 4 9 5" xfId="26439" xr:uid="{00000000-0005-0000-0000-0000CA650000}"/>
    <cellStyle name="Normal 3 4_Tabell 4.5-4.7" xfId="25856" xr:uid="{00000000-0005-0000-0000-0000CB650000}"/>
    <cellStyle name="Normal 3 5" xfId="1506" xr:uid="{00000000-0005-0000-0000-0000CC650000}"/>
    <cellStyle name="Normal 3 5 10" xfId="26441" xr:uid="{00000000-0005-0000-0000-0000CD650000}"/>
    <cellStyle name="Normal 3 5 10 2" xfId="26442" xr:uid="{00000000-0005-0000-0000-0000CE650000}"/>
    <cellStyle name="Normal 3 5 10 3" xfId="26443" xr:uid="{00000000-0005-0000-0000-0000CF650000}"/>
    <cellStyle name="Normal 3 5 11" xfId="26444" xr:uid="{00000000-0005-0000-0000-0000D0650000}"/>
    <cellStyle name="Normal 3 5 11 2" xfId="26445" xr:uid="{00000000-0005-0000-0000-0000D1650000}"/>
    <cellStyle name="Normal 3 5 11 3" xfId="26446" xr:uid="{00000000-0005-0000-0000-0000D2650000}"/>
    <cellStyle name="Normal 3 5 12" xfId="26447" xr:uid="{00000000-0005-0000-0000-0000D3650000}"/>
    <cellStyle name="Normal 3 5 13" xfId="26448" xr:uid="{00000000-0005-0000-0000-0000D4650000}"/>
    <cellStyle name="Normal 3 5 2" xfId="1507" xr:uid="{00000000-0005-0000-0000-0000D5650000}"/>
    <cellStyle name="Normal 3 5 2 10" xfId="26450" xr:uid="{00000000-0005-0000-0000-0000D6650000}"/>
    <cellStyle name="Normal 3 5 2 10 2" xfId="26451" xr:uid="{00000000-0005-0000-0000-0000D7650000}"/>
    <cellStyle name="Normal 3 5 2 10 3" xfId="26452" xr:uid="{00000000-0005-0000-0000-0000D8650000}"/>
    <cellStyle name="Normal 3 5 2 11" xfId="26453" xr:uid="{00000000-0005-0000-0000-0000D9650000}"/>
    <cellStyle name="Normal 3 5 2 11 2" xfId="26454" xr:uid="{00000000-0005-0000-0000-0000DA650000}"/>
    <cellStyle name="Normal 3 5 2 12" xfId="26455" xr:uid="{00000000-0005-0000-0000-0000DB650000}"/>
    <cellStyle name="Normal 3 5 2 12 2" xfId="26456" xr:uid="{00000000-0005-0000-0000-0000DC650000}"/>
    <cellStyle name="Normal 3 5 2 13" xfId="26457" xr:uid="{00000000-0005-0000-0000-0000DD650000}"/>
    <cellStyle name="Normal 3 5 2 14" xfId="26458" xr:uid="{00000000-0005-0000-0000-0000DE650000}"/>
    <cellStyle name="Normal 3 5 2 15" xfId="26459" xr:uid="{00000000-0005-0000-0000-0000DF650000}"/>
    <cellStyle name="Normal 3 5 2 2" xfId="1508" xr:uid="{00000000-0005-0000-0000-0000E0650000}"/>
    <cellStyle name="Normal 3 5 2 2 10" xfId="26461" xr:uid="{00000000-0005-0000-0000-0000E1650000}"/>
    <cellStyle name="Normal 3 5 2 2 11" xfId="26462" xr:uid="{00000000-0005-0000-0000-0000E2650000}"/>
    <cellStyle name="Normal 3 5 2 2 2" xfId="1509" xr:uid="{00000000-0005-0000-0000-0000E3650000}"/>
    <cellStyle name="Normal 3 5 2 2 2 10" xfId="26464" xr:uid="{00000000-0005-0000-0000-0000E4650000}"/>
    <cellStyle name="Normal 3 5 2 2 2 2" xfId="1510" xr:uid="{00000000-0005-0000-0000-0000E5650000}"/>
    <cellStyle name="Normal 3 5 2 2 2 2 2" xfId="26466" xr:uid="{00000000-0005-0000-0000-0000E6650000}"/>
    <cellStyle name="Normal 3 5 2 2 2 2 2 2" xfId="26467" xr:uid="{00000000-0005-0000-0000-0000E7650000}"/>
    <cellStyle name="Normal 3 5 2 2 2 2 2 3" xfId="26468" xr:uid="{00000000-0005-0000-0000-0000E8650000}"/>
    <cellStyle name="Normal 3 5 2 2 2 2 3" xfId="26469" xr:uid="{00000000-0005-0000-0000-0000E9650000}"/>
    <cellStyle name="Normal 3 5 2 2 2 2 3 2" xfId="26470" xr:uid="{00000000-0005-0000-0000-0000EA650000}"/>
    <cellStyle name="Normal 3 5 2 2 2 2 3 3" xfId="26471" xr:uid="{00000000-0005-0000-0000-0000EB650000}"/>
    <cellStyle name="Normal 3 5 2 2 2 2 4" xfId="26472" xr:uid="{00000000-0005-0000-0000-0000EC650000}"/>
    <cellStyle name="Normal 3 5 2 2 2 2 5" xfId="26473" xr:uid="{00000000-0005-0000-0000-0000ED650000}"/>
    <cellStyle name="Normal 3 5 2 2 2 2_Tabell 4.5-4.7" xfId="26465" xr:uid="{00000000-0005-0000-0000-0000EE650000}"/>
    <cellStyle name="Normal 3 5 2 2 2 3" xfId="26474" xr:uid="{00000000-0005-0000-0000-0000EF650000}"/>
    <cellStyle name="Normal 3 5 2 2 2 3 2" xfId="26475" xr:uid="{00000000-0005-0000-0000-0000F0650000}"/>
    <cellStyle name="Normal 3 5 2 2 2 3 2 2" xfId="26476" xr:uid="{00000000-0005-0000-0000-0000F1650000}"/>
    <cellStyle name="Normal 3 5 2 2 2 3 2 3" xfId="26477" xr:uid="{00000000-0005-0000-0000-0000F2650000}"/>
    <cellStyle name="Normal 3 5 2 2 2 3 3" xfId="26478" xr:uid="{00000000-0005-0000-0000-0000F3650000}"/>
    <cellStyle name="Normal 3 5 2 2 2 3 3 2" xfId="26479" xr:uid="{00000000-0005-0000-0000-0000F4650000}"/>
    <cellStyle name="Normal 3 5 2 2 2 3 3 3" xfId="26480" xr:uid="{00000000-0005-0000-0000-0000F5650000}"/>
    <cellStyle name="Normal 3 5 2 2 2 3 4" xfId="26481" xr:uid="{00000000-0005-0000-0000-0000F6650000}"/>
    <cellStyle name="Normal 3 5 2 2 2 3 5" xfId="26482" xr:uid="{00000000-0005-0000-0000-0000F7650000}"/>
    <cellStyle name="Normal 3 5 2 2 2 4" xfId="26483" xr:uid="{00000000-0005-0000-0000-0000F8650000}"/>
    <cellStyle name="Normal 3 5 2 2 2 4 2" xfId="26484" xr:uid="{00000000-0005-0000-0000-0000F9650000}"/>
    <cellStyle name="Normal 3 5 2 2 2 4 3" xfId="26485" xr:uid="{00000000-0005-0000-0000-0000FA650000}"/>
    <cellStyle name="Normal 3 5 2 2 2 5" xfId="26486" xr:uid="{00000000-0005-0000-0000-0000FB650000}"/>
    <cellStyle name="Normal 3 5 2 2 2 5 2" xfId="26487" xr:uid="{00000000-0005-0000-0000-0000FC650000}"/>
    <cellStyle name="Normal 3 5 2 2 2 5 3" xfId="26488" xr:uid="{00000000-0005-0000-0000-0000FD650000}"/>
    <cellStyle name="Normal 3 5 2 2 2 6" xfId="26489" xr:uid="{00000000-0005-0000-0000-0000FE650000}"/>
    <cellStyle name="Normal 3 5 2 2 2 6 2" xfId="26490" xr:uid="{00000000-0005-0000-0000-0000FF650000}"/>
    <cellStyle name="Normal 3 5 2 2 2 7" xfId="26491" xr:uid="{00000000-0005-0000-0000-000000660000}"/>
    <cellStyle name="Normal 3 5 2 2 2 7 2" xfId="26492" xr:uid="{00000000-0005-0000-0000-000001660000}"/>
    <cellStyle name="Normal 3 5 2 2 2 8" xfId="26493" xr:uid="{00000000-0005-0000-0000-000002660000}"/>
    <cellStyle name="Normal 3 5 2 2 2 9" xfId="26494" xr:uid="{00000000-0005-0000-0000-000003660000}"/>
    <cellStyle name="Normal 3 5 2 2 2_Tabell 4.5-4.7" xfId="26463" xr:uid="{00000000-0005-0000-0000-000004660000}"/>
    <cellStyle name="Normal 3 5 2 2 3" xfId="1511" xr:uid="{00000000-0005-0000-0000-000005660000}"/>
    <cellStyle name="Normal 3 5 2 2 3 2" xfId="26496" xr:uid="{00000000-0005-0000-0000-000006660000}"/>
    <cellStyle name="Normal 3 5 2 2 3 2 2" xfId="26497" xr:uid="{00000000-0005-0000-0000-000007660000}"/>
    <cellStyle name="Normal 3 5 2 2 3 2 3" xfId="26498" xr:uid="{00000000-0005-0000-0000-000008660000}"/>
    <cellStyle name="Normal 3 5 2 2 3 3" xfId="26499" xr:uid="{00000000-0005-0000-0000-000009660000}"/>
    <cellStyle name="Normal 3 5 2 2 3 3 2" xfId="26500" xr:uid="{00000000-0005-0000-0000-00000A660000}"/>
    <cellStyle name="Normal 3 5 2 2 3 3 3" xfId="26501" xr:uid="{00000000-0005-0000-0000-00000B660000}"/>
    <cellStyle name="Normal 3 5 2 2 3 4" xfId="26502" xr:uid="{00000000-0005-0000-0000-00000C660000}"/>
    <cellStyle name="Normal 3 5 2 2 3 5" xfId="26503" xr:uid="{00000000-0005-0000-0000-00000D660000}"/>
    <cellStyle name="Normal 3 5 2 2 3_Tabell 4.5-4.7" xfId="26495" xr:uid="{00000000-0005-0000-0000-00000E660000}"/>
    <cellStyle name="Normal 3 5 2 2 4" xfId="26504" xr:uid="{00000000-0005-0000-0000-00000F660000}"/>
    <cellStyle name="Normal 3 5 2 2 4 2" xfId="26505" xr:uid="{00000000-0005-0000-0000-000010660000}"/>
    <cellStyle name="Normal 3 5 2 2 4 2 2" xfId="26506" xr:uid="{00000000-0005-0000-0000-000011660000}"/>
    <cellStyle name="Normal 3 5 2 2 4 2 3" xfId="26507" xr:uid="{00000000-0005-0000-0000-000012660000}"/>
    <cellStyle name="Normal 3 5 2 2 4 3" xfId="26508" xr:uid="{00000000-0005-0000-0000-000013660000}"/>
    <cellStyle name="Normal 3 5 2 2 4 3 2" xfId="26509" xr:uid="{00000000-0005-0000-0000-000014660000}"/>
    <cellStyle name="Normal 3 5 2 2 4 3 3" xfId="26510" xr:uid="{00000000-0005-0000-0000-000015660000}"/>
    <cellStyle name="Normal 3 5 2 2 4 4" xfId="26511" xr:uid="{00000000-0005-0000-0000-000016660000}"/>
    <cellStyle name="Normal 3 5 2 2 4 5" xfId="26512" xr:uid="{00000000-0005-0000-0000-000017660000}"/>
    <cellStyle name="Normal 3 5 2 2 5" xfId="26513" xr:uid="{00000000-0005-0000-0000-000018660000}"/>
    <cellStyle name="Normal 3 5 2 2 5 2" xfId="26514" xr:uid="{00000000-0005-0000-0000-000019660000}"/>
    <cellStyle name="Normal 3 5 2 2 5 3" xfId="26515" xr:uid="{00000000-0005-0000-0000-00001A660000}"/>
    <cellStyle name="Normal 3 5 2 2 6" xfId="26516" xr:uid="{00000000-0005-0000-0000-00001B660000}"/>
    <cellStyle name="Normal 3 5 2 2 6 2" xfId="26517" xr:uid="{00000000-0005-0000-0000-00001C660000}"/>
    <cellStyle name="Normal 3 5 2 2 6 3" xfId="26518" xr:uid="{00000000-0005-0000-0000-00001D660000}"/>
    <cellStyle name="Normal 3 5 2 2 7" xfId="26519" xr:uid="{00000000-0005-0000-0000-00001E660000}"/>
    <cellStyle name="Normal 3 5 2 2 7 2" xfId="26520" xr:uid="{00000000-0005-0000-0000-00001F660000}"/>
    <cellStyle name="Normal 3 5 2 2 8" xfId="26521" xr:uid="{00000000-0005-0000-0000-000020660000}"/>
    <cellStyle name="Normal 3 5 2 2 8 2" xfId="26522" xr:uid="{00000000-0005-0000-0000-000021660000}"/>
    <cellStyle name="Normal 3 5 2 2 9" xfId="26523" xr:uid="{00000000-0005-0000-0000-000022660000}"/>
    <cellStyle name="Normal 3 5 2 2_Tabell 4.5-4.7" xfId="26460" xr:uid="{00000000-0005-0000-0000-000023660000}"/>
    <cellStyle name="Normal 3 5 2 3" xfId="1512" xr:uid="{00000000-0005-0000-0000-000024660000}"/>
    <cellStyle name="Normal 3 5 2 3 10" xfId="26525" xr:uid="{00000000-0005-0000-0000-000025660000}"/>
    <cellStyle name="Normal 3 5 2 3 11" xfId="26526" xr:uid="{00000000-0005-0000-0000-000026660000}"/>
    <cellStyle name="Normal 3 5 2 3 2" xfId="1513" xr:uid="{00000000-0005-0000-0000-000027660000}"/>
    <cellStyle name="Normal 3 5 2 3 2 10" xfId="26528" xr:uid="{00000000-0005-0000-0000-000028660000}"/>
    <cellStyle name="Normal 3 5 2 3 2 2" xfId="1514" xr:uid="{00000000-0005-0000-0000-000029660000}"/>
    <cellStyle name="Normal 3 5 2 3 2 2 2" xfId="26530" xr:uid="{00000000-0005-0000-0000-00002A660000}"/>
    <cellStyle name="Normal 3 5 2 3 2 2 2 2" xfId="26531" xr:uid="{00000000-0005-0000-0000-00002B660000}"/>
    <cellStyle name="Normal 3 5 2 3 2 2 2 3" xfId="26532" xr:uid="{00000000-0005-0000-0000-00002C660000}"/>
    <cellStyle name="Normal 3 5 2 3 2 2 3" xfId="26533" xr:uid="{00000000-0005-0000-0000-00002D660000}"/>
    <cellStyle name="Normal 3 5 2 3 2 2 3 2" xfId="26534" xr:uid="{00000000-0005-0000-0000-00002E660000}"/>
    <cellStyle name="Normal 3 5 2 3 2 2 3 3" xfId="26535" xr:uid="{00000000-0005-0000-0000-00002F660000}"/>
    <cellStyle name="Normal 3 5 2 3 2 2 4" xfId="26536" xr:uid="{00000000-0005-0000-0000-000030660000}"/>
    <cellStyle name="Normal 3 5 2 3 2 2 5" xfId="26537" xr:uid="{00000000-0005-0000-0000-000031660000}"/>
    <cellStyle name="Normal 3 5 2 3 2 2_Tabell 4.5-4.7" xfId="26529" xr:uid="{00000000-0005-0000-0000-000032660000}"/>
    <cellStyle name="Normal 3 5 2 3 2 3" xfId="26538" xr:uid="{00000000-0005-0000-0000-000033660000}"/>
    <cellStyle name="Normal 3 5 2 3 2 3 2" xfId="26539" xr:uid="{00000000-0005-0000-0000-000034660000}"/>
    <cellStyle name="Normal 3 5 2 3 2 3 2 2" xfId="26540" xr:uid="{00000000-0005-0000-0000-000035660000}"/>
    <cellStyle name="Normal 3 5 2 3 2 3 2 3" xfId="26541" xr:uid="{00000000-0005-0000-0000-000036660000}"/>
    <cellStyle name="Normal 3 5 2 3 2 3 3" xfId="26542" xr:uid="{00000000-0005-0000-0000-000037660000}"/>
    <cellStyle name="Normal 3 5 2 3 2 3 3 2" xfId="26543" xr:uid="{00000000-0005-0000-0000-000038660000}"/>
    <cellStyle name="Normal 3 5 2 3 2 3 3 3" xfId="26544" xr:uid="{00000000-0005-0000-0000-000039660000}"/>
    <cellStyle name="Normal 3 5 2 3 2 3 4" xfId="26545" xr:uid="{00000000-0005-0000-0000-00003A660000}"/>
    <cellStyle name="Normal 3 5 2 3 2 3 5" xfId="26546" xr:uid="{00000000-0005-0000-0000-00003B660000}"/>
    <cellStyle name="Normal 3 5 2 3 2 4" xfId="26547" xr:uid="{00000000-0005-0000-0000-00003C660000}"/>
    <cellStyle name="Normal 3 5 2 3 2 4 2" xfId="26548" xr:uid="{00000000-0005-0000-0000-00003D660000}"/>
    <cellStyle name="Normal 3 5 2 3 2 4 3" xfId="26549" xr:uid="{00000000-0005-0000-0000-00003E660000}"/>
    <cellStyle name="Normal 3 5 2 3 2 5" xfId="26550" xr:uid="{00000000-0005-0000-0000-00003F660000}"/>
    <cellStyle name="Normal 3 5 2 3 2 5 2" xfId="26551" xr:uid="{00000000-0005-0000-0000-000040660000}"/>
    <cellStyle name="Normal 3 5 2 3 2 5 3" xfId="26552" xr:uid="{00000000-0005-0000-0000-000041660000}"/>
    <cellStyle name="Normal 3 5 2 3 2 6" xfId="26553" xr:uid="{00000000-0005-0000-0000-000042660000}"/>
    <cellStyle name="Normal 3 5 2 3 2 6 2" xfId="26554" xr:uid="{00000000-0005-0000-0000-000043660000}"/>
    <cellStyle name="Normal 3 5 2 3 2 7" xfId="26555" xr:uid="{00000000-0005-0000-0000-000044660000}"/>
    <cellStyle name="Normal 3 5 2 3 2 7 2" xfId="26556" xr:uid="{00000000-0005-0000-0000-000045660000}"/>
    <cellStyle name="Normal 3 5 2 3 2 8" xfId="26557" xr:uid="{00000000-0005-0000-0000-000046660000}"/>
    <cellStyle name="Normal 3 5 2 3 2 9" xfId="26558" xr:uid="{00000000-0005-0000-0000-000047660000}"/>
    <cellStyle name="Normal 3 5 2 3 2_Tabell 4.5-4.7" xfId="26527" xr:uid="{00000000-0005-0000-0000-000048660000}"/>
    <cellStyle name="Normal 3 5 2 3 3" xfId="1515" xr:uid="{00000000-0005-0000-0000-000049660000}"/>
    <cellStyle name="Normal 3 5 2 3 3 2" xfId="26560" xr:uid="{00000000-0005-0000-0000-00004A660000}"/>
    <cellStyle name="Normal 3 5 2 3 3 2 2" xfId="26561" xr:uid="{00000000-0005-0000-0000-00004B660000}"/>
    <cellStyle name="Normal 3 5 2 3 3 2 3" xfId="26562" xr:uid="{00000000-0005-0000-0000-00004C660000}"/>
    <cellStyle name="Normal 3 5 2 3 3 3" xfId="26563" xr:uid="{00000000-0005-0000-0000-00004D660000}"/>
    <cellStyle name="Normal 3 5 2 3 3 3 2" xfId="26564" xr:uid="{00000000-0005-0000-0000-00004E660000}"/>
    <cellStyle name="Normal 3 5 2 3 3 3 3" xfId="26565" xr:uid="{00000000-0005-0000-0000-00004F660000}"/>
    <cellStyle name="Normal 3 5 2 3 3 4" xfId="26566" xr:uid="{00000000-0005-0000-0000-000050660000}"/>
    <cellStyle name="Normal 3 5 2 3 3 5" xfId="26567" xr:uid="{00000000-0005-0000-0000-000051660000}"/>
    <cellStyle name="Normal 3 5 2 3 3_Tabell 4.5-4.7" xfId="26559" xr:uid="{00000000-0005-0000-0000-000052660000}"/>
    <cellStyle name="Normal 3 5 2 3 4" xfId="26568" xr:uid="{00000000-0005-0000-0000-000053660000}"/>
    <cellStyle name="Normal 3 5 2 3 4 2" xfId="26569" xr:uid="{00000000-0005-0000-0000-000054660000}"/>
    <cellStyle name="Normal 3 5 2 3 4 2 2" xfId="26570" xr:uid="{00000000-0005-0000-0000-000055660000}"/>
    <cellStyle name="Normal 3 5 2 3 4 2 3" xfId="26571" xr:uid="{00000000-0005-0000-0000-000056660000}"/>
    <cellStyle name="Normal 3 5 2 3 4 3" xfId="26572" xr:uid="{00000000-0005-0000-0000-000057660000}"/>
    <cellStyle name="Normal 3 5 2 3 4 3 2" xfId="26573" xr:uid="{00000000-0005-0000-0000-000058660000}"/>
    <cellStyle name="Normal 3 5 2 3 4 3 3" xfId="26574" xr:uid="{00000000-0005-0000-0000-000059660000}"/>
    <cellStyle name="Normal 3 5 2 3 4 4" xfId="26575" xr:uid="{00000000-0005-0000-0000-00005A660000}"/>
    <cellStyle name="Normal 3 5 2 3 4 5" xfId="26576" xr:uid="{00000000-0005-0000-0000-00005B660000}"/>
    <cellStyle name="Normal 3 5 2 3 5" xfId="26577" xr:uid="{00000000-0005-0000-0000-00005C660000}"/>
    <cellStyle name="Normal 3 5 2 3 5 2" xfId="26578" xr:uid="{00000000-0005-0000-0000-00005D660000}"/>
    <cellStyle name="Normal 3 5 2 3 5 3" xfId="26579" xr:uid="{00000000-0005-0000-0000-00005E660000}"/>
    <cellStyle name="Normal 3 5 2 3 6" xfId="26580" xr:uid="{00000000-0005-0000-0000-00005F660000}"/>
    <cellStyle name="Normal 3 5 2 3 6 2" xfId="26581" xr:uid="{00000000-0005-0000-0000-000060660000}"/>
    <cellStyle name="Normal 3 5 2 3 6 3" xfId="26582" xr:uid="{00000000-0005-0000-0000-000061660000}"/>
    <cellStyle name="Normal 3 5 2 3 7" xfId="26583" xr:uid="{00000000-0005-0000-0000-000062660000}"/>
    <cellStyle name="Normal 3 5 2 3 7 2" xfId="26584" xr:uid="{00000000-0005-0000-0000-000063660000}"/>
    <cellStyle name="Normal 3 5 2 3 8" xfId="26585" xr:uid="{00000000-0005-0000-0000-000064660000}"/>
    <cellStyle name="Normal 3 5 2 3 8 2" xfId="26586" xr:uid="{00000000-0005-0000-0000-000065660000}"/>
    <cellStyle name="Normal 3 5 2 3 9" xfId="26587" xr:uid="{00000000-0005-0000-0000-000066660000}"/>
    <cellStyle name="Normal 3 5 2 3_Tabell 4.5-4.7" xfId="26524" xr:uid="{00000000-0005-0000-0000-000067660000}"/>
    <cellStyle name="Normal 3 5 2 4" xfId="1516" xr:uid="{00000000-0005-0000-0000-000068660000}"/>
    <cellStyle name="Normal 3 5 2 4 10" xfId="26589" xr:uid="{00000000-0005-0000-0000-000069660000}"/>
    <cellStyle name="Normal 3 5 2 4 2" xfId="1517" xr:uid="{00000000-0005-0000-0000-00006A660000}"/>
    <cellStyle name="Normal 3 5 2 4 2 2" xfId="26591" xr:uid="{00000000-0005-0000-0000-00006B660000}"/>
    <cellStyle name="Normal 3 5 2 4 2 2 2" xfId="26592" xr:uid="{00000000-0005-0000-0000-00006C660000}"/>
    <cellStyle name="Normal 3 5 2 4 2 2 3" xfId="26593" xr:uid="{00000000-0005-0000-0000-00006D660000}"/>
    <cellStyle name="Normal 3 5 2 4 2 3" xfId="26594" xr:uid="{00000000-0005-0000-0000-00006E660000}"/>
    <cellStyle name="Normal 3 5 2 4 2 3 2" xfId="26595" xr:uid="{00000000-0005-0000-0000-00006F660000}"/>
    <cellStyle name="Normal 3 5 2 4 2 3 3" xfId="26596" xr:uid="{00000000-0005-0000-0000-000070660000}"/>
    <cellStyle name="Normal 3 5 2 4 2 4" xfId="26597" xr:uid="{00000000-0005-0000-0000-000071660000}"/>
    <cellStyle name="Normal 3 5 2 4 2 5" xfId="26598" xr:uid="{00000000-0005-0000-0000-000072660000}"/>
    <cellStyle name="Normal 3 5 2 4 2_Tabell 4.5-4.7" xfId="26590" xr:uid="{00000000-0005-0000-0000-000073660000}"/>
    <cellStyle name="Normal 3 5 2 4 3" xfId="26599" xr:uid="{00000000-0005-0000-0000-000074660000}"/>
    <cellStyle name="Normal 3 5 2 4 3 2" xfId="26600" xr:uid="{00000000-0005-0000-0000-000075660000}"/>
    <cellStyle name="Normal 3 5 2 4 3 2 2" xfId="26601" xr:uid="{00000000-0005-0000-0000-000076660000}"/>
    <cellStyle name="Normal 3 5 2 4 3 2 3" xfId="26602" xr:uid="{00000000-0005-0000-0000-000077660000}"/>
    <cellStyle name="Normal 3 5 2 4 3 3" xfId="26603" xr:uid="{00000000-0005-0000-0000-000078660000}"/>
    <cellStyle name="Normal 3 5 2 4 3 3 2" xfId="26604" xr:uid="{00000000-0005-0000-0000-000079660000}"/>
    <cellStyle name="Normal 3 5 2 4 3 3 3" xfId="26605" xr:uid="{00000000-0005-0000-0000-00007A660000}"/>
    <cellStyle name="Normal 3 5 2 4 3 4" xfId="26606" xr:uid="{00000000-0005-0000-0000-00007B660000}"/>
    <cellStyle name="Normal 3 5 2 4 3 5" xfId="26607" xr:uid="{00000000-0005-0000-0000-00007C660000}"/>
    <cellStyle name="Normal 3 5 2 4 4" xfId="26608" xr:uid="{00000000-0005-0000-0000-00007D660000}"/>
    <cellStyle name="Normal 3 5 2 4 4 2" xfId="26609" xr:uid="{00000000-0005-0000-0000-00007E660000}"/>
    <cellStyle name="Normal 3 5 2 4 4 3" xfId="26610" xr:uid="{00000000-0005-0000-0000-00007F660000}"/>
    <cellStyle name="Normal 3 5 2 4 5" xfId="26611" xr:uid="{00000000-0005-0000-0000-000080660000}"/>
    <cellStyle name="Normal 3 5 2 4 5 2" xfId="26612" xr:uid="{00000000-0005-0000-0000-000081660000}"/>
    <cellStyle name="Normal 3 5 2 4 5 3" xfId="26613" xr:uid="{00000000-0005-0000-0000-000082660000}"/>
    <cellStyle name="Normal 3 5 2 4 6" xfId="26614" xr:uid="{00000000-0005-0000-0000-000083660000}"/>
    <cellStyle name="Normal 3 5 2 4 6 2" xfId="26615" xr:uid="{00000000-0005-0000-0000-000084660000}"/>
    <cellStyle name="Normal 3 5 2 4 7" xfId="26616" xr:uid="{00000000-0005-0000-0000-000085660000}"/>
    <cellStyle name="Normal 3 5 2 4 7 2" xfId="26617" xr:uid="{00000000-0005-0000-0000-000086660000}"/>
    <cellStyle name="Normal 3 5 2 4 8" xfId="26618" xr:uid="{00000000-0005-0000-0000-000087660000}"/>
    <cellStyle name="Normal 3 5 2 4 9" xfId="26619" xr:uid="{00000000-0005-0000-0000-000088660000}"/>
    <cellStyle name="Normal 3 5 2 4_Tabell 4.5-4.7" xfId="26588" xr:uid="{00000000-0005-0000-0000-000089660000}"/>
    <cellStyle name="Normal 3 5 2 5" xfId="1518" xr:uid="{00000000-0005-0000-0000-00008A660000}"/>
    <cellStyle name="Normal 3 5 2 5 2" xfId="26621" xr:uid="{00000000-0005-0000-0000-00008B660000}"/>
    <cellStyle name="Normal 3 5 2 5 2 2" xfId="26622" xr:uid="{00000000-0005-0000-0000-00008C660000}"/>
    <cellStyle name="Normal 3 5 2 5 2 3" xfId="26623" xr:uid="{00000000-0005-0000-0000-00008D660000}"/>
    <cellStyle name="Normal 3 5 2 5 3" xfId="26624" xr:uid="{00000000-0005-0000-0000-00008E660000}"/>
    <cellStyle name="Normal 3 5 2 5 3 2" xfId="26625" xr:uid="{00000000-0005-0000-0000-00008F660000}"/>
    <cellStyle name="Normal 3 5 2 5 3 3" xfId="26626" xr:uid="{00000000-0005-0000-0000-000090660000}"/>
    <cellStyle name="Normal 3 5 2 5 4" xfId="26627" xr:uid="{00000000-0005-0000-0000-000091660000}"/>
    <cellStyle name="Normal 3 5 2 5 5" xfId="26628" xr:uid="{00000000-0005-0000-0000-000092660000}"/>
    <cellStyle name="Normal 3 5 2 5_Tabell 4.5-4.7" xfId="26620" xr:uid="{00000000-0005-0000-0000-000093660000}"/>
    <cellStyle name="Normal 3 5 2 6" xfId="26629" xr:uid="{00000000-0005-0000-0000-000094660000}"/>
    <cellStyle name="Normal 3 5 2 6 2" xfId="26630" xr:uid="{00000000-0005-0000-0000-000095660000}"/>
    <cellStyle name="Normal 3 5 2 6 2 2" xfId="26631" xr:uid="{00000000-0005-0000-0000-000096660000}"/>
    <cellStyle name="Normal 3 5 2 6 2 3" xfId="26632" xr:uid="{00000000-0005-0000-0000-000097660000}"/>
    <cellStyle name="Normal 3 5 2 6 3" xfId="26633" xr:uid="{00000000-0005-0000-0000-000098660000}"/>
    <cellStyle name="Normal 3 5 2 6 3 2" xfId="26634" xr:uid="{00000000-0005-0000-0000-000099660000}"/>
    <cellStyle name="Normal 3 5 2 6 3 3" xfId="26635" xr:uid="{00000000-0005-0000-0000-00009A660000}"/>
    <cellStyle name="Normal 3 5 2 6 4" xfId="26636" xr:uid="{00000000-0005-0000-0000-00009B660000}"/>
    <cellStyle name="Normal 3 5 2 6 5" xfId="26637" xr:uid="{00000000-0005-0000-0000-00009C660000}"/>
    <cellStyle name="Normal 3 5 2 7" xfId="26638" xr:uid="{00000000-0005-0000-0000-00009D660000}"/>
    <cellStyle name="Normal 3 5 2 7 2" xfId="26639" xr:uid="{00000000-0005-0000-0000-00009E660000}"/>
    <cellStyle name="Normal 3 5 2 7 2 2" xfId="26640" xr:uid="{00000000-0005-0000-0000-00009F660000}"/>
    <cellStyle name="Normal 3 5 2 7 2 3" xfId="26641" xr:uid="{00000000-0005-0000-0000-0000A0660000}"/>
    <cellStyle name="Normal 3 5 2 7 3" xfId="26642" xr:uid="{00000000-0005-0000-0000-0000A1660000}"/>
    <cellStyle name="Normal 3 5 2 7 3 2" xfId="26643" xr:uid="{00000000-0005-0000-0000-0000A2660000}"/>
    <cellStyle name="Normal 3 5 2 7 3 3" xfId="26644" xr:uid="{00000000-0005-0000-0000-0000A3660000}"/>
    <cellStyle name="Normal 3 5 2 7 4" xfId="26645" xr:uid="{00000000-0005-0000-0000-0000A4660000}"/>
    <cellStyle name="Normal 3 5 2 7 5" xfId="26646" xr:uid="{00000000-0005-0000-0000-0000A5660000}"/>
    <cellStyle name="Normal 3 5 2 8" xfId="26647" xr:uid="{00000000-0005-0000-0000-0000A6660000}"/>
    <cellStyle name="Normal 3 5 2 8 2" xfId="26648" xr:uid="{00000000-0005-0000-0000-0000A7660000}"/>
    <cellStyle name="Normal 3 5 2 8 2 2" xfId="26649" xr:uid="{00000000-0005-0000-0000-0000A8660000}"/>
    <cellStyle name="Normal 3 5 2 8 2 3" xfId="26650" xr:uid="{00000000-0005-0000-0000-0000A9660000}"/>
    <cellStyle name="Normal 3 5 2 8 3" xfId="26651" xr:uid="{00000000-0005-0000-0000-0000AA660000}"/>
    <cellStyle name="Normal 3 5 2 8 3 2" xfId="26652" xr:uid="{00000000-0005-0000-0000-0000AB660000}"/>
    <cellStyle name="Normal 3 5 2 8 3 3" xfId="26653" xr:uid="{00000000-0005-0000-0000-0000AC660000}"/>
    <cellStyle name="Normal 3 5 2 8 4" xfId="26654" xr:uid="{00000000-0005-0000-0000-0000AD660000}"/>
    <cellStyle name="Normal 3 5 2 8 5" xfId="26655" xr:uid="{00000000-0005-0000-0000-0000AE660000}"/>
    <cellStyle name="Normal 3 5 2 9" xfId="26656" xr:uid="{00000000-0005-0000-0000-0000AF660000}"/>
    <cellStyle name="Normal 3 5 2 9 2" xfId="26657" xr:uid="{00000000-0005-0000-0000-0000B0660000}"/>
    <cellStyle name="Normal 3 5 2 9 3" xfId="26658" xr:uid="{00000000-0005-0000-0000-0000B1660000}"/>
    <cellStyle name="Normal 3 5 2_Tabell 4.5-4.7" xfId="26449" xr:uid="{00000000-0005-0000-0000-0000B2660000}"/>
    <cellStyle name="Normal 3 5 3" xfId="1519" xr:uid="{00000000-0005-0000-0000-0000B3660000}"/>
    <cellStyle name="Normal 3 5 3 10" xfId="26660" xr:uid="{00000000-0005-0000-0000-0000B4660000}"/>
    <cellStyle name="Normal 3 5 3 11" xfId="26661" xr:uid="{00000000-0005-0000-0000-0000B5660000}"/>
    <cellStyle name="Normal 3 5 3 2" xfId="1520" xr:uid="{00000000-0005-0000-0000-0000B6660000}"/>
    <cellStyle name="Normal 3 5 3 2 10" xfId="26663" xr:uid="{00000000-0005-0000-0000-0000B7660000}"/>
    <cellStyle name="Normal 3 5 3 2 2" xfId="1521" xr:uid="{00000000-0005-0000-0000-0000B8660000}"/>
    <cellStyle name="Normal 3 5 3 2 2 2" xfId="26665" xr:uid="{00000000-0005-0000-0000-0000B9660000}"/>
    <cellStyle name="Normal 3 5 3 2 2 2 2" xfId="26666" xr:uid="{00000000-0005-0000-0000-0000BA660000}"/>
    <cellStyle name="Normal 3 5 3 2 2 2 3" xfId="26667" xr:uid="{00000000-0005-0000-0000-0000BB660000}"/>
    <cellStyle name="Normal 3 5 3 2 2 3" xfId="26668" xr:uid="{00000000-0005-0000-0000-0000BC660000}"/>
    <cellStyle name="Normal 3 5 3 2 2 3 2" xfId="26669" xr:uid="{00000000-0005-0000-0000-0000BD660000}"/>
    <cellStyle name="Normal 3 5 3 2 2 3 3" xfId="26670" xr:uid="{00000000-0005-0000-0000-0000BE660000}"/>
    <cellStyle name="Normal 3 5 3 2 2 4" xfId="26671" xr:uid="{00000000-0005-0000-0000-0000BF660000}"/>
    <cellStyle name="Normal 3 5 3 2 2 5" xfId="26672" xr:uid="{00000000-0005-0000-0000-0000C0660000}"/>
    <cellStyle name="Normal 3 5 3 2 2_Tabell 4.5-4.7" xfId="26664" xr:uid="{00000000-0005-0000-0000-0000C1660000}"/>
    <cellStyle name="Normal 3 5 3 2 3" xfId="26673" xr:uid="{00000000-0005-0000-0000-0000C2660000}"/>
    <cellStyle name="Normal 3 5 3 2 3 2" xfId="26674" xr:uid="{00000000-0005-0000-0000-0000C3660000}"/>
    <cellStyle name="Normal 3 5 3 2 3 2 2" xfId="26675" xr:uid="{00000000-0005-0000-0000-0000C4660000}"/>
    <cellStyle name="Normal 3 5 3 2 3 2 3" xfId="26676" xr:uid="{00000000-0005-0000-0000-0000C5660000}"/>
    <cellStyle name="Normal 3 5 3 2 3 3" xfId="26677" xr:uid="{00000000-0005-0000-0000-0000C6660000}"/>
    <cellStyle name="Normal 3 5 3 2 3 3 2" xfId="26678" xr:uid="{00000000-0005-0000-0000-0000C7660000}"/>
    <cellStyle name="Normal 3 5 3 2 3 3 3" xfId="26679" xr:uid="{00000000-0005-0000-0000-0000C8660000}"/>
    <cellStyle name="Normal 3 5 3 2 3 4" xfId="26680" xr:uid="{00000000-0005-0000-0000-0000C9660000}"/>
    <cellStyle name="Normal 3 5 3 2 3 5" xfId="26681" xr:uid="{00000000-0005-0000-0000-0000CA660000}"/>
    <cellStyle name="Normal 3 5 3 2 4" xfId="26682" xr:uid="{00000000-0005-0000-0000-0000CB660000}"/>
    <cellStyle name="Normal 3 5 3 2 4 2" xfId="26683" xr:uid="{00000000-0005-0000-0000-0000CC660000}"/>
    <cellStyle name="Normal 3 5 3 2 4 3" xfId="26684" xr:uid="{00000000-0005-0000-0000-0000CD660000}"/>
    <cellStyle name="Normal 3 5 3 2 5" xfId="26685" xr:uid="{00000000-0005-0000-0000-0000CE660000}"/>
    <cellStyle name="Normal 3 5 3 2 5 2" xfId="26686" xr:uid="{00000000-0005-0000-0000-0000CF660000}"/>
    <cellStyle name="Normal 3 5 3 2 5 3" xfId="26687" xr:uid="{00000000-0005-0000-0000-0000D0660000}"/>
    <cellStyle name="Normal 3 5 3 2 6" xfId="26688" xr:uid="{00000000-0005-0000-0000-0000D1660000}"/>
    <cellStyle name="Normal 3 5 3 2 6 2" xfId="26689" xr:uid="{00000000-0005-0000-0000-0000D2660000}"/>
    <cellStyle name="Normal 3 5 3 2 7" xfId="26690" xr:uid="{00000000-0005-0000-0000-0000D3660000}"/>
    <cellStyle name="Normal 3 5 3 2 7 2" xfId="26691" xr:uid="{00000000-0005-0000-0000-0000D4660000}"/>
    <cellStyle name="Normal 3 5 3 2 8" xfId="26692" xr:uid="{00000000-0005-0000-0000-0000D5660000}"/>
    <cellStyle name="Normal 3 5 3 2 9" xfId="26693" xr:uid="{00000000-0005-0000-0000-0000D6660000}"/>
    <cellStyle name="Normal 3 5 3 2_Tabell 4.5-4.7" xfId="26662" xr:uid="{00000000-0005-0000-0000-0000D7660000}"/>
    <cellStyle name="Normal 3 5 3 3" xfId="1522" xr:uid="{00000000-0005-0000-0000-0000D8660000}"/>
    <cellStyle name="Normal 3 5 3 3 2" xfId="26695" xr:uid="{00000000-0005-0000-0000-0000D9660000}"/>
    <cellStyle name="Normal 3 5 3 3 2 2" xfId="26696" xr:uid="{00000000-0005-0000-0000-0000DA660000}"/>
    <cellStyle name="Normal 3 5 3 3 2 3" xfId="26697" xr:uid="{00000000-0005-0000-0000-0000DB660000}"/>
    <cellStyle name="Normal 3 5 3 3 3" xfId="26698" xr:uid="{00000000-0005-0000-0000-0000DC660000}"/>
    <cellStyle name="Normal 3 5 3 3 3 2" xfId="26699" xr:uid="{00000000-0005-0000-0000-0000DD660000}"/>
    <cellStyle name="Normal 3 5 3 3 3 3" xfId="26700" xr:uid="{00000000-0005-0000-0000-0000DE660000}"/>
    <cellStyle name="Normal 3 5 3 3 4" xfId="26701" xr:uid="{00000000-0005-0000-0000-0000DF660000}"/>
    <cellStyle name="Normal 3 5 3 3 5" xfId="26702" xr:uid="{00000000-0005-0000-0000-0000E0660000}"/>
    <cellStyle name="Normal 3 5 3 3_Tabell 4.5-4.7" xfId="26694" xr:uid="{00000000-0005-0000-0000-0000E1660000}"/>
    <cellStyle name="Normal 3 5 3 4" xfId="26703" xr:uid="{00000000-0005-0000-0000-0000E2660000}"/>
    <cellStyle name="Normal 3 5 3 4 2" xfId="26704" xr:uid="{00000000-0005-0000-0000-0000E3660000}"/>
    <cellStyle name="Normal 3 5 3 4 2 2" xfId="26705" xr:uid="{00000000-0005-0000-0000-0000E4660000}"/>
    <cellStyle name="Normal 3 5 3 4 2 3" xfId="26706" xr:uid="{00000000-0005-0000-0000-0000E5660000}"/>
    <cellStyle name="Normal 3 5 3 4 3" xfId="26707" xr:uid="{00000000-0005-0000-0000-0000E6660000}"/>
    <cellStyle name="Normal 3 5 3 4 3 2" xfId="26708" xr:uid="{00000000-0005-0000-0000-0000E7660000}"/>
    <cellStyle name="Normal 3 5 3 4 3 3" xfId="26709" xr:uid="{00000000-0005-0000-0000-0000E8660000}"/>
    <cellStyle name="Normal 3 5 3 4 4" xfId="26710" xr:uid="{00000000-0005-0000-0000-0000E9660000}"/>
    <cellStyle name="Normal 3 5 3 4 5" xfId="26711" xr:uid="{00000000-0005-0000-0000-0000EA660000}"/>
    <cellStyle name="Normal 3 5 3 5" xfId="26712" xr:uid="{00000000-0005-0000-0000-0000EB660000}"/>
    <cellStyle name="Normal 3 5 3 5 2" xfId="26713" xr:uid="{00000000-0005-0000-0000-0000EC660000}"/>
    <cellStyle name="Normal 3 5 3 5 3" xfId="26714" xr:uid="{00000000-0005-0000-0000-0000ED660000}"/>
    <cellStyle name="Normal 3 5 3 6" xfId="26715" xr:uid="{00000000-0005-0000-0000-0000EE660000}"/>
    <cellStyle name="Normal 3 5 3 6 2" xfId="26716" xr:uid="{00000000-0005-0000-0000-0000EF660000}"/>
    <cellStyle name="Normal 3 5 3 6 3" xfId="26717" xr:uid="{00000000-0005-0000-0000-0000F0660000}"/>
    <cellStyle name="Normal 3 5 3 7" xfId="26718" xr:uid="{00000000-0005-0000-0000-0000F1660000}"/>
    <cellStyle name="Normal 3 5 3 7 2" xfId="26719" xr:uid="{00000000-0005-0000-0000-0000F2660000}"/>
    <cellStyle name="Normal 3 5 3 8" xfId="26720" xr:uid="{00000000-0005-0000-0000-0000F3660000}"/>
    <cellStyle name="Normal 3 5 3 8 2" xfId="26721" xr:uid="{00000000-0005-0000-0000-0000F4660000}"/>
    <cellStyle name="Normal 3 5 3 9" xfId="26722" xr:uid="{00000000-0005-0000-0000-0000F5660000}"/>
    <cellStyle name="Normal 3 5 3_Tabell 4.5-4.7" xfId="26659" xr:uid="{00000000-0005-0000-0000-0000F6660000}"/>
    <cellStyle name="Normal 3 5 4" xfId="1523" xr:uid="{00000000-0005-0000-0000-0000F7660000}"/>
    <cellStyle name="Normal 3 5 4 10" xfId="26724" xr:uid="{00000000-0005-0000-0000-0000F8660000}"/>
    <cellStyle name="Normal 3 5 4 11" xfId="26725" xr:uid="{00000000-0005-0000-0000-0000F9660000}"/>
    <cellStyle name="Normal 3 5 4 2" xfId="1524" xr:uid="{00000000-0005-0000-0000-0000FA660000}"/>
    <cellStyle name="Normal 3 5 4 2 10" xfId="26727" xr:uid="{00000000-0005-0000-0000-0000FB660000}"/>
    <cellStyle name="Normal 3 5 4 2 2" xfId="1525" xr:uid="{00000000-0005-0000-0000-0000FC660000}"/>
    <cellStyle name="Normal 3 5 4 2 2 2" xfId="26729" xr:uid="{00000000-0005-0000-0000-0000FD660000}"/>
    <cellStyle name="Normal 3 5 4 2 2 2 2" xfId="26730" xr:uid="{00000000-0005-0000-0000-0000FE660000}"/>
    <cellStyle name="Normal 3 5 4 2 2 2 3" xfId="26731" xr:uid="{00000000-0005-0000-0000-0000FF660000}"/>
    <cellStyle name="Normal 3 5 4 2 2 3" xfId="26732" xr:uid="{00000000-0005-0000-0000-000000670000}"/>
    <cellStyle name="Normal 3 5 4 2 2 3 2" xfId="26733" xr:uid="{00000000-0005-0000-0000-000001670000}"/>
    <cellStyle name="Normal 3 5 4 2 2 3 3" xfId="26734" xr:uid="{00000000-0005-0000-0000-000002670000}"/>
    <cellStyle name="Normal 3 5 4 2 2 4" xfId="26735" xr:uid="{00000000-0005-0000-0000-000003670000}"/>
    <cellStyle name="Normal 3 5 4 2 2 5" xfId="26736" xr:uid="{00000000-0005-0000-0000-000004670000}"/>
    <cellStyle name="Normal 3 5 4 2 2_Tabell 4.5-4.7" xfId="26728" xr:uid="{00000000-0005-0000-0000-000005670000}"/>
    <cellStyle name="Normal 3 5 4 2 3" xfId="26737" xr:uid="{00000000-0005-0000-0000-000006670000}"/>
    <cellStyle name="Normal 3 5 4 2 3 2" xfId="26738" xr:uid="{00000000-0005-0000-0000-000007670000}"/>
    <cellStyle name="Normal 3 5 4 2 3 2 2" xfId="26739" xr:uid="{00000000-0005-0000-0000-000008670000}"/>
    <cellStyle name="Normal 3 5 4 2 3 2 3" xfId="26740" xr:uid="{00000000-0005-0000-0000-000009670000}"/>
    <cellStyle name="Normal 3 5 4 2 3 3" xfId="26741" xr:uid="{00000000-0005-0000-0000-00000A670000}"/>
    <cellStyle name="Normal 3 5 4 2 3 3 2" xfId="26742" xr:uid="{00000000-0005-0000-0000-00000B670000}"/>
    <cellStyle name="Normal 3 5 4 2 3 3 3" xfId="26743" xr:uid="{00000000-0005-0000-0000-00000C670000}"/>
    <cellStyle name="Normal 3 5 4 2 3 4" xfId="26744" xr:uid="{00000000-0005-0000-0000-00000D670000}"/>
    <cellStyle name="Normal 3 5 4 2 3 5" xfId="26745" xr:uid="{00000000-0005-0000-0000-00000E670000}"/>
    <cellStyle name="Normal 3 5 4 2 4" xfId="26746" xr:uid="{00000000-0005-0000-0000-00000F670000}"/>
    <cellStyle name="Normal 3 5 4 2 4 2" xfId="26747" xr:uid="{00000000-0005-0000-0000-000010670000}"/>
    <cellStyle name="Normal 3 5 4 2 4 3" xfId="26748" xr:uid="{00000000-0005-0000-0000-000011670000}"/>
    <cellStyle name="Normal 3 5 4 2 5" xfId="26749" xr:uid="{00000000-0005-0000-0000-000012670000}"/>
    <cellStyle name="Normal 3 5 4 2 5 2" xfId="26750" xr:uid="{00000000-0005-0000-0000-000013670000}"/>
    <cellStyle name="Normal 3 5 4 2 5 3" xfId="26751" xr:uid="{00000000-0005-0000-0000-000014670000}"/>
    <cellStyle name="Normal 3 5 4 2 6" xfId="26752" xr:uid="{00000000-0005-0000-0000-000015670000}"/>
    <cellStyle name="Normal 3 5 4 2 6 2" xfId="26753" xr:uid="{00000000-0005-0000-0000-000016670000}"/>
    <cellStyle name="Normal 3 5 4 2 7" xfId="26754" xr:uid="{00000000-0005-0000-0000-000017670000}"/>
    <cellStyle name="Normal 3 5 4 2 7 2" xfId="26755" xr:uid="{00000000-0005-0000-0000-000018670000}"/>
    <cellStyle name="Normal 3 5 4 2 8" xfId="26756" xr:uid="{00000000-0005-0000-0000-000019670000}"/>
    <cellStyle name="Normal 3 5 4 2 9" xfId="26757" xr:uid="{00000000-0005-0000-0000-00001A670000}"/>
    <cellStyle name="Normal 3 5 4 2_Tabell 4.5-4.7" xfId="26726" xr:uid="{00000000-0005-0000-0000-00001B670000}"/>
    <cellStyle name="Normal 3 5 4 3" xfId="1526" xr:uid="{00000000-0005-0000-0000-00001C670000}"/>
    <cellStyle name="Normal 3 5 4 3 2" xfId="26759" xr:uid="{00000000-0005-0000-0000-00001D670000}"/>
    <cellStyle name="Normal 3 5 4 3 2 2" xfId="26760" xr:uid="{00000000-0005-0000-0000-00001E670000}"/>
    <cellStyle name="Normal 3 5 4 3 2 3" xfId="26761" xr:uid="{00000000-0005-0000-0000-00001F670000}"/>
    <cellStyle name="Normal 3 5 4 3 3" xfId="26762" xr:uid="{00000000-0005-0000-0000-000020670000}"/>
    <cellStyle name="Normal 3 5 4 3 3 2" xfId="26763" xr:uid="{00000000-0005-0000-0000-000021670000}"/>
    <cellStyle name="Normal 3 5 4 3 3 3" xfId="26764" xr:uid="{00000000-0005-0000-0000-000022670000}"/>
    <cellStyle name="Normal 3 5 4 3 4" xfId="26765" xr:uid="{00000000-0005-0000-0000-000023670000}"/>
    <cellStyle name="Normal 3 5 4 3 5" xfId="26766" xr:uid="{00000000-0005-0000-0000-000024670000}"/>
    <cellStyle name="Normal 3 5 4 3_Tabell 4.5-4.7" xfId="26758" xr:uid="{00000000-0005-0000-0000-000025670000}"/>
    <cellStyle name="Normal 3 5 4 4" xfId="26767" xr:uid="{00000000-0005-0000-0000-000026670000}"/>
    <cellStyle name="Normal 3 5 4 4 2" xfId="26768" xr:uid="{00000000-0005-0000-0000-000027670000}"/>
    <cellStyle name="Normal 3 5 4 4 2 2" xfId="26769" xr:uid="{00000000-0005-0000-0000-000028670000}"/>
    <cellStyle name="Normal 3 5 4 4 2 3" xfId="26770" xr:uid="{00000000-0005-0000-0000-000029670000}"/>
    <cellStyle name="Normal 3 5 4 4 3" xfId="26771" xr:uid="{00000000-0005-0000-0000-00002A670000}"/>
    <cellStyle name="Normal 3 5 4 4 3 2" xfId="26772" xr:uid="{00000000-0005-0000-0000-00002B670000}"/>
    <cellStyle name="Normal 3 5 4 4 3 3" xfId="26773" xr:uid="{00000000-0005-0000-0000-00002C670000}"/>
    <cellStyle name="Normal 3 5 4 4 4" xfId="26774" xr:uid="{00000000-0005-0000-0000-00002D670000}"/>
    <cellStyle name="Normal 3 5 4 4 5" xfId="26775" xr:uid="{00000000-0005-0000-0000-00002E670000}"/>
    <cellStyle name="Normal 3 5 4 5" xfId="26776" xr:uid="{00000000-0005-0000-0000-00002F670000}"/>
    <cellStyle name="Normal 3 5 4 5 2" xfId="26777" xr:uid="{00000000-0005-0000-0000-000030670000}"/>
    <cellStyle name="Normal 3 5 4 5 3" xfId="26778" xr:uid="{00000000-0005-0000-0000-000031670000}"/>
    <cellStyle name="Normal 3 5 4 6" xfId="26779" xr:uid="{00000000-0005-0000-0000-000032670000}"/>
    <cellStyle name="Normal 3 5 4 6 2" xfId="26780" xr:uid="{00000000-0005-0000-0000-000033670000}"/>
    <cellStyle name="Normal 3 5 4 6 3" xfId="26781" xr:uid="{00000000-0005-0000-0000-000034670000}"/>
    <cellStyle name="Normal 3 5 4 7" xfId="26782" xr:uid="{00000000-0005-0000-0000-000035670000}"/>
    <cellStyle name="Normal 3 5 4 7 2" xfId="26783" xr:uid="{00000000-0005-0000-0000-000036670000}"/>
    <cellStyle name="Normal 3 5 4 8" xfId="26784" xr:uid="{00000000-0005-0000-0000-000037670000}"/>
    <cellStyle name="Normal 3 5 4 8 2" xfId="26785" xr:uid="{00000000-0005-0000-0000-000038670000}"/>
    <cellStyle name="Normal 3 5 4 9" xfId="26786" xr:uid="{00000000-0005-0000-0000-000039670000}"/>
    <cellStyle name="Normal 3 5 4_Tabell 4.5-4.7" xfId="26723" xr:uid="{00000000-0005-0000-0000-00003A670000}"/>
    <cellStyle name="Normal 3 5 5" xfId="1527" xr:uid="{00000000-0005-0000-0000-00003B670000}"/>
    <cellStyle name="Normal 3 5 5 10" xfId="26788" xr:uid="{00000000-0005-0000-0000-00003C670000}"/>
    <cellStyle name="Normal 3 5 5 11" xfId="26789" xr:uid="{00000000-0005-0000-0000-00003D670000}"/>
    <cellStyle name="Normal 3 5 5 2" xfId="1528" xr:uid="{00000000-0005-0000-0000-00003E670000}"/>
    <cellStyle name="Normal 3 5 5 2 10" xfId="26791" xr:uid="{00000000-0005-0000-0000-00003F670000}"/>
    <cellStyle name="Normal 3 5 5 2 2" xfId="1529" xr:uid="{00000000-0005-0000-0000-000040670000}"/>
    <cellStyle name="Normal 3 5 5 2 2 2" xfId="26793" xr:uid="{00000000-0005-0000-0000-000041670000}"/>
    <cellStyle name="Normal 3 5 5 2 2 2 2" xfId="26794" xr:uid="{00000000-0005-0000-0000-000042670000}"/>
    <cellStyle name="Normal 3 5 5 2 2 2 3" xfId="26795" xr:uid="{00000000-0005-0000-0000-000043670000}"/>
    <cellStyle name="Normal 3 5 5 2 2 3" xfId="26796" xr:uid="{00000000-0005-0000-0000-000044670000}"/>
    <cellStyle name="Normal 3 5 5 2 2 3 2" xfId="26797" xr:uid="{00000000-0005-0000-0000-000045670000}"/>
    <cellStyle name="Normal 3 5 5 2 2 3 3" xfId="26798" xr:uid="{00000000-0005-0000-0000-000046670000}"/>
    <cellStyle name="Normal 3 5 5 2 2 4" xfId="26799" xr:uid="{00000000-0005-0000-0000-000047670000}"/>
    <cellStyle name="Normal 3 5 5 2 2 5" xfId="26800" xr:uid="{00000000-0005-0000-0000-000048670000}"/>
    <cellStyle name="Normal 3 5 5 2 2_Tabell 4.5-4.7" xfId="26792" xr:uid="{00000000-0005-0000-0000-000049670000}"/>
    <cellStyle name="Normal 3 5 5 2 3" xfId="26801" xr:uid="{00000000-0005-0000-0000-00004A670000}"/>
    <cellStyle name="Normal 3 5 5 2 3 2" xfId="26802" xr:uid="{00000000-0005-0000-0000-00004B670000}"/>
    <cellStyle name="Normal 3 5 5 2 3 2 2" xfId="26803" xr:uid="{00000000-0005-0000-0000-00004C670000}"/>
    <cellStyle name="Normal 3 5 5 2 3 2 3" xfId="26804" xr:uid="{00000000-0005-0000-0000-00004D670000}"/>
    <cellStyle name="Normal 3 5 5 2 3 3" xfId="26805" xr:uid="{00000000-0005-0000-0000-00004E670000}"/>
    <cellStyle name="Normal 3 5 5 2 3 3 2" xfId="26806" xr:uid="{00000000-0005-0000-0000-00004F670000}"/>
    <cellStyle name="Normal 3 5 5 2 3 3 3" xfId="26807" xr:uid="{00000000-0005-0000-0000-000050670000}"/>
    <cellStyle name="Normal 3 5 5 2 3 4" xfId="26808" xr:uid="{00000000-0005-0000-0000-000051670000}"/>
    <cellStyle name="Normal 3 5 5 2 3 5" xfId="26809" xr:uid="{00000000-0005-0000-0000-000052670000}"/>
    <cellStyle name="Normal 3 5 5 2 4" xfId="26810" xr:uid="{00000000-0005-0000-0000-000053670000}"/>
    <cellStyle name="Normal 3 5 5 2 4 2" xfId="26811" xr:uid="{00000000-0005-0000-0000-000054670000}"/>
    <cellStyle name="Normal 3 5 5 2 4 3" xfId="26812" xr:uid="{00000000-0005-0000-0000-000055670000}"/>
    <cellStyle name="Normal 3 5 5 2 5" xfId="26813" xr:uid="{00000000-0005-0000-0000-000056670000}"/>
    <cellStyle name="Normal 3 5 5 2 5 2" xfId="26814" xr:uid="{00000000-0005-0000-0000-000057670000}"/>
    <cellStyle name="Normal 3 5 5 2 5 3" xfId="26815" xr:uid="{00000000-0005-0000-0000-000058670000}"/>
    <cellStyle name="Normal 3 5 5 2 6" xfId="26816" xr:uid="{00000000-0005-0000-0000-000059670000}"/>
    <cellStyle name="Normal 3 5 5 2 6 2" xfId="26817" xr:uid="{00000000-0005-0000-0000-00005A670000}"/>
    <cellStyle name="Normal 3 5 5 2 7" xfId="26818" xr:uid="{00000000-0005-0000-0000-00005B670000}"/>
    <cellStyle name="Normal 3 5 5 2 7 2" xfId="26819" xr:uid="{00000000-0005-0000-0000-00005C670000}"/>
    <cellStyle name="Normal 3 5 5 2 8" xfId="26820" xr:uid="{00000000-0005-0000-0000-00005D670000}"/>
    <cellStyle name="Normal 3 5 5 2 9" xfId="26821" xr:uid="{00000000-0005-0000-0000-00005E670000}"/>
    <cellStyle name="Normal 3 5 5 2_Tabell 4.5-4.7" xfId="26790" xr:uid="{00000000-0005-0000-0000-00005F670000}"/>
    <cellStyle name="Normal 3 5 5 3" xfId="1530" xr:uid="{00000000-0005-0000-0000-000060670000}"/>
    <cellStyle name="Normal 3 5 5 3 2" xfId="26823" xr:uid="{00000000-0005-0000-0000-000061670000}"/>
    <cellStyle name="Normal 3 5 5 3 2 2" xfId="26824" xr:uid="{00000000-0005-0000-0000-000062670000}"/>
    <cellStyle name="Normal 3 5 5 3 2 3" xfId="26825" xr:uid="{00000000-0005-0000-0000-000063670000}"/>
    <cellStyle name="Normal 3 5 5 3 3" xfId="26826" xr:uid="{00000000-0005-0000-0000-000064670000}"/>
    <cellStyle name="Normal 3 5 5 3 3 2" xfId="26827" xr:uid="{00000000-0005-0000-0000-000065670000}"/>
    <cellStyle name="Normal 3 5 5 3 3 3" xfId="26828" xr:uid="{00000000-0005-0000-0000-000066670000}"/>
    <cellStyle name="Normal 3 5 5 3 4" xfId="26829" xr:uid="{00000000-0005-0000-0000-000067670000}"/>
    <cellStyle name="Normal 3 5 5 3 5" xfId="26830" xr:uid="{00000000-0005-0000-0000-000068670000}"/>
    <cellStyle name="Normal 3 5 5 3_Tabell 4.5-4.7" xfId="26822" xr:uid="{00000000-0005-0000-0000-000069670000}"/>
    <cellStyle name="Normal 3 5 5 4" xfId="26831" xr:uid="{00000000-0005-0000-0000-00006A670000}"/>
    <cellStyle name="Normal 3 5 5 4 2" xfId="26832" xr:uid="{00000000-0005-0000-0000-00006B670000}"/>
    <cellStyle name="Normal 3 5 5 4 2 2" xfId="26833" xr:uid="{00000000-0005-0000-0000-00006C670000}"/>
    <cellStyle name="Normal 3 5 5 4 2 3" xfId="26834" xr:uid="{00000000-0005-0000-0000-00006D670000}"/>
    <cellStyle name="Normal 3 5 5 4 3" xfId="26835" xr:uid="{00000000-0005-0000-0000-00006E670000}"/>
    <cellStyle name="Normal 3 5 5 4 3 2" xfId="26836" xr:uid="{00000000-0005-0000-0000-00006F670000}"/>
    <cellStyle name="Normal 3 5 5 4 3 3" xfId="26837" xr:uid="{00000000-0005-0000-0000-000070670000}"/>
    <cellStyle name="Normal 3 5 5 4 4" xfId="26838" xr:uid="{00000000-0005-0000-0000-000071670000}"/>
    <cellStyle name="Normal 3 5 5 4 5" xfId="26839" xr:uid="{00000000-0005-0000-0000-000072670000}"/>
    <cellStyle name="Normal 3 5 5 5" xfId="26840" xr:uid="{00000000-0005-0000-0000-000073670000}"/>
    <cellStyle name="Normal 3 5 5 5 2" xfId="26841" xr:uid="{00000000-0005-0000-0000-000074670000}"/>
    <cellStyle name="Normal 3 5 5 5 3" xfId="26842" xr:uid="{00000000-0005-0000-0000-000075670000}"/>
    <cellStyle name="Normal 3 5 5 6" xfId="26843" xr:uid="{00000000-0005-0000-0000-000076670000}"/>
    <cellStyle name="Normal 3 5 5 6 2" xfId="26844" xr:uid="{00000000-0005-0000-0000-000077670000}"/>
    <cellStyle name="Normal 3 5 5 6 3" xfId="26845" xr:uid="{00000000-0005-0000-0000-000078670000}"/>
    <cellStyle name="Normal 3 5 5 7" xfId="26846" xr:uid="{00000000-0005-0000-0000-000079670000}"/>
    <cellStyle name="Normal 3 5 5 7 2" xfId="26847" xr:uid="{00000000-0005-0000-0000-00007A670000}"/>
    <cellStyle name="Normal 3 5 5 8" xfId="26848" xr:uid="{00000000-0005-0000-0000-00007B670000}"/>
    <cellStyle name="Normal 3 5 5 8 2" xfId="26849" xr:uid="{00000000-0005-0000-0000-00007C670000}"/>
    <cellStyle name="Normal 3 5 5 9" xfId="26850" xr:uid="{00000000-0005-0000-0000-00007D670000}"/>
    <cellStyle name="Normal 3 5 5_Tabell 4.5-4.7" xfId="26787" xr:uid="{00000000-0005-0000-0000-00007E670000}"/>
    <cellStyle name="Normal 3 5 6" xfId="1531" xr:uid="{00000000-0005-0000-0000-00007F670000}"/>
    <cellStyle name="Normal 3 5 6 10" xfId="26852" xr:uid="{00000000-0005-0000-0000-000080670000}"/>
    <cellStyle name="Normal 3 5 6 2" xfId="1532" xr:uid="{00000000-0005-0000-0000-000081670000}"/>
    <cellStyle name="Normal 3 5 6 2 2" xfId="26854" xr:uid="{00000000-0005-0000-0000-000082670000}"/>
    <cellStyle name="Normal 3 5 6 2 2 2" xfId="26855" xr:uid="{00000000-0005-0000-0000-000083670000}"/>
    <cellStyle name="Normal 3 5 6 2 2 3" xfId="26856" xr:uid="{00000000-0005-0000-0000-000084670000}"/>
    <cellStyle name="Normal 3 5 6 2 3" xfId="26857" xr:uid="{00000000-0005-0000-0000-000085670000}"/>
    <cellStyle name="Normal 3 5 6 2 3 2" xfId="26858" xr:uid="{00000000-0005-0000-0000-000086670000}"/>
    <cellStyle name="Normal 3 5 6 2 3 3" xfId="26859" xr:uid="{00000000-0005-0000-0000-000087670000}"/>
    <cellStyle name="Normal 3 5 6 2 4" xfId="26860" xr:uid="{00000000-0005-0000-0000-000088670000}"/>
    <cellStyle name="Normal 3 5 6 2 5" xfId="26861" xr:uid="{00000000-0005-0000-0000-000089670000}"/>
    <cellStyle name="Normal 3 5 6 2_Tabell 4.5-4.7" xfId="26853" xr:uid="{00000000-0005-0000-0000-00008A670000}"/>
    <cellStyle name="Normal 3 5 6 3" xfId="26862" xr:uid="{00000000-0005-0000-0000-00008B670000}"/>
    <cellStyle name="Normal 3 5 6 3 2" xfId="26863" xr:uid="{00000000-0005-0000-0000-00008C670000}"/>
    <cellStyle name="Normal 3 5 6 3 2 2" xfId="26864" xr:uid="{00000000-0005-0000-0000-00008D670000}"/>
    <cellStyle name="Normal 3 5 6 3 2 3" xfId="26865" xr:uid="{00000000-0005-0000-0000-00008E670000}"/>
    <cellStyle name="Normal 3 5 6 3 3" xfId="26866" xr:uid="{00000000-0005-0000-0000-00008F670000}"/>
    <cellStyle name="Normal 3 5 6 3 3 2" xfId="26867" xr:uid="{00000000-0005-0000-0000-000090670000}"/>
    <cellStyle name="Normal 3 5 6 3 3 3" xfId="26868" xr:uid="{00000000-0005-0000-0000-000091670000}"/>
    <cellStyle name="Normal 3 5 6 3 4" xfId="26869" xr:uid="{00000000-0005-0000-0000-000092670000}"/>
    <cellStyle name="Normal 3 5 6 3 5" xfId="26870" xr:uid="{00000000-0005-0000-0000-000093670000}"/>
    <cellStyle name="Normal 3 5 6 4" xfId="26871" xr:uid="{00000000-0005-0000-0000-000094670000}"/>
    <cellStyle name="Normal 3 5 6 4 2" xfId="26872" xr:uid="{00000000-0005-0000-0000-000095670000}"/>
    <cellStyle name="Normal 3 5 6 4 3" xfId="26873" xr:uid="{00000000-0005-0000-0000-000096670000}"/>
    <cellStyle name="Normal 3 5 6 5" xfId="26874" xr:uid="{00000000-0005-0000-0000-000097670000}"/>
    <cellStyle name="Normal 3 5 6 5 2" xfId="26875" xr:uid="{00000000-0005-0000-0000-000098670000}"/>
    <cellStyle name="Normal 3 5 6 5 3" xfId="26876" xr:uid="{00000000-0005-0000-0000-000099670000}"/>
    <cellStyle name="Normal 3 5 6 6" xfId="26877" xr:uid="{00000000-0005-0000-0000-00009A670000}"/>
    <cellStyle name="Normal 3 5 6 6 2" xfId="26878" xr:uid="{00000000-0005-0000-0000-00009B670000}"/>
    <cellStyle name="Normal 3 5 6 7" xfId="26879" xr:uid="{00000000-0005-0000-0000-00009C670000}"/>
    <cellStyle name="Normal 3 5 6 7 2" xfId="26880" xr:uid="{00000000-0005-0000-0000-00009D670000}"/>
    <cellStyle name="Normal 3 5 6 8" xfId="26881" xr:uid="{00000000-0005-0000-0000-00009E670000}"/>
    <cellStyle name="Normal 3 5 6 9" xfId="26882" xr:uid="{00000000-0005-0000-0000-00009F670000}"/>
    <cellStyle name="Normal 3 5 6_Tabell 4.5-4.7" xfId="26851" xr:uid="{00000000-0005-0000-0000-0000A0670000}"/>
    <cellStyle name="Normal 3 5 7" xfId="1533" xr:uid="{00000000-0005-0000-0000-0000A1670000}"/>
    <cellStyle name="Normal 3 5 7 10" xfId="26884" xr:uid="{00000000-0005-0000-0000-0000A2670000}"/>
    <cellStyle name="Normal 3 5 7 2" xfId="1534" xr:uid="{00000000-0005-0000-0000-0000A3670000}"/>
    <cellStyle name="Normal 3 5 7 2 2" xfId="26886" xr:uid="{00000000-0005-0000-0000-0000A4670000}"/>
    <cellStyle name="Normal 3 5 7 2 2 2" xfId="26887" xr:uid="{00000000-0005-0000-0000-0000A5670000}"/>
    <cellStyle name="Normal 3 5 7 2 2 3" xfId="26888" xr:uid="{00000000-0005-0000-0000-0000A6670000}"/>
    <cellStyle name="Normal 3 5 7 2 3" xfId="26889" xr:uid="{00000000-0005-0000-0000-0000A7670000}"/>
    <cellStyle name="Normal 3 5 7 2 3 2" xfId="26890" xr:uid="{00000000-0005-0000-0000-0000A8670000}"/>
    <cellStyle name="Normal 3 5 7 2 3 3" xfId="26891" xr:uid="{00000000-0005-0000-0000-0000A9670000}"/>
    <cellStyle name="Normal 3 5 7 2 4" xfId="26892" xr:uid="{00000000-0005-0000-0000-0000AA670000}"/>
    <cellStyle name="Normal 3 5 7 2 5" xfId="26893" xr:uid="{00000000-0005-0000-0000-0000AB670000}"/>
    <cellStyle name="Normal 3 5 7 2_Tabell 4.5-4.7" xfId="26885" xr:uid="{00000000-0005-0000-0000-0000AC670000}"/>
    <cellStyle name="Normal 3 5 7 3" xfId="26894" xr:uid="{00000000-0005-0000-0000-0000AD670000}"/>
    <cellStyle name="Normal 3 5 7 3 2" xfId="26895" xr:uid="{00000000-0005-0000-0000-0000AE670000}"/>
    <cellStyle name="Normal 3 5 7 3 2 2" xfId="26896" xr:uid="{00000000-0005-0000-0000-0000AF670000}"/>
    <cellStyle name="Normal 3 5 7 3 2 3" xfId="26897" xr:uid="{00000000-0005-0000-0000-0000B0670000}"/>
    <cellStyle name="Normal 3 5 7 3 3" xfId="26898" xr:uid="{00000000-0005-0000-0000-0000B1670000}"/>
    <cellStyle name="Normal 3 5 7 3 3 2" xfId="26899" xr:uid="{00000000-0005-0000-0000-0000B2670000}"/>
    <cellStyle name="Normal 3 5 7 3 3 3" xfId="26900" xr:uid="{00000000-0005-0000-0000-0000B3670000}"/>
    <cellStyle name="Normal 3 5 7 3 4" xfId="26901" xr:uid="{00000000-0005-0000-0000-0000B4670000}"/>
    <cellStyle name="Normal 3 5 7 3 5" xfId="26902" xr:uid="{00000000-0005-0000-0000-0000B5670000}"/>
    <cellStyle name="Normal 3 5 7 4" xfId="26903" xr:uid="{00000000-0005-0000-0000-0000B6670000}"/>
    <cellStyle name="Normal 3 5 7 4 2" xfId="26904" xr:uid="{00000000-0005-0000-0000-0000B7670000}"/>
    <cellStyle name="Normal 3 5 7 4 3" xfId="26905" xr:uid="{00000000-0005-0000-0000-0000B8670000}"/>
    <cellStyle name="Normal 3 5 7 5" xfId="26906" xr:uid="{00000000-0005-0000-0000-0000B9670000}"/>
    <cellStyle name="Normal 3 5 7 5 2" xfId="26907" xr:uid="{00000000-0005-0000-0000-0000BA670000}"/>
    <cellStyle name="Normal 3 5 7 5 3" xfId="26908" xr:uid="{00000000-0005-0000-0000-0000BB670000}"/>
    <cellStyle name="Normal 3 5 7 6" xfId="26909" xr:uid="{00000000-0005-0000-0000-0000BC670000}"/>
    <cellStyle name="Normal 3 5 7 6 2" xfId="26910" xr:uid="{00000000-0005-0000-0000-0000BD670000}"/>
    <cellStyle name="Normal 3 5 7 7" xfId="26911" xr:uid="{00000000-0005-0000-0000-0000BE670000}"/>
    <cellStyle name="Normal 3 5 7 7 2" xfId="26912" xr:uid="{00000000-0005-0000-0000-0000BF670000}"/>
    <cellStyle name="Normal 3 5 7 8" xfId="26913" xr:uid="{00000000-0005-0000-0000-0000C0670000}"/>
    <cellStyle name="Normal 3 5 7 9" xfId="26914" xr:uid="{00000000-0005-0000-0000-0000C1670000}"/>
    <cellStyle name="Normal 3 5 7_Tabell 4.5-4.7" xfId="26883" xr:uid="{00000000-0005-0000-0000-0000C2670000}"/>
    <cellStyle name="Normal 3 5 8" xfId="26915" xr:uid="{00000000-0005-0000-0000-0000C3670000}"/>
    <cellStyle name="Normal 3 5 9" xfId="26916" xr:uid="{00000000-0005-0000-0000-0000C4670000}"/>
    <cellStyle name="Normal 3 5 9 2" xfId="26917" xr:uid="{00000000-0005-0000-0000-0000C5670000}"/>
    <cellStyle name="Normal 3 5 9 2 2" xfId="26918" xr:uid="{00000000-0005-0000-0000-0000C6670000}"/>
    <cellStyle name="Normal 3 5 9 2 3" xfId="26919" xr:uid="{00000000-0005-0000-0000-0000C7670000}"/>
    <cellStyle name="Normal 3 5 9 3" xfId="26920" xr:uid="{00000000-0005-0000-0000-0000C8670000}"/>
    <cellStyle name="Normal 3 5 9 3 2" xfId="26921" xr:uid="{00000000-0005-0000-0000-0000C9670000}"/>
    <cellStyle name="Normal 3 5 9 3 3" xfId="26922" xr:uid="{00000000-0005-0000-0000-0000CA670000}"/>
    <cellStyle name="Normal 3 5 9 4" xfId="26923" xr:uid="{00000000-0005-0000-0000-0000CB670000}"/>
    <cellStyle name="Normal 3 5 9 5" xfId="26924" xr:uid="{00000000-0005-0000-0000-0000CC670000}"/>
    <cellStyle name="Normal 3 5_Tabell 4.5-4.7" xfId="26440" xr:uid="{00000000-0005-0000-0000-0000CD670000}"/>
    <cellStyle name="Normal 3 6" xfId="1535" xr:uid="{00000000-0005-0000-0000-0000CE670000}"/>
    <cellStyle name="Normal 3 6 10" xfId="26926" xr:uid="{00000000-0005-0000-0000-0000CF670000}"/>
    <cellStyle name="Normal 3 6 10 2" xfId="26927" xr:uid="{00000000-0005-0000-0000-0000D0670000}"/>
    <cellStyle name="Normal 3 6 10 3" xfId="26928" xr:uid="{00000000-0005-0000-0000-0000D1670000}"/>
    <cellStyle name="Normal 3 6 11" xfId="26929" xr:uid="{00000000-0005-0000-0000-0000D2670000}"/>
    <cellStyle name="Normal 3 6 11 2" xfId="26930" xr:uid="{00000000-0005-0000-0000-0000D3670000}"/>
    <cellStyle name="Normal 3 6 12" xfId="26931" xr:uid="{00000000-0005-0000-0000-0000D4670000}"/>
    <cellStyle name="Normal 3 6 12 2" xfId="26932" xr:uid="{00000000-0005-0000-0000-0000D5670000}"/>
    <cellStyle name="Normal 3 6 13" xfId="26933" xr:uid="{00000000-0005-0000-0000-0000D6670000}"/>
    <cellStyle name="Normal 3 6 14" xfId="26934" xr:uid="{00000000-0005-0000-0000-0000D7670000}"/>
    <cellStyle name="Normal 3 6 15" xfId="26935" xr:uid="{00000000-0005-0000-0000-0000D8670000}"/>
    <cellStyle name="Normal 3 6 2" xfId="1536" xr:uid="{00000000-0005-0000-0000-0000D9670000}"/>
    <cellStyle name="Normal 3 6 2 10" xfId="26937" xr:uid="{00000000-0005-0000-0000-0000DA670000}"/>
    <cellStyle name="Normal 3 6 2 10 2" xfId="26938" xr:uid="{00000000-0005-0000-0000-0000DB670000}"/>
    <cellStyle name="Normal 3 6 2 11" xfId="26939" xr:uid="{00000000-0005-0000-0000-0000DC670000}"/>
    <cellStyle name="Normal 3 6 2 11 2" xfId="26940" xr:uid="{00000000-0005-0000-0000-0000DD670000}"/>
    <cellStyle name="Normal 3 6 2 12" xfId="26941" xr:uid="{00000000-0005-0000-0000-0000DE670000}"/>
    <cellStyle name="Normal 3 6 2 13" xfId="26942" xr:uid="{00000000-0005-0000-0000-0000DF670000}"/>
    <cellStyle name="Normal 3 6 2 14" xfId="26943" xr:uid="{00000000-0005-0000-0000-0000E0670000}"/>
    <cellStyle name="Normal 3 6 2 2" xfId="1537" xr:uid="{00000000-0005-0000-0000-0000E1670000}"/>
    <cellStyle name="Normal 3 6 2 2 10" xfId="26945" xr:uid="{00000000-0005-0000-0000-0000E2670000}"/>
    <cellStyle name="Normal 3 6 2 2 11" xfId="26946" xr:uid="{00000000-0005-0000-0000-0000E3670000}"/>
    <cellStyle name="Normal 3 6 2 2 2" xfId="1538" xr:uid="{00000000-0005-0000-0000-0000E4670000}"/>
    <cellStyle name="Normal 3 6 2 2 2 10" xfId="26948" xr:uid="{00000000-0005-0000-0000-0000E5670000}"/>
    <cellStyle name="Normal 3 6 2 2 2 2" xfId="1539" xr:uid="{00000000-0005-0000-0000-0000E6670000}"/>
    <cellStyle name="Normal 3 6 2 2 2 2 2" xfId="26950" xr:uid="{00000000-0005-0000-0000-0000E7670000}"/>
    <cellStyle name="Normal 3 6 2 2 2 2 2 2" xfId="26951" xr:uid="{00000000-0005-0000-0000-0000E8670000}"/>
    <cellStyle name="Normal 3 6 2 2 2 2 2 3" xfId="26952" xr:uid="{00000000-0005-0000-0000-0000E9670000}"/>
    <cellStyle name="Normal 3 6 2 2 2 2 3" xfId="26953" xr:uid="{00000000-0005-0000-0000-0000EA670000}"/>
    <cellStyle name="Normal 3 6 2 2 2 2 3 2" xfId="26954" xr:uid="{00000000-0005-0000-0000-0000EB670000}"/>
    <cellStyle name="Normal 3 6 2 2 2 2 3 3" xfId="26955" xr:uid="{00000000-0005-0000-0000-0000EC670000}"/>
    <cellStyle name="Normal 3 6 2 2 2 2 4" xfId="26956" xr:uid="{00000000-0005-0000-0000-0000ED670000}"/>
    <cellStyle name="Normal 3 6 2 2 2 2 5" xfId="26957" xr:uid="{00000000-0005-0000-0000-0000EE670000}"/>
    <cellStyle name="Normal 3 6 2 2 2 2_Tabell 4.5-4.7" xfId="26949" xr:uid="{00000000-0005-0000-0000-0000EF670000}"/>
    <cellStyle name="Normal 3 6 2 2 2 3" xfId="26958" xr:uid="{00000000-0005-0000-0000-0000F0670000}"/>
    <cellStyle name="Normal 3 6 2 2 2 3 2" xfId="26959" xr:uid="{00000000-0005-0000-0000-0000F1670000}"/>
    <cellStyle name="Normal 3 6 2 2 2 3 2 2" xfId="26960" xr:uid="{00000000-0005-0000-0000-0000F2670000}"/>
    <cellStyle name="Normal 3 6 2 2 2 3 2 3" xfId="26961" xr:uid="{00000000-0005-0000-0000-0000F3670000}"/>
    <cellStyle name="Normal 3 6 2 2 2 3 3" xfId="26962" xr:uid="{00000000-0005-0000-0000-0000F4670000}"/>
    <cellStyle name="Normal 3 6 2 2 2 3 3 2" xfId="26963" xr:uid="{00000000-0005-0000-0000-0000F5670000}"/>
    <cellStyle name="Normal 3 6 2 2 2 3 3 3" xfId="26964" xr:uid="{00000000-0005-0000-0000-0000F6670000}"/>
    <cellStyle name="Normal 3 6 2 2 2 3 4" xfId="26965" xr:uid="{00000000-0005-0000-0000-0000F7670000}"/>
    <cellStyle name="Normal 3 6 2 2 2 3 5" xfId="26966" xr:uid="{00000000-0005-0000-0000-0000F8670000}"/>
    <cellStyle name="Normal 3 6 2 2 2 4" xfId="26967" xr:uid="{00000000-0005-0000-0000-0000F9670000}"/>
    <cellStyle name="Normal 3 6 2 2 2 4 2" xfId="26968" xr:uid="{00000000-0005-0000-0000-0000FA670000}"/>
    <cellStyle name="Normal 3 6 2 2 2 4 3" xfId="26969" xr:uid="{00000000-0005-0000-0000-0000FB670000}"/>
    <cellStyle name="Normal 3 6 2 2 2 5" xfId="26970" xr:uid="{00000000-0005-0000-0000-0000FC670000}"/>
    <cellStyle name="Normal 3 6 2 2 2 5 2" xfId="26971" xr:uid="{00000000-0005-0000-0000-0000FD670000}"/>
    <cellStyle name="Normal 3 6 2 2 2 5 3" xfId="26972" xr:uid="{00000000-0005-0000-0000-0000FE670000}"/>
    <cellStyle name="Normal 3 6 2 2 2 6" xfId="26973" xr:uid="{00000000-0005-0000-0000-0000FF670000}"/>
    <cellStyle name="Normal 3 6 2 2 2 6 2" xfId="26974" xr:uid="{00000000-0005-0000-0000-000000680000}"/>
    <cellStyle name="Normal 3 6 2 2 2 7" xfId="26975" xr:uid="{00000000-0005-0000-0000-000001680000}"/>
    <cellStyle name="Normal 3 6 2 2 2 7 2" xfId="26976" xr:uid="{00000000-0005-0000-0000-000002680000}"/>
    <cellStyle name="Normal 3 6 2 2 2 8" xfId="26977" xr:uid="{00000000-0005-0000-0000-000003680000}"/>
    <cellStyle name="Normal 3 6 2 2 2 9" xfId="26978" xr:uid="{00000000-0005-0000-0000-000004680000}"/>
    <cellStyle name="Normal 3 6 2 2 2_Tabell 4.5-4.7" xfId="26947" xr:uid="{00000000-0005-0000-0000-000005680000}"/>
    <cellStyle name="Normal 3 6 2 2 3" xfId="1540" xr:uid="{00000000-0005-0000-0000-000006680000}"/>
    <cellStyle name="Normal 3 6 2 2 3 2" xfId="26980" xr:uid="{00000000-0005-0000-0000-000007680000}"/>
    <cellStyle name="Normal 3 6 2 2 3 2 2" xfId="26981" xr:uid="{00000000-0005-0000-0000-000008680000}"/>
    <cellStyle name="Normal 3 6 2 2 3 2 3" xfId="26982" xr:uid="{00000000-0005-0000-0000-000009680000}"/>
    <cellStyle name="Normal 3 6 2 2 3 3" xfId="26983" xr:uid="{00000000-0005-0000-0000-00000A680000}"/>
    <cellStyle name="Normal 3 6 2 2 3 3 2" xfId="26984" xr:uid="{00000000-0005-0000-0000-00000B680000}"/>
    <cellStyle name="Normal 3 6 2 2 3 3 3" xfId="26985" xr:uid="{00000000-0005-0000-0000-00000C680000}"/>
    <cellStyle name="Normal 3 6 2 2 3 4" xfId="26986" xr:uid="{00000000-0005-0000-0000-00000D680000}"/>
    <cellStyle name="Normal 3 6 2 2 3 5" xfId="26987" xr:uid="{00000000-0005-0000-0000-00000E680000}"/>
    <cellStyle name="Normal 3 6 2 2 3_Tabell 4.5-4.7" xfId="26979" xr:uid="{00000000-0005-0000-0000-00000F680000}"/>
    <cellStyle name="Normal 3 6 2 2 4" xfId="26988" xr:uid="{00000000-0005-0000-0000-000010680000}"/>
    <cellStyle name="Normal 3 6 2 2 4 2" xfId="26989" xr:uid="{00000000-0005-0000-0000-000011680000}"/>
    <cellStyle name="Normal 3 6 2 2 4 2 2" xfId="26990" xr:uid="{00000000-0005-0000-0000-000012680000}"/>
    <cellStyle name="Normal 3 6 2 2 4 2 3" xfId="26991" xr:uid="{00000000-0005-0000-0000-000013680000}"/>
    <cellStyle name="Normal 3 6 2 2 4 3" xfId="26992" xr:uid="{00000000-0005-0000-0000-000014680000}"/>
    <cellStyle name="Normal 3 6 2 2 4 3 2" xfId="26993" xr:uid="{00000000-0005-0000-0000-000015680000}"/>
    <cellStyle name="Normal 3 6 2 2 4 3 3" xfId="26994" xr:uid="{00000000-0005-0000-0000-000016680000}"/>
    <cellStyle name="Normal 3 6 2 2 4 4" xfId="26995" xr:uid="{00000000-0005-0000-0000-000017680000}"/>
    <cellStyle name="Normal 3 6 2 2 4 5" xfId="26996" xr:uid="{00000000-0005-0000-0000-000018680000}"/>
    <cellStyle name="Normal 3 6 2 2 5" xfId="26997" xr:uid="{00000000-0005-0000-0000-000019680000}"/>
    <cellStyle name="Normal 3 6 2 2 5 2" xfId="26998" xr:uid="{00000000-0005-0000-0000-00001A680000}"/>
    <cellStyle name="Normal 3 6 2 2 5 3" xfId="26999" xr:uid="{00000000-0005-0000-0000-00001B680000}"/>
    <cellStyle name="Normal 3 6 2 2 6" xfId="27000" xr:uid="{00000000-0005-0000-0000-00001C680000}"/>
    <cellStyle name="Normal 3 6 2 2 6 2" xfId="27001" xr:uid="{00000000-0005-0000-0000-00001D680000}"/>
    <cellStyle name="Normal 3 6 2 2 6 3" xfId="27002" xr:uid="{00000000-0005-0000-0000-00001E680000}"/>
    <cellStyle name="Normal 3 6 2 2 7" xfId="27003" xr:uid="{00000000-0005-0000-0000-00001F680000}"/>
    <cellStyle name="Normal 3 6 2 2 7 2" xfId="27004" xr:uid="{00000000-0005-0000-0000-000020680000}"/>
    <cellStyle name="Normal 3 6 2 2 8" xfId="27005" xr:uid="{00000000-0005-0000-0000-000021680000}"/>
    <cellStyle name="Normal 3 6 2 2 8 2" xfId="27006" xr:uid="{00000000-0005-0000-0000-000022680000}"/>
    <cellStyle name="Normal 3 6 2 2 9" xfId="27007" xr:uid="{00000000-0005-0000-0000-000023680000}"/>
    <cellStyle name="Normal 3 6 2 2_Tabell 4.5-4.7" xfId="26944" xr:uid="{00000000-0005-0000-0000-000024680000}"/>
    <cellStyle name="Normal 3 6 2 3" xfId="1541" xr:uid="{00000000-0005-0000-0000-000025680000}"/>
    <cellStyle name="Normal 3 6 2 3 10" xfId="27009" xr:uid="{00000000-0005-0000-0000-000026680000}"/>
    <cellStyle name="Normal 3 6 2 3 2" xfId="1542" xr:uid="{00000000-0005-0000-0000-000027680000}"/>
    <cellStyle name="Normal 3 6 2 3 2 2" xfId="27011" xr:uid="{00000000-0005-0000-0000-000028680000}"/>
    <cellStyle name="Normal 3 6 2 3 2 2 2" xfId="27012" xr:uid="{00000000-0005-0000-0000-000029680000}"/>
    <cellStyle name="Normal 3 6 2 3 2 2 3" xfId="27013" xr:uid="{00000000-0005-0000-0000-00002A680000}"/>
    <cellStyle name="Normal 3 6 2 3 2 3" xfId="27014" xr:uid="{00000000-0005-0000-0000-00002B680000}"/>
    <cellStyle name="Normal 3 6 2 3 2 3 2" xfId="27015" xr:uid="{00000000-0005-0000-0000-00002C680000}"/>
    <cellStyle name="Normal 3 6 2 3 2 3 3" xfId="27016" xr:uid="{00000000-0005-0000-0000-00002D680000}"/>
    <cellStyle name="Normal 3 6 2 3 2 4" xfId="27017" xr:uid="{00000000-0005-0000-0000-00002E680000}"/>
    <cellStyle name="Normal 3 6 2 3 2 5" xfId="27018" xr:uid="{00000000-0005-0000-0000-00002F680000}"/>
    <cellStyle name="Normal 3 6 2 3 2_Tabell 4.5-4.7" xfId="27010" xr:uid="{00000000-0005-0000-0000-000030680000}"/>
    <cellStyle name="Normal 3 6 2 3 3" xfId="27019" xr:uid="{00000000-0005-0000-0000-000031680000}"/>
    <cellStyle name="Normal 3 6 2 3 3 2" xfId="27020" xr:uid="{00000000-0005-0000-0000-000032680000}"/>
    <cellStyle name="Normal 3 6 2 3 3 2 2" xfId="27021" xr:uid="{00000000-0005-0000-0000-000033680000}"/>
    <cellStyle name="Normal 3 6 2 3 3 2 3" xfId="27022" xr:uid="{00000000-0005-0000-0000-000034680000}"/>
    <cellStyle name="Normal 3 6 2 3 3 3" xfId="27023" xr:uid="{00000000-0005-0000-0000-000035680000}"/>
    <cellStyle name="Normal 3 6 2 3 3 3 2" xfId="27024" xr:uid="{00000000-0005-0000-0000-000036680000}"/>
    <cellStyle name="Normal 3 6 2 3 3 3 3" xfId="27025" xr:uid="{00000000-0005-0000-0000-000037680000}"/>
    <cellStyle name="Normal 3 6 2 3 3 4" xfId="27026" xr:uid="{00000000-0005-0000-0000-000038680000}"/>
    <cellStyle name="Normal 3 6 2 3 3 5" xfId="27027" xr:uid="{00000000-0005-0000-0000-000039680000}"/>
    <cellStyle name="Normal 3 6 2 3 4" xfId="27028" xr:uid="{00000000-0005-0000-0000-00003A680000}"/>
    <cellStyle name="Normal 3 6 2 3 4 2" xfId="27029" xr:uid="{00000000-0005-0000-0000-00003B680000}"/>
    <cellStyle name="Normal 3 6 2 3 4 3" xfId="27030" xr:uid="{00000000-0005-0000-0000-00003C680000}"/>
    <cellStyle name="Normal 3 6 2 3 5" xfId="27031" xr:uid="{00000000-0005-0000-0000-00003D680000}"/>
    <cellStyle name="Normal 3 6 2 3 5 2" xfId="27032" xr:uid="{00000000-0005-0000-0000-00003E680000}"/>
    <cellStyle name="Normal 3 6 2 3 5 3" xfId="27033" xr:uid="{00000000-0005-0000-0000-00003F680000}"/>
    <cellStyle name="Normal 3 6 2 3 6" xfId="27034" xr:uid="{00000000-0005-0000-0000-000040680000}"/>
    <cellStyle name="Normal 3 6 2 3 6 2" xfId="27035" xr:uid="{00000000-0005-0000-0000-000041680000}"/>
    <cellStyle name="Normal 3 6 2 3 7" xfId="27036" xr:uid="{00000000-0005-0000-0000-000042680000}"/>
    <cellStyle name="Normal 3 6 2 3 7 2" xfId="27037" xr:uid="{00000000-0005-0000-0000-000043680000}"/>
    <cellStyle name="Normal 3 6 2 3 8" xfId="27038" xr:uid="{00000000-0005-0000-0000-000044680000}"/>
    <cellStyle name="Normal 3 6 2 3 9" xfId="27039" xr:uid="{00000000-0005-0000-0000-000045680000}"/>
    <cellStyle name="Normal 3 6 2 3_Tabell 4.5-4.7" xfId="27008" xr:uid="{00000000-0005-0000-0000-000046680000}"/>
    <cellStyle name="Normal 3 6 2 4" xfId="1543" xr:uid="{00000000-0005-0000-0000-000047680000}"/>
    <cellStyle name="Normal 3 6 2 4 2" xfId="27041" xr:uid="{00000000-0005-0000-0000-000048680000}"/>
    <cellStyle name="Normal 3 6 2 4 2 2" xfId="27042" xr:uid="{00000000-0005-0000-0000-000049680000}"/>
    <cellStyle name="Normal 3 6 2 4 2 3" xfId="27043" xr:uid="{00000000-0005-0000-0000-00004A680000}"/>
    <cellStyle name="Normal 3 6 2 4 3" xfId="27044" xr:uid="{00000000-0005-0000-0000-00004B680000}"/>
    <cellStyle name="Normal 3 6 2 4 3 2" xfId="27045" xr:uid="{00000000-0005-0000-0000-00004C680000}"/>
    <cellStyle name="Normal 3 6 2 4 3 3" xfId="27046" xr:uid="{00000000-0005-0000-0000-00004D680000}"/>
    <cellStyle name="Normal 3 6 2 4 4" xfId="27047" xr:uid="{00000000-0005-0000-0000-00004E680000}"/>
    <cellStyle name="Normal 3 6 2 4 5" xfId="27048" xr:uid="{00000000-0005-0000-0000-00004F680000}"/>
    <cellStyle name="Normal 3 6 2 4_Tabell 4.5-4.7" xfId="27040" xr:uid="{00000000-0005-0000-0000-000050680000}"/>
    <cellStyle name="Normal 3 6 2 5" xfId="27049" xr:uid="{00000000-0005-0000-0000-000051680000}"/>
    <cellStyle name="Normal 3 6 2 5 2" xfId="27050" xr:uid="{00000000-0005-0000-0000-000052680000}"/>
    <cellStyle name="Normal 3 6 2 5 2 2" xfId="27051" xr:uid="{00000000-0005-0000-0000-000053680000}"/>
    <cellStyle name="Normal 3 6 2 5 2 3" xfId="27052" xr:uid="{00000000-0005-0000-0000-000054680000}"/>
    <cellStyle name="Normal 3 6 2 5 3" xfId="27053" xr:uid="{00000000-0005-0000-0000-000055680000}"/>
    <cellStyle name="Normal 3 6 2 5 3 2" xfId="27054" xr:uid="{00000000-0005-0000-0000-000056680000}"/>
    <cellStyle name="Normal 3 6 2 5 3 3" xfId="27055" xr:uid="{00000000-0005-0000-0000-000057680000}"/>
    <cellStyle name="Normal 3 6 2 5 4" xfId="27056" xr:uid="{00000000-0005-0000-0000-000058680000}"/>
    <cellStyle name="Normal 3 6 2 5 5" xfId="27057" xr:uid="{00000000-0005-0000-0000-000059680000}"/>
    <cellStyle name="Normal 3 6 2 6" xfId="27058" xr:uid="{00000000-0005-0000-0000-00005A680000}"/>
    <cellStyle name="Normal 3 6 2 6 2" xfId="27059" xr:uid="{00000000-0005-0000-0000-00005B680000}"/>
    <cellStyle name="Normal 3 6 2 6 2 2" xfId="27060" xr:uid="{00000000-0005-0000-0000-00005C680000}"/>
    <cellStyle name="Normal 3 6 2 6 2 3" xfId="27061" xr:uid="{00000000-0005-0000-0000-00005D680000}"/>
    <cellStyle name="Normal 3 6 2 6 3" xfId="27062" xr:uid="{00000000-0005-0000-0000-00005E680000}"/>
    <cellStyle name="Normal 3 6 2 6 3 2" xfId="27063" xr:uid="{00000000-0005-0000-0000-00005F680000}"/>
    <cellStyle name="Normal 3 6 2 6 3 3" xfId="27064" xr:uid="{00000000-0005-0000-0000-000060680000}"/>
    <cellStyle name="Normal 3 6 2 6 4" xfId="27065" xr:uid="{00000000-0005-0000-0000-000061680000}"/>
    <cellStyle name="Normal 3 6 2 6 5" xfId="27066" xr:uid="{00000000-0005-0000-0000-000062680000}"/>
    <cellStyle name="Normal 3 6 2 7" xfId="27067" xr:uid="{00000000-0005-0000-0000-000063680000}"/>
    <cellStyle name="Normal 3 6 2 7 2" xfId="27068" xr:uid="{00000000-0005-0000-0000-000064680000}"/>
    <cellStyle name="Normal 3 6 2 7 2 2" xfId="27069" xr:uid="{00000000-0005-0000-0000-000065680000}"/>
    <cellStyle name="Normal 3 6 2 7 2 3" xfId="27070" xr:uid="{00000000-0005-0000-0000-000066680000}"/>
    <cellStyle name="Normal 3 6 2 7 3" xfId="27071" xr:uid="{00000000-0005-0000-0000-000067680000}"/>
    <cellStyle name="Normal 3 6 2 7 3 2" xfId="27072" xr:uid="{00000000-0005-0000-0000-000068680000}"/>
    <cellStyle name="Normal 3 6 2 7 3 3" xfId="27073" xr:uid="{00000000-0005-0000-0000-000069680000}"/>
    <cellStyle name="Normal 3 6 2 7 4" xfId="27074" xr:uid="{00000000-0005-0000-0000-00006A680000}"/>
    <cellStyle name="Normal 3 6 2 7 5" xfId="27075" xr:uid="{00000000-0005-0000-0000-00006B680000}"/>
    <cellStyle name="Normal 3 6 2 8" xfId="27076" xr:uid="{00000000-0005-0000-0000-00006C680000}"/>
    <cellStyle name="Normal 3 6 2 8 2" xfId="27077" xr:uid="{00000000-0005-0000-0000-00006D680000}"/>
    <cellStyle name="Normal 3 6 2 8 3" xfId="27078" xr:uid="{00000000-0005-0000-0000-00006E680000}"/>
    <cellStyle name="Normal 3 6 2 9" xfId="27079" xr:uid="{00000000-0005-0000-0000-00006F680000}"/>
    <cellStyle name="Normal 3 6 2 9 2" xfId="27080" xr:uid="{00000000-0005-0000-0000-000070680000}"/>
    <cellStyle name="Normal 3 6 2 9 3" xfId="27081" xr:uid="{00000000-0005-0000-0000-000071680000}"/>
    <cellStyle name="Normal 3 6 2_Tabell 4.5-4.7" xfId="26936" xr:uid="{00000000-0005-0000-0000-000072680000}"/>
    <cellStyle name="Normal 3 6 3" xfId="1544" xr:uid="{00000000-0005-0000-0000-000073680000}"/>
    <cellStyle name="Normal 3 6 3 10" xfId="27083" xr:uid="{00000000-0005-0000-0000-000074680000}"/>
    <cellStyle name="Normal 3 6 3 11" xfId="27084" xr:uid="{00000000-0005-0000-0000-000075680000}"/>
    <cellStyle name="Normal 3 6 3 2" xfId="1545" xr:uid="{00000000-0005-0000-0000-000076680000}"/>
    <cellStyle name="Normal 3 6 3 2 10" xfId="27086" xr:uid="{00000000-0005-0000-0000-000077680000}"/>
    <cellStyle name="Normal 3 6 3 2 2" xfId="1546" xr:uid="{00000000-0005-0000-0000-000078680000}"/>
    <cellStyle name="Normal 3 6 3 2 2 2" xfId="27088" xr:uid="{00000000-0005-0000-0000-000079680000}"/>
    <cellStyle name="Normal 3 6 3 2 2 2 2" xfId="27089" xr:uid="{00000000-0005-0000-0000-00007A680000}"/>
    <cellStyle name="Normal 3 6 3 2 2 2 3" xfId="27090" xr:uid="{00000000-0005-0000-0000-00007B680000}"/>
    <cellStyle name="Normal 3 6 3 2 2 3" xfId="27091" xr:uid="{00000000-0005-0000-0000-00007C680000}"/>
    <cellStyle name="Normal 3 6 3 2 2 3 2" xfId="27092" xr:uid="{00000000-0005-0000-0000-00007D680000}"/>
    <cellStyle name="Normal 3 6 3 2 2 3 3" xfId="27093" xr:uid="{00000000-0005-0000-0000-00007E680000}"/>
    <cellStyle name="Normal 3 6 3 2 2 4" xfId="27094" xr:uid="{00000000-0005-0000-0000-00007F680000}"/>
    <cellStyle name="Normal 3 6 3 2 2 5" xfId="27095" xr:uid="{00000000-0005-0000-0000-000080680000}"/>
    <cellStyle name="Normal 3 6 3 2 2_Tabell 4.5-4.7" xfId="27087" xr:uid="{00000000-0005-0000-0000-000081680000}"/>
    <cellStyle name="Normal 3 6 3 2 3" xfId="27096" xr:uid="{00000000-0005-0000-0000-000082680000}"/>
    <cellStyle name="Normal 3 6 3 2 3 2" xfId="27097" xr:uid="{00000000-0005-0000-0000-000083680000}"/>
    <cellStyle name="Normal 3 6 3 2 3 2 2" xfId="27098" xr:uid="{00000000-0005-0000-0000-000084680000}"/>
    <cellStyle name="Normal 3 6 3 2 3 2 3" xfId="27099" xr:uid="{00000000-0005-0000-0000-000085680000}"/>
    <cellStyle name="Normal 3 6 3 2 3 3" xfId="27100" xr:uid="{00000000-0005-0000-0000-000086680000}"/>
    <cellStyle name="Normal 3 6 3 2 3 3 2" xfId="27101" xr:uid="{00000000-0005-0000-0000-000087680000}"/>
    <cellStyle name="Normal 3 6 3 2 3 3 3" xfId="27102" xr:uid="{00000000-0005-0000-0000-000088680000}"/>
    <cellStyle name="Normal 3 6 3 2 3 4" xfId="27103" xr:uid="{00000000-0005-0000-0000-000089680000}"/>
    <cellStyle name="Normal 3 6 3 2 3 5" xfId="27104" xr:uid="{00000000-0005-0000-0000-00008A680000}"/>
    <cellStyle name="Normal 3 6 3 2 4" xfId="27105" xr:uid="{00000000-0005-0000-0000-00008B680000}"/>
    <cellStyle name="Normal 3 6 3 2 4 2" xfId="27106" xr:uid="{00000000-0005-0000-0000-00008C680000}"/>
    <cellStyle name="Normal 3 6 3 2 4 3" xfId="27107" xr:uid="{00000000-0005-0000-0000-00008D680000}"/>
    <cellStyle name="Normal 3 6 3 2 5" xfId="27108" xr:uid="{00000000-0005-0000-0000-00008E680000}"/>
    <cellStyle name="Normal 3 6 3 2 5 2" xfId="27109" xr:uid="{00000000-0005-0000-0000-00008F680000}"/>
    <cellStyle name="Normal 3 6 3 2 5 3" xfId="27110" xr:uid="{00000000-0005-0000-0000-000090680000}"/>
    <cellStyle name="Normal 3 6 3 2 6" xfId="27111" xr:uid="{00000000-0005-0000-0000-000091680000}"/>
    <cellStyle name="Normal 3 6 3 2 6 2" xfId="27112" xr:uid="{00000000-0005-0000-0000-000092680000}"/>
    <cellStyle name="Normal 3 6 3 2 7" xfId="27113" xr:uid="{00000000-0005-0000-0000-000093680000}"/>
    <cellStyle name="Normal 3 6 3 2 7 2" xfId="27114" xr:uid="{00000000-0005-0000-0000-000094680000}"/>
    <cellStyle name="Normal 3 6 3 2 8" xfId="27115" xr:uid="{00000000-0005-0000-0000-000095680000}"/>
    <cellStyle name="Normal 3 6 3 2 9" xfId="27116" xr:uid="{00000000-0005-0000-0000-000096680000}"/>
    <cellStyle name="Normal 3 6 3 2_Tabell 4.5-4.7" xfId="27085" xr:uid="{00000000-0005-0000-0000-000097680000}"/>
    <cellStyle name="Normal 3 6 3 3" xfId="1547" xr:uid="{00000000-0005-0000-0000-000098680000}"/>
    <cellStyle name="Normal 3 6 3 3 2" xfId="27118" xr:uid="{00000000-0005-0000-0000-000099680000}"/>
    <cellStyle name="Normal 3 6 3 3 2 2" xfId="27119" xr:uid="{00000000-0005-0000-0000-00009A680000}"/>
    <cellStyle name="Normal 3 6 3 3 2 3" xfId="27120" xr:uid="{00000000-0005-0000-0000-00009B680000}"/>
    <cellStyle name="Normal 3 6 3 3 3" xfId="27121" xr:uid="{00000000-0005-0000-0000-00009C680000}"/>
    <cellStyle name="Normal 3 6 3 3 3 2" xfId="27122" xr:uid="{00000000-0005-0000-0000-00009D680000}"/>
    <cellStyle name="Normal 3 6 3 3 3 3" xfId="27123" xr:uid="{00000000-0005-0000-0000-00009E680000}"/>
    <cellStyle name="Normal 3 6 3 3 4" xfId="27124" xr:uid="{00000000-0005-0000-0000-00009F680000}"/>
    <cellStyle name="Normal 3 6 3 3 5" xfId="27125" xr:uid="{00000000-0005-0000-0000-0000A0680000}"/>
    <cellStyle name="Normal 3 6 3 3_Tabell 4.5-4.7" xfId="27117" xr:uid="{00000000-0005-0000-0000-0000A1680000}"/>
    <cellStyle name="Normal 3 6 3 4" xfId="27126" xr:uid="{00000000-0005-0000-0000-0000A2680000}"/>
    <cellStyle name="Normal 3 6 3 4 2" xfId="27127" xr:uid="{00000000-0005-0000-0000-0000A3680000}"/>
    <cellStyle name="Normal 3 6 3 4 2 2" xfId="27128" xr:uid="{00000000-0005-0000-0000-0000A4680000}"/>
    <cellStyle name="Normal 3 6 3 4 2 3" xfId="27129" xr:uid="{00000000-0005-0000-0000-0000A5680000}"/>
    <cellStyle name="Normal 3 6 3 4 3" xfId="27130" xr:uid="{00000000-0005-0000-0000-0000A6680000}"/>
    <cellStyle name="Normal 3 6 3 4 3 2" xfId="27131" xr:uid="{00000000-0005-0000-0000-0000A7680000}"/>
    <cellStyle name="Normal 3 6 3 4 3 3" xfId="27132" xr:uid="{00000000-0005-0000-0000-0000A8680000}"/>
    <cellStyle name="Normal 3 6 3 4 4" xfId="27133" xr:uid="{00000000-0005-0000-0000-0000A9680000}"/>
    <cellStyle name="Normal 3 6 3 4 5" xfId="27134" xr:uid="{00000000-0005-0000-0000-0000AA680000}"/>
    <cellStyle name="Normal 3 6 3 5" xfId="27135" xr:uid="{00000000-0005-0000-0000-0000AB680000}"/>
    <cellStyle name="Normal 3 6 3 5 2" xfId="27136" xr:uid="{00000000-0005-0000-0000-0000AC680000}"/>
    <cellStyle name="Normal 3 6 3 5 3" xfId="27137" xr:uid="{00000000-0005-0000-0000-0000AD680000}"/>
    <cellStyle name="Normal 3 6 3 6" xfId="27138" xr:uid="{00000000-0005-0000-0000-0000AE680000}"/>
    <cellStyle name="Normal 3 6 3 6 2" xfId="27139" xr:uid="{00000000-0005-0000-0000-0000AF680000}"/>
    <cellStyle name="Normal 3 6 3 6 3" xfId="27140" xr:uid="{00000000-0005-0000-0000-0000B0680000}"/>
    <cellStyle name="Normal 3 6 3 7" xfId="27141" xr:uid="{00000000-0005-0000-0000-0000B1680000}"/>
    <cellStyle name="Normal 3 6 3 7 2" xfId="27142" xr:uid="{00000000-0005-0000-0000-0000B2680000}"/>
    <cellStyle name="Normal 3 6 3 8" xfId="27143" xr:uid="{00000000-0005-0000-0000-0000B3680000}"/>
    <cellStyle name="Normal 3 6 3 8 2" xfId="27144" xr:uid="{00000000-0005-0000-0000-0000B4680000}"/>
    <cellStyle name="Normal 3 6 3 9" xfId="27145" xr:uid="{00000000-0005-0000-0000-0000B5680000}"/>
    <cellStyle name="Normal 3 6 3_Tabell 4.5-4.7" xfId="27082" xr:uid="{00000000-0005-0000-0000-0000B6680000}"/>
    <cellStyle name="Normal 3 6 4" xfId="1548" xr:uid="{00000000-0005-0000-0000-0000B7680000}"/>
    <cellStyle name="Normal 3 6 4 10" xfId="27147" xr:uid="{00000000-0005-0000-0000-0000B8680000}"/>
    <cellStyle name="Normal 3 6 4 2" xfId="1549" xr:uid="{00000000-0005-0000-0000-0000B9680000}"/>
    <cellStyle name="Normal 3 6 4 2 2" xfId="27149" xr:uid="{00000000-0005-0000-0000-0000BA680000}"/>
    <cellStyle name="Normal 3 6 4 2 2 2" xfId="27150" xr:uid="{00000000-0005-0000-0000-0000BB680000}"/>
    <cellStyle name="Normal 3 6 4 2 2 3" xfId="27151" xr:uid="{00000000-0005-0000-0000-0000BC680000}"/>
    <cellStyle name="Normal 3 6 4 2 3" xfId="27152" xr:uid="{00000000-0005-0000-0000-0000BD680000}"/>
    <cellStyle name="Normal 3 6 4 2 3 2" xfId="27153" xr:uid="{00000000-0005-0000-0000-0000BE680000}"/>
    <cellStyle name="Normal 3 6 4 2 3 3" xfId="27154" xr:uid="{00000000-0005-0000-0000-0000BF680000}"/>
    <cellStyle name="Normal 3 6 4 2 4" xfId="27155" xr:uid="{00000000-0005-0000-0000-0000C0680000}"/>
    <cellStyle name="Normal 3 6 4 2 5" xfId="27156" xr:uid="{00000000-0005-0000-0000-0000C1680000}"/>
    <cellStyle name="Normal 3 6 4 2_Tabell 4.5-4.7" xfId="27148" xr:uid="{00000000-0005-0000-0000-0000C2680000}"/>
    <cellStyle name="Normal 3 6 4 3" xfId="27157" xr:uid="{00000000-0005-0000-0000-0000C3680000}"/>
    <cellStyle name="Normal 3 6 4 3 2" xfId="27158" xr:uid="{00000000-0005-0000-0000-0000C4680000}"/>
    <cellStyle name="Normal 3 6 4 3 2 2" xfId="27159" xr:uid="{00000000-0005-0000-0000-0000C5680000}"/>
    <cellStyle name="Normal 3 6 4 3 2 3" xfId="27160" xr:uid="{00000000-0005-0000-0000-0000C6680000}"/>
    <cellStyle name="Normal 3 6 4 3 3" xfId="27161" xr:uid="{00000000-0005-0000-0000-0000C7680000}"/>
    <cellStyle name="Normal 3 6 4 3 3 2" xfId="27162" xr:uid="{00000000-0005-0000-0000-0000C8680000}"/>
    <cellStyle name="Normal 3 6 4 3 3 3" xfId="27163" xr:uid="{00000000-0005-0000-0000-0000C9680000}"/>
    <cellStyle name="Normal 3 6 4 3 4" xfId="27164" xr:uid="{00000000-0005-0000-0000-0000CA680000}"/>
    <cellStyle name="Normal 3 6 4 3 5" xfId="27165" xr:uid="{00000000-0005-0000-0000-0000CB680000}"/>
    <cellStyle name="Normal 3 6 4 4" xfId="27166" xr:uid="{00000000-0005-0000-0000-0000CC680000}"/>
    <cellStyle name="Normal 3 6 4 4 2" xfId="27167" xr:uid="{00000000-0005-0000-0000-0000CD680000}"/>
    <cellStyle name="Normal 3 6 4 4 3" xfId="27168" xr:uid="{00000000-0005-0000-0000-0000CE680000}"/>
    <cellStyle name="Normal 3 6 4 5" xfId="27169" xr:uid="{00000000-0005-0000-0000-0000CF680000}"/>
    <cellStyle name="Normal 3 6 4 5 2" xfId="27170" xr:uid="{00000000-0005-0000-0000-0000D0680000}"/>
    <cellStyle name="Normal 3 6 4 5 3" xfId="27171" xr:uid="{00000000-0005-0000-0000-0000D1680000}"/>
    <cellStyle name="Normal 3 6 4 6" xfId="27172" xr:uid="{00000000-0005-0000-0000-0000D2680000}"/>
    <cellStyle name="Normal 3 6 4 6 2" xfId="27173" xr:uid="{00000000-0005-0000-0000-0000D3680000}"/>
    <cellStyle name="Normal 3 6 4 7" xfId="27174" xr:uid="{00000000-0005-0000-0000-0000D4680000}"/>
    <cellStyle name="Normal 3 6 4 7 2" xfId="27175" xr:uid="{00000000-0005-0000-0000-0000D5680000}"/>
    <cellStyle name="Normal 3 6 4 8" xfId="27176" xr:uid="{00000000-0005-0000-0000-0000D6680000}"/>
    <cellStyle name="Normal 3 6 4 9" xfId="27177" xr:uid="{00000000-0005-0000-0000-0000D7680000}"/>
    <cellStyle name="Normal 3 6 4_Tabell 4.5-4.7" xfId="27146" xr:uid="{00000000-0005-0000-0000-0000D8680000}"/>
    <cellStyle name="Normal 3 6 5" xfId="1550" xr:uid="{00000000-0005-0000-0000-0000D9680000}"/>
    <cellStyle name="Normal 3 6 5 2" xfId="27179" xr:uid="{00000000-0005-0000-0000-0000DA680000}"/>
    <cellStyle name="Normal 3 6 5 2 2" xfId="27180" xr:uid="{00000000-0005-0000-0000-0000DB680000}"/>
    <cellStyle name="Normal 3 6 5 2 3" xfId="27181" xr:uid="{00000000-0005-0000-0000-0000DC680000}"/>
    <cellStyle name="Normal 3 6 5 3" xfId="27182" xr:uid="{00000000-0005-0000-0000-0000DD680000}"/>
    <cellStyle name="Normal 3 6 5 3 2" xfId="27183" xr:uid="{00000000-0005-0000-0000-0000DE680000}"/>
    <cellStyle name="Normal 3 6 5 3 3" xfId="27184" xr:uid="{00000000-0005-0000-0000-0000DF680000}"/>
    <cellStyle name="Normal 3 6 5 4" xfId="27185" xr:uid="{00000000-0005-0000-0000-0000E0680000}"/>
    <cellStyle name="Normal 3 6 5 5" xfId="27186" xr:uid="{00000000-0005-0000-0000-0000E1680000}"/>
    <cellStyle name="Normal 3 6 5_Tabell 4.5-4.7" xfId="27178" xr:uid="{00000000-0005-0000-0000-0000E2680000}"/>
    <cellStyle name="Normal 3 6 6" xfId="27187" xr:uid="{00000000-0005-0000-0000-0000E3680000}"/>
    <cellStyle name="Normal 3 6 6 2" xfId="27188" xr:uid="{00000000-0005-0000-0000-0000E4680000}"/>
    <cellStyle name="Normal 3 6 6 2 2" xfId="27189" xr:uid="{00000000-0005-0000-0000-0000E5680000}"/>
    <cellStyle name="Normal 3 6 6 2 3" xfId="27190" xr:uid="{00000000-0005-0000-0000-0000E6680000}"/>
    <cellStyle name="Normal 3 6 6 3" xfId="27191" xr:uid="{00000000-0005-0000-0000-0000E7680000}"/>
    <cellStyle name="Normal 3 6 6 3 2" xfId="27192" xr:uid="{00000000-0005-0000-0000-0000E8680000}"/>
    <cellStyle name="Normal 3 6 6 3 3" xfId="27193" xr:uid="{00000000-0005-0000-0000-0000E9680000}"/>
    <cellStyle name="Normal 3 6 6 4" xfId="27194" xr:uid="{00000000-0005-0000-0000-0000EA680000}"/>
    <cellStyle name="Normal 3 6 6 5" xfId="27195" xr:uid="{00000000-0005-0000-0000-0000EB680000}"/>
    <cellStyle name="Normal 3 6 7" xfId="27196" xr:uid="{00000000-0005-0000-0000-0000EC680000}"/>
    <cellStyle name="Normal 3 6 7 2" xfId="27197" xr:uid="{00000000-0005-0000-0000-0000ED680000}"/>
    <cellStyle name="Normal 3 6 7 2 2" xfId="27198" xr:uid="{00000000-0005-0000-0000-0000EE680000}"/>
    <cellStyle name="Normal 3 6 7 2 3" xfId="27199" xr:uid="{00000000-0005-0000-0000-0000EF680000}"/>
    <cellStyle name="Normal 3 6 7 3" xfId="27200" xr:uid="{00000000-0005-0000-0000-0000F0680000}"/>
    <cellStyle name="Normal 3 6 7 3 2" xfId="27201" xr:uid="{00000000-0005-0000-0000-0000F1680000}"/>
    <cellStyle name="Normal 3 6 7 3 3" xfId="27202" xr:uid="{00000000-0005-0000-0000-0000F2680000}"/>
    <cellStyle name="Normal 3 6 7 4" xfId="27203" xr:uid="{00000000-0005-0000-0000-0000F3680000}"/>
    <cellStyle name="Normal 3 6 7 5" xfId="27204" xr:uid="{00000000-0005-0000-0000-0000F4680000}"/>
    <cellStyle name="Normal 3 6 8" xfId="27205" xr:uid="{00000000-0005-0000-0000-0000F5680000}"/>
    <cellStyle name="Normal 3 6 8 2" xfId="27206" xr:uid="{00000000-0005-0000-0000-0000F6680000}"/>
    <cellStyle name="Normal 3 6 8 2 2" xfId="27207" xr:uid="{00000000-0005-0000-0000-0000F7680000}"/>
    <cellStyle name="Normal 3 6 8 2 3" xfId="27208" xr:uid="{00000000-0005-0000-0000-0000F8680000}"/>
    <cellStyle name="Normal 3 6 8 3" xfId="27209" xr:uid="{00000000-0005-0000-0000-0000F9680000}"/>
    <cellStyle name="Normal 3 6 8 3 2" xfId="27210" xr:uid="{00000000-0005-0000-0000-0000FA680000}"/>
    <cellStyle name="Normal 3 6 8 3 3" xfId="27211" xr:uid="{00000000-0005-0000-0000-0000FB680000}"/>
    <cellStyle name="Normal 3 6 8 4" xfId="27212" xr:uid="{00000000-0005-0000-0000-0000FC680000}"/>
    <cellStyle name="Normal 3 6 8 5" xfId="27213" xr:uid="{00000000-0005-0000-0000-0000FD680000}"/>
    <cellStyle name="Normal 3 6 9" xfId="27214" xr:uid="{00000000-0005-0000-0000-0000FE680000}"/>
    <cellStyle name="Normal 3 6 9 2" xfId="27215" xr:uid="{00000000-0005-0000-0000-0000FF680000}"/>
    <cellStyle name="Normal 3 6 9 3" xfId="27216" xr:uid="{00000000-0005-0000-0000-000000690000}"/>
    <cellStyle name="Normal 3 6_Tabell 4.5-4.7" xfId="26925" xr:uid="{00000000-0005-0000-0000-000001690000}"/>
    <cellStyle name="Normal 3 7" xfId="1551" xr:uid="{00000000-0005-0000-0000-000002690000}"/>
    <cellStyle name="Normal 3 7 10" xfId="27218" xr:uid="{00000000-0005-0000-0000-000003690000}"/>
    <cellStyle name="Normal 3 7 10 2" xfId="27219" xr:uid="{00000000-0005-0000-0000-000004690000}"/>
    <cellStyle name="Normal 3 7 10 3" xfId="27220" xr:uid="{00000000-0005-0000-0000-000005690000}"/>
    <cellStyle name="Normal 3 7 11" xfId="27221" xr:uid="{00000000-0005-0000-0000-000006690000}"/>
    <cellStyle name="Normal 3 7 11 2" xfId="27222" xr:uid="{00000000-0005-0000-0000-000007690000}"/>
    <cellStyle name="Normal 3 7 12" xfId="27223" xr:uid="{00000000-0005-0000-0000-000008690000}"/>
    <cellStyle name="Normal 3 7 12 2" xfId="27224" xr:uid="{00000000-0005-0000-0000-000009690000}"/>
    <cellStyle name="Normal 3 7 13" xfId="27225" xr:uid="{00000000-0005-0000-0000-00000A690000}"/>
    <cellStyle name="Normal 3 7 14" xfId="27226" xr:uid="{00000000-0005-0000-0000-00000B690000}"/>
    <cellStyle name="Normal 3 7 15" xfId="27227" xr:uid="{00000000-0005-0000-0000-00000C690000}"/>
    <cellStyle name="Normal 3 7 2" xfId="1552" xr:uid="{00000000-0005-0000-0000-00000D690000}"/>
    <cellStyle name="Normal 3 7 2 10" xfId="27229" xr:uid="{00000000-0005-0000-0000-00000E690000}"/>
    <cellStyle name="Normal 3 7 2 11" xfId="27230" xr:uid="{00000000-0005-0000-0000-00000F690000}"/>
    <cellStyle name="Normal 3 7 2 2" xfId="1553" xr:uid="{00000000-0005-0000-0000-000010690000}"/>
    <cellStyle name="Normal 3 7 2 2 10" xfId="27232" xr:uid="{00000000-0005-0000-0000-000011690000}"/>
    <cellStyle name="Normal 3 7 2 2 2" xfId="1554" xr:uid="{00000000-0005-0000-0000-000012690000}"/>
    <cellStyle name="Normal 3 7 2 2 2 2" xfId="27234" xr:uid="{00000000-0005-0000-0000-000013690000}"/>
    <cellStyle name="Normal 3 7 2 2 2 2 2" xfId="27235" xr:uid="{00000000-0005-0000-0000-000014690000}"/>
    <cellStyle name="Normal 3 7 2 2 2 2 3" xfId="27236" xr:uid="{00000000-0005-0000-0000-000015690000}"/>
    <cellStyle name="Normal 3 7 2 2 2 3" xfId="27237" xr:uid="{00000000-0005-0000-0000-000016690000}"/>
    <cellStyle name="Normal 3 7 2 2 2 3 2" xfId="27238" xr:uid="{00000000-0005-0000-0000-000017690000}"/>
    <cellStyle name="Normal 3 7 2 2 2 3 3" xfId="27239" xr:uid="{00000000-0005-0000-0000-000018690000}"/>
    <cellStyle name="Normal 3 7 2 2 2 4" xfId="27240" xr:uid="{00000000-0005-0000-0000-000019690000}"/>
    <cellStyle name="Normal 3 7 2 2 2 5" xfId="27241" xr:uid="{00000000-0005-0000-0000-00001A690000}"/>
    <cellStyle name="Normal 3 7 2 2 2_Tabell 4.5-4.7" xfId="27233" xr:uid="{00000000-0005-0000-0000-00001B690000}"/>
    <cellStyle name="Normal 3 7 2 2 3" xfId="27242" xr:uid="{00000000-0005-0000-0000-00001C690000}"/>
    <cellStyle name="Normal 3 7 2 2 3 2" xfId="27243" xr:uid="{00000000-0005-0000-0000-00001D690000}"/>
    <cellStyle name="Normal 3 7 2 2 3 2 2" xfId="27244" xr:uid="{00000000-0005-0000-0000-00001E690000}"/>
    <cellStyle name="Normal 3 7 2 2 3 2 3" xfId="27245" xr:uid="{00000000-0005-0000-0000-00001F690000}"/>
    <cellStyle name="Normal 3 7 2 2 3 3" xfId="27246" xr:uid="{00000000-0005-0000-0000-000020690000}"/>
    <cellStyle name="Normal 3 7 2 2 3 3 2" xfId="27247" xr:uid="{00000000-0005-0000-0000-000021690000}"/>
    <cellStyle name="Normal 3 7 2 2 3 3 3" xfId="27248" xr:uid="{00000000-0005-0000-0000-000022690000}"/>
    <cellStyle name="Normal 3 7 2 2 3 4" xfId="27249" xr:uid="{00000000-0005-0000-0000-000023690000}"/>
    <cellStyle name="Normal 3 7 2 2 3 5" xfId="27250" xr:uid="{00000000-0005-0000-0000-000024690000}"/>
    <cellStyle name="Normal 3 7 2 2 4" xfId="27251" xr:uid="{00000000-0005-0000-0000-000025690000}"/>
    <cellStyle name="Normal 3 7 2 2 4 2" xfId="27252" xr:uid="{00000000-0005-0000-0000-000026690000}"/>
    <cellStyle name="Normal 3 7 2 2 4 3" xfId="27253" xr:uid="{00000000-0005-0000-0000-000027690000}"/>
    <cellStyle name="Normal 3 7 2 2 5" xfId="27254" xr:uid="{00000000-0005-0000-0000-000028690000}"/>
    <cellStyle name="Normal 3 7 2 2 5 2" xfId="27255" xr:uid="{00000000-0005-0000-0000-000029690000}"/>
    <cellStyle name="Normal 3 7 2 2 5 3" xfId="27256" xr:uid="{00000000-0005-0000-0000-00002A690000}"/>
    <cellStyle name="Normal 3 7 2 2 6" xfId="27257" xr:uid="{00000000-0005-0000-0000-00002B690000}"/>
    <cellStyle name="Normal 3 7 2 2 6 2" xfId="27258" xr:uid="{00000000-0005-0000-0000-00002C690000}"/>
    <cellStyle name="Normal 3 7 2 2 7" xfId="27259" xr:uid="{00000000-0005-0000-0000-00002D690000}"/>
    <cellStyle name="Normal 3 7 2 2 7 2" xfId="27260" xr:uid="{00000000-0005-0000-0000-00002E690000}"/>
    <cellStyle name="Normal 3 7 2 2 8" xfId="27261" xr:uid="{00000000-0005-0000-0000-00002F690000}"/>
    <cellStyle name="Normal 3 7 2 2 9" xfId="27262" xr:uid="{00000000-0005-0000-0000-000030690000}"/>
    <cellStyle name="Normal 3 7 2 2_Tabell 4.5-4.7" xfId="27231" xr:uid="{00000000-0005-0000-0000-000031690000}"/>
    <cellStyle name="Normal 3 7 2 3" xfId="1555" xr:uid="{00000000-0005-0000-0000-000032690000}"/>
    <cellStyle name="Normal 3 7 2 3 2" xfId="27264" xr:uid="{00000000-0005-0000-0000-000033690000}"/>
    <cellStyle name="Normal 3 7 2 3 2 2" xfId="27265" xr:uid="{00000000-0005-0000-0000-000034690000}"/>
    <cellStyle name="Normal 3 7 2 3 2 3" xfId="27266" xr:uid="{00000000-0005-0000-0000-000035690000}"/>
    <cellStyle name="Normal 3 7 2 3 3" xfId="27267" xr:uid="{00000000-0005-0000-0000-000036690000}"/>
    <cellStyle name="Normal 3 7 2 3 3 2" xfId="27268" xr:uid="{00000000-0005-0000-0000-000037690000}"/>
    <cellStyle name="Normal 3 7 2 3 3 3" xfId="27269" xr:uid="{00000000-0005-0000-0000-000038690000}"/>
    <cellStyle name="Normal 3 7 2 3 4" xfId="27270" xr:uid="{00000000-0005-0000-0000-000039690000}"/>
    <cellStyle name="Normal 3 7 2 3 5" xfId="27271" xr:uid="{00000000-0005-0000-0000-00003A690000}"/>
    <cellStyle name="Normal 3 7 2 3_Tabell 4.5-4.7" xfId="27263" xr:uid="{00000000-0005-0000-0000-00003B690000}"/>
    <cellStyle name="Normal 3 7 2 4" xfId="27272" xr:uid="{00000000-0005-0000-0000-00003C690000}"/>
    <cellStyle name="Normal 3 7 2 4 2" xfId="27273" xr:uid="{00000000-0005-0000-0000-00003D690000}"/>
    <cellStyle name="Normal 3 7 2 4 2 2" xfId="27274" xr:uid="{00000000-0005-0000-0000-00003E690000}"/>
    <cellStyle name="Normal 3 7 2 4 2 3" xfId="27275" xr:uid="{00000000-0005-0000-0000-00003F690000}"/>
    <cellStyle name="Normal 3 7 2 4 3" xfId="27276" xr:uid="{00000000-0005-0000-0000-000040690000}"/>
    <cellStyle name="Normal 3 7 2 4 3 2" xfId="27277" xr:uid="{00000000-0005-0000-0000-000041690000}"/>
    <cellStyle name="Normal 3 7 2 4 3 3" xfId="27278" xr:uid="{00000000-0005-0000-0000-000042690000}"/>
    <cellStyle name="Normal 3 7 2 4 4" xfId="27279" xr:uid="{00000000-0005-0000-0000-000043690000}"/>
    <cellStyle name="Normal 3 7 2 4 5" xfId="27280" xr:uid="{00000000-0005-0000-0000-000044690000}"/>
    <cellStyle name="Normal 3 7 2 5" xfId="27281" xr:uid="{00000000-0005-0000-0000-000045690000}"/>
    <cellStyle name="Normal 3 7 2 5 2" xfId="27282" xr:uid="{00000000-0005-0000-0000-000046690000}"/>
    <cellStyle name="Normal 3 7 2 5 3" xfId="27283" xr:uid="{00000000-0005-0000-0000-000047690000}"/>
    <cellStyle name="Normal 3 7 2 6" xfId="27284" xr:uid="{00000000-0005-0000-0000-000048690000}"/>
    <cellStyle name="Normal 3 7 2 6 2" xfId="27285" xr:uid="{00000000-0005-0000-0000-000049690000}"/>
    <cellStyle name="Normal 3 7 2 6 3" xfId="27286" xr:uid="{00000000-0005-0000-0000-00004A690000}"/>
    <cellStyle name="Normal 3 7 2 7" xfId="27287" xr:uid="{00000000-0005-0000-0000-00004B690000}"/>
    <cellStyle name="Normal 3 7 2 7 2" xfId="27288" xr:uid="{00000000-0005-0000-0000-00004C690000}"/>
    <cellStyle name="Normal 3 7 2 8" xfId="27289" xr:uid="{00000000-0005-0000-0000-00004D690000}"/>
    <cellStyle name="Normal 3 7 2 8 2" xfId="27290" xr:uid="{00000000-0005-0000-0000-00004E690000}"/>
    <cellStyle name="Normal 3 7 2 9" xfId="27291" xr:uid="{00000000-0005-0000-0000-00004F690000}"/>
    <cellStyle name="Normal 3 7 2_Tabell 4.5-4.7" xfId="27228" xr:uid="{00000000-0005-0000-0000-000050690000}"/>
    <cellStyle name="Normal 3 7 3" xfId="1556" xr:uid="{00000000-0005-0000-0000-000051690000}"/>
    <cellStyle name="Normal 3 7 3 10" xfId="27293" xr:uid="{00000000-0005-0000-0000-000052690000}"/>
    <cellStyle name="Normal 3 7 3 11" xfId="27294" xr:uid="{00000000-0005-0000-0000-000053690000}"/>
    <cellStyle name="Normal 3 7 3 2" xfId="1557" xr:uid="{00000000-0005-0000-0000-000054690000}"/>
    <cellStyle name="Normal 3 7 3 2 10" xfId="27296" xr:uid="{00000000-0005-0000-0000-000055690000}"/>
    <cellStyle name="Normal 3 7 3 2 2" xfId="1558" xr:uid="{00000000-0005-0000-0000-000056690000}"/>
    <cellStyle name="Normal 3 7 3 2 2 2" xfId="27298" xr:uid="{00000000-0005-0000-0000-000057690000}"/>
    <cellStyle name="Normal 3 7 3 2 2 2 2" xfId="27299" xr:uid="{00000000-0005-0000-0000-000058690000}"/>
    <cellStyle name="Normal 3 7 3 2 2 2 3" xfId="27300" xr:uid="{00000000-0005-0000-0000-000059690000}"/>
    <cellStyle name="Normal 3 7 3 2 2 3" xfId="27301" xr:uid="{00000000-0005-0000-0000-00005A690000}"/>
    <cellStyle name="Normal 3 7 3 2 2 3 2" xfId="27302" xr:uid="{00000000-0005-0000-0000-00005B690000}"/>
    <cellStyle name="Normal 3 7 3 2 2 3 3" xfId="27303" xr:uid="{00000000-0005-0000-0000-00005C690000}"/>
    <cellStyle name="Normal 3 7 3 2 2 4" xfId="27304" xr:uid="{00000000-0005-0000-0000-00005D690000}"/>
    <cellStyle name="Normal 3 7 3 2 2 5" xfId="27305" xr:uid="{00000000-0005-0000-0000-00005E690000}"/>
    <cellStyle name="Normal 3 7 3 2 2_Tabell 4.5-4.7" xfId="27297" xr:uid="{00000000-0005-0000-0000-00005F690000}"/>
    <cellStyle name="Normal 3 7 3 2 3" xfId="27306" xr:uid="{00000000-0005-0000-0000-000060690000}"/>
    <cellStyle name="Normal 3 7 3 2 3 2" xfId="27307" xr:uid="{00000000-0005-0000-0000-000061690000}"/>
    <cellStyle name="Normal 3 7 3 2 3 2 2" xfId="27308" xr:uid="{00000000-0005-0000-0000-000062690000}"/>
    <cellStyle name="Normal 3 7 3 2 3 2 3" xfId="27309" xr:uid="{00000000-0005-0000-0000-000063690000}"/>
    <cellStyle name="Normal 3 7 3 2 3 3" xfId="27310" xr:uid="{00000000-0005-0000-0000-000064690000}"/>
    <cellStyle name="Normal 3 7 3 2 3 3 2" xfId="27311" xr:uid="{00000000-0005-0000-0000-000065690000}"/>
    <cellStyle name="Normal 3 7 3 2 3 3 3" xfId="27312" xr:uid="{00000000-0005-0000-0000-000066690000}"/>
    <cellStyle name="Normal 3 7 3 2 3 4" xfId="27313" xr:uid="{00000000-0005-0000-0000-000067690000}"/>
    <cellStyle name="Normal 3 7 3 2 3 5" xfId="27314" xr:uid="{00000000-0005-0000-0000-000068690000}"/>
    <cellStyle name="Normal 3 7 3 2 4" xfId="27315" xr:uid="{00000000-0005-0000-0000-000069690000}"/>
    <cellStyle name="Normal 3 7 3 2 4 2" xfId="27316" xr:uid="{00000000-0005-0000-0000-00006A690000}"/>
    <cellStyle name="Normal 3 7 3 2 4 3" xfId="27317" xr:uid="{00000000-0005-0000-0000-00006B690000}"/>
    <cellStyle name="Normal 3 7 3 2 5" xfId="27318" xr:uid="{00000000-0005-0000-0000-00006C690000}"/>
    <cellStyle name="Normal 3 7 3 2 5 2" xfId="27319" xr:uid="{00000000-0005-0000-0000-00006D690000}"/>
    <cellStyle name="Normal 3 7 3 2 5 3" xfId="27320" xr:uid="{00000000-0005-0000-0000-00006E690000}"/>
    <cellStyle name="Normal 3 7 3 2 6" xfId="27321" xr:uid="{00000000-0005-0000-0000-00006F690000}"/>
    <cellStyle name="Normal 3 7 3 2 6 2" xfId="27322" xr:uid="{00000000-0005-0000-0000-000070690000}"/>
    <cellStyle name="Normal 3 7 3 2 7" xfId="27323" xr:uid="{00000000-0005-0000-0000-000071690000}"/>
    <cellStyle name="Normal 3 7 3 2 7 2" xfId="27324" xr:uid="{00000000-0005-0000-0000-000072690000}"/>
    <cellStyle name="Normal 3 7 3 2 8" xfId="27325" xr:uid="{00000000-0005-0000-0000-000073690000}"/>
    <cellStyle name="Normal 3 7 3 2 9" xfId="27326" xr:uid="{00000000-0005-0000-0000-000074690000}"/>
    <cellStyle name="Normal 3 7 3 2_Tabell 4.5-4.7" xfId="27295" xr:uid="{00000000-0005-0000-0000-000075690000}"/>
    <cellStyle name="Normal 3 7 3 3" xfId="1559" xr:uid="{00000000-0005-0000-0000-000076690000}"/>
    <cellStyle name="Normal 3 7 3 3 2" xfId="27328" xr:uid="{00000000-0005-0000-0000-000077690000}"/>
    <cellStyle name="Normal 3 7 3 3 2 2" xfId="27329" xr:uid="{00000000-0005-0000-0000-000078690000}"/>
    <cellStyle name="Normal 3 7 3 3 2 3" xfId="27330" xr:uid="{00000000-0005-0000-0000-000079690000}"/>
    <cellStyle name="Normal 3 7 3 3 3" xfId="27331" xr:uid="{00000000-0005-0000-0000-00007A690000}"/>
    <cellStyle name="Normal 3 7 3 3 3 2" xfId="27332" xr:uid="{00000000-0005-0000-0000-00007B690000}"/>
    <cellStyle name="Normal 3 7 3 3 3 3" xfId="27333" xr:uid="{00000000-0005-0000-0000-00007C690000}"/>
    <cellStyle name="Normal 3 7 3 3 4" xfId="27334" xr:uid="{00000000-0005-0000-0000-00007D690000}"/>
    <cellStyle name="Normal 3 7 3 3 5" xfId="27335" xr:uid="{00000000-0005-0000-0000-00007E690000}"/>
    <cellStyle name="Normal 3 7 3 3_Tabell 4.5-4.7" xfId="27327" xr:uid="{00000000-0005-0000-0000-00007F690000}"/>
    <cellStyle name="Normal 3 7 3 4" xfId="27336" xr:uid="{00000000-0005-0000-0000-000080690000}"/>
    <cellStyle name="Normal 3 7 3 4 2" xfId="27337" xr:uid="{00000000-0005-0000-0000-000081690000}"/>
    <cellStyle name="Normal 3 7 3 4 2 2" xfId="27338" xr:uid="{00000000-0005-0000-0000-000082690000}"/>
    <cellStyle name="Normal 3 7 3 4 2 3" xfId="27339" xr:uid="{00000000-0005-0000-0000-000083690000}"/>
    <cellStyle name="Normal 3 7 3 4 3" xfId="27340" xr:uid="{00000000-0005-0000-0000-000084690000}"/>
    <cellStyle name="Normal 3 7 3 4 3 2" xfId="27341" xr:uid="{00000000-0005-0000-0000-000085690000}"/>
    <cellStyle name="Normal 3 7 3 4 3 3" xfId="27342" xr:uid="{00000000-0005-0000-0000-000086690000}"/>
    <cellStyle name="Normal 3 7 3 4 4" xfId="27343" xr:uid="{00000000-0005-0000-0000-000087690000}"/>
    <cellStyle name="Normal 3 7 3 4 5" xfId="27344" xr:uid="{00000000-0005-0000-0000-000088690000}"/>
    <cellStyle name="Normal 3 7 3 5" xfId="27345" xr:uid="{00000000-0005-0000-0000-000089690000}"/>
    <cellStyle name="Normal 3 7 3 5 2" xfId="27346" xr:uid="{00000000-0005-0000-0000-00008A690000}"/>
    <cellStyle name="Normal 3 7 3 5 3" xfId="27347" xr:uid="{00000000-0005-0000-0000-00008B690000}"/>
    <cellStyle name="Normal 3 7 3 6" xfId="27348" xr:uid="{00000000-0005-0000-0000-00008C690000}"/>
    <cellStyle name="Normal 3 7 3 6 2" xfId="27349" xr:uid="{00000000-0005-0000-0000-00008D690000}"/>
    <cellStyle name="Normal 3 7 3 6 3" xfId="27350" xr:uid="{00000000-0005-0000-0000-00008E690000}"/>
    <cellStyle name="Normal 3 7 3 7" xfId="27351" xr:uid="{00000000-0005-0000-0000-00008F690000}"/>
    <cellStyle name="Normal 3 7 3 7 2" xfId="27352" xr:uid="{00000000-0005-0000-0000-000090690000}"/>
    <cellStyle name="Normal 3 7 3 8" xfId="27353" xr:uid="{00000000-0005-0000-0000-000091690000}"/>
    <cellStyle name="Normal 3 7 3 8 2" xfId="27354" xr:uid="{00000000-0005-0000-0000-000092690000}"/>
    <cellStyle name="Normal 3 7 3 9" xfId="27355" xr:uid="{00000000-0005-0000-0000-000093690000}"/>
    <cellStyle name="Normal 3 7 3_Tabell 4.5-4.7" xfId="27292" xr:uid="{00000000-0005-0000-0000-000094690000}"/>
    <cellStyle name="Normal 3 7 4" xfId="1560" xr:uid="{00000000-0005-0000-0000-000095690000}"/>
    <cellStyle name="Normal 3 7 4 10" xfId="27357" xr:uid="{00000000-0005-0000-0000-000096690000}"/>
    <cellStyle name="Normal 3 7 4 2" xfId="1561" xr:uid="{00000000-0005-0000-0000-000097690000}"/>
    <cellStyle name="Normal 3 7 4 2 2" xfId="27359" xr:uid="{00000000-0005-0000-0000-000098690000}"/>
    <cellStyle name="Normal 3 7 4 2 2 2" xfId="27360" xr:uid="{00000000-0005-0000-0000-000099690000}"/>
    <cellStyle name="Normal 3 7 4 2 2 3" xfId="27361" xr:uid="{00000000-0005-0000-0000-00009A690000}"/>
    <cellStyle name="Normal 3 7 4 2 3" xfId="27362" xr:uid="{00000000-0005-0000-0000-00009B690000}"/>
    <cellStyle name="Normal 3 7 4 2 3 2" xfId="27363" xr:uid="{00000000-0005-0000-0000-00009C690000}"/>
    <cellStyle name="Normal 3 7 4 2 3 3" xfId="27364" xr:uid="{00000000-0005-0000-0000-00009D690000}"/>
    <cellStyle name="Normal 3 7 4 2 4" xfId="27365" xr:uid="{00000000-0005-0000-0000-00009E690000}"/>
    <cellStyle name="Normal 3 7 4 2 5" xfId="27366" xr:uid="{00000000-0005-0000-0000-00009F690000}"/>
    <cellStyle name="Normal 3 7 4 2_Tabell 4.5-4.7" xfId="27358" xr:uid="{00000000-0005-0000-0000-0000A0690000}"/>
    <cellStyle name="Normal 3 7 4 3" xfId="27367" xr:uid="{00000000-0005-0000-0000-0000A1690000}"/>
    <cellStyle name="Normal 3 7 4 3 2" xfId="27368" xr:uid="{00000000-0005-0000-0000-0000A2690000}"/>
    <cellStyle name="Normal 3 7 4 3 2 2" xfId="27369" xr:uid="{00000000-0005-0000-0000-0000A3690000}"/>
    <cellStyle name="Normal 3 7 4 3 2 3" xfId="27370" xr:uid="{00000000-0005-0000-0000-0000A4690000}"/>
    <cellStyle name="Normal 3 7 4 3 3" xfId="27371" xr:uid="{00000000-0005-0000-0000-0000A5690000}"/>
    <cellStyle name="Normal 3 7 4 3 3 2" xfId="27372" xr:uid="{00000000-0005-0000-0000-0000A6690000}"/>
    <cellStyle name="Normal 3 7 4 3 3 3" xfId="27373" xr:uid="{00000000-0005-0000-0000-0000A7690000}"/>
    <cellStyle name="Normal 3 7 4 3 4" xfId="27374" xr:uid="{00000000-0005-0000-0000-0000A8690000}"/>
    <cellStyle name="Normal 3 7 4 3 5" xfId="27375" xr:uid="{00000000-0005-0000-0000-0000A9690000}"/>
    <cellStyle name="Normal 3 7 4 4" xfId="27376" xr:uid="{00000000-0005-0000-0000-0000AA690000}"/>
    <cellStyle name="Normal 3 7 4 4 2" xfId="27377" xr:uid="{00000000-0005-0000-0000-0000AB690000}"/>
    <cellStyle name="Normal 3 7 4 4 3" xfId="27378" xr:uid="{00000000-0005-0000-0000-0000AC690000}"/>
    <cellStyle name="Normal 3 7 4 5" xfId="27379" xr:uid="{00000000-0005-0000-0000-0000AD690000}"/>
    <cellStyle name="Normal 3 7 4 5 2" xfId="27380" xr:uid="{00000000-0005-0000-0000-0000AE690000}"/>
    <cellStyle name="Normal 3 7 4 5 3" xfId="27381" xr:uid="{00000000-0005-0000-0000-0000AF690000}"/>
    <cellStyle name="Normal 3 7 4 6" xfId="27382" xr:uid="{00000000-0005-0000-0000-0000B0690000}"/>
    <cellStyle name="Normal 3 7 4 6 2" xfId="27383" xr:uid="{00000000-0005-0000-0000-0000B1690000}"/>
    <cellStyle name="Normal 3 7 4 7" xfId="27384" xr:uid="{00000000-0005-0000-0000-0000B2690000}"/>
    <cellStyle name="Normal 3 7 4 7 2" xfId="27385" xr:uid="{00000000-0005-0000-0000-0000B3690000}"/>
    <cellStyle name="Normal 3 7 4 8" xfId="27386" xr:uid="{00000000-0005-0000-0000-0000B4690000}"/>
    <cellStyle name="Normal 3 7 4 9" xfId="27387" xr:uid="{00000000-0005-0000-0000-0000B5690000}"/>
    <cellStyle name="Normal 3 7 4_Tabell 4.5-4.7" xfId="27356" xr:uid="{00000000-0005-0000-0000-0000B6690000}"/>
    <cellStyle name="Normal 3 7 5" xfId="1562" xr:uid="{00000000-0005-0000-0000-0000B7690000}"/>
    <cellStyle name="Normal 3 7 5 2" xfId="27389" xr:uid="{00000000-0005-0000-0000-0000B8690000}"/>
    <cellStyle name="Normal 3 7 5 2 2" xfId="27390" xr:uid="{00000000-0005-0000-0000-0000B9690000}"/>
    <cellStyle name="Normal 3 7 5 2 3" xfId="27391" xr:uid="{00000000-0005-0000-0000-0000BA690000}"/>
    <cellStyle name="Normal 3 7 5 3" xfId="27392" xr:uid="{00000000-0005-0000-0000-0000BB690000}"/>
    <cellStyle name="Normal 3 7 5 3 2" xfId="27393" xr:uid="{00000000-0005-0000-0000-0000BC690000}"/>
    <cellStyle name="Normal 3 7 5 3 3" xfId="27394" xr:uid="{00000000-0005-0000-0000-0000BD690000}"/>
    <cellStyle name="Normal 3 7 5 4" xfId="27395" xr:uid="{00000000-0005-0000-0000-0000BE690000}"/>
    <cellStyle name="Normal 3 7 5 5" xfId="27396" xr:uid="{00000000-0005-0000-0000-0000BF690000}"/>
    <cellStyle name="Normal 3 7 5_Tabell 4.5-4.7" xfId="27388" xr:uid="{00000000-0005-0000-0000-0000C0690000}"/>
    <cellStyle name="Normal 3 7 6" xfId="27397" xr:uid="{00000000-0005-0000-0000-0000C1690000}"/>
    <cellStyle name="Normal 3 7 6 2" xfId="27398" xr:uid="{00000000-0005-0000-0000-0000C2690000}"/>
    <cellStyle name="Normal 3 7 6 2 2" xfId="27399" xr:uid="{00000000-0005-0000-0000-0000C3690000}"/>
    <cellStyle name="Normal 3 7 6 2 3" xfId="27400" xr:uid="{00000000-0005-0000-0000-0000C4690000}"/>
    <cellStyle name="Normal 3 7 6 3" xfId="27401" xr:uid="{00000000-0005-0000-0000-0000C5690000}"/>
    <cellStyle name="Normal 3 7 6 3 2" xfId="27402" xr:uid="{00000000-0005-0000-0000-0000C6690000}"/>
    <cellStyle name="Normal 3 7 6 3 3" xfId="27403" xr:uid="{00000000-0005-0000-0000-0000C7690000}"/>
    <cellStyle name="Normal 3 7 6 4" xfId="27404" xr:uid="{00000000-0005-0000-0000-0000C8690000}"/>
    <cellStyle name="Normal 3 7 6 5" xfId="27405" xr:uid="{00000000-0005-0000-0000-0000C9690000}"/>
    <cellStyle name="Normal 3 7 7" xfId="27406" xr:uid="{00000000-0005-0000-0000-0000CA690000}"/>
    <cellStyle name="Normal 3 7 7 2" xfId="27407" xr:uid="{00000000-0005-0000-0000-0000CB690000}"/>
    <cellStyle name="Normal 3 7 7 2 2" xfId="27408" xr:uid="{00000000-0005-0000-0000-0000CC690000}"/>
    <cellStyle name="Normal 3 7 7 2 3" xfId="27409" xr:uid="{00000000-0005-0000-0000-0000CD690000}"/>
    <cellStyle name="Normal 3 7 7 3" xfId="27410" xr:uid="{00000000-0005-0000-0000-0000CE690000}"/>
    <cellStyle name="Normal 3 7 7 3 2" xfId="27411" xr:uid="{00000000-0005-0000-0000-0000CF690000}"/>
    <cellStyle name="Normal 3 7 7 3 3" xfId="27412" xr:uid="{00000000-0005-0000-0000-0000D0690000}"/>
    <cellStyle name="Normal 3 7 7 4" xfId="27413" xr:uid="{00000000-0005-0000-0000-0000D1690000}"/>
    <cellStyle name="Normal 3 7 7 5" xfId="27414" xr:uid="{00000000-0005-0000-0000-0000D2690000}"/>
    <cellStyle name="Normal 3 7 8" xfId="27415" xr:uid="{00000000-0005-0000-0000-0000D3690000}"/>
    <cellStyle name="Normal 3 7 8 2" xfId="27416" xr:uid="{00000000-0005-0000-0000-0000D4690000}"/>
    <cellStyle name="Normal 3 7 8 2 2" xfId="27417" xr:uid="{00000000-0005-0000-0000-0000D5690000}"/>
    <cellStyle name="Normal 3 7 8 2 3" xfId="27418" xr:uid="{00000000-0005-0000-0000-0000D6690000}"/>
    <cellStyle name="Normal 3 7 8 3" xfId="27419" xr:uid="{00000000-0005-0000-0000-0000D7690000}"/>
    <cellStyle name="Normal 3 7 8 3 2" xfId="27420" xr:uid="{00000000-0005-0000-0000-0000D8690000}"/>
    <cellStyle name="Normal 3 7 8 3 3" xfId="27421" xr:uid="{00000000-0005-0000-0000-0000D9690000}"/>
    <cellStyle name="Normal 3 7 8 4" xfId="27422" xr:uid="{00000000-0005-0000-0000-0000DA690000}"/>
    <cellStyle name="Normal 3 7 8 5" xfId="27423" xr:uid="{00000000-0005-0000-0000-0000DB690000}"/>
    <cellStyle name="Normal 3 7 9" xfId="27424" xr:uid="{00000000-0005-0000-0000-0000DC690000}"/>
    <cellStyle name="Normal 3 7 9 2" xfId="27425" xr:uid="{00000000-0005-0000-0000-0000DD690000}"/>
    <cellStyle name="Normal 3 7 9 3" xfId="27426" xr:uid="{00000000-0005-0000-0000-0000DE690000}"/>
    <cellStyle name="Normal 3 7_Tabell 4.5-4.7" xfId="27217" xr:uid="{00000000-0005-0000-0000-0000DF690000}"/>
    <cellStyle name="Normal 3 8" xfId="1563" xr:uid="{00000000-0005-0000-0000-0000E0690000}"/>
    <cellStyle name="Normal 3 8 10" xfId="27428" xr:uid="{00000000-0005-0000-0000-0000E1690000}"/>
    <cellStyle name="Normal 3 8 11" xfId="27429" xr:uid="{00000000-0005-0000-0000-0000E2690000}"/>
    <cellStyle name="Normal 3 8 2" xfId="1564" xr:uid="{00000000-0005-0000-0000-0000E3690000}"/>
    <cellStyle name="Normal 3 8 2 10" xfId="27431" xr:uid="{00000000-0005-0000-0000-0000E4690000}"/>
    <cellStyle name="Normal 3 8 2 2" xfId="1565" xr:uid="{00000000-0005-0000-0000-0000E5690000}"/>
    <cellStyle name="Normal 3 8 2 2 2" xfId="27433" xr:uid="{00000000-0005-0000-0000-0000E6690000}"/>
    <cellStyle name="Normal 3 8 2 2 2 2" xfId="27434" xr:uid="{00000000-0005-0000-0000-0000E7690000}"/>
    <cellStyle name="Normal 3 8 2 2 2 3" xfId="27435" xr:uid="{00000000-0005-0000-0000-0000E8690000}"/>
    <cellStyle name="Normal 3 8 2 2 3" xfId="27436" xr:uid="{00000000-0005-0000-0000-0000E9690000}"/>
    <cellStyle name="Normal 3 8 2 2 3 2" xfId="27437" xr:uid="{00000000-0005-0000-0000-0000EA690000}"/>
    <cellStyle name="Normal 3 8 2 2 3 3" xfId="27438" xr:uid="{00000000-0005-0000-0000-0000EB690000}"/>
    <cellStyle name="Normal 3 8 2 2 4" xfId="27439" xr:uid="{00000000-0005-0000-0000-0000EC690000}"/>
    <cellStyle name="Normal 3 8 2 2 5" xfId="27440" xr:uid="{00000000-0005-0000-0000-0000ED690000}"/>
    <cellStyle name="Normal 3 8 2 2_Tabell 4.5-4.7" xfId="27432" xr:uid="{00000000-0005-0000-0000-0000EE690000}"/>
    <cellStyle name="Normal 3 8 2 3" xfId="27441" xr:uid="{00000000-0005-0000-0000-0000EF690000}"/>
    <cellStyle name="Normal 3 8 2 3 2" xfId="27442" xr:uid="{00000000-0005-0000-0000-0000F0690000}"/>
    <cellStyle name="Normal 3 8 2 3 2 2" xfId="27443" xr:uid="{00000000-0005-0000-0000-0000F1690000}"/>
    <cellStyle name="Normal 3 8 2 3 2 3" xfId="27444" xr:uid="{00000000-0005-0000-0000-0000F2690000}"/>
    <cellStyle name="Normal 3 8 2 3 3" xfId="27445" xr:uid="{00000000-0005-0000-0000-0000F3690000}"/>
    <cellStyle name="Normal 3 8 2 3 3 2" xfId="27446" xr:uid="{00000000-0005-0000-0000-0000F4690000}"/>
    <cellStyle name="Normal 3 8 2 3 3 3" xfId="27447" xr:uid="{00000000-0005-0000-0000-0000F5690000}"/>
    <cellStyle name="Normal 3 8 2 3 4" xfId="27448" xr:uid="{00000000-0005-0000-0000-0000F6690000}"/>
    <cellStyle name="Normal 3 8 2 3 5" xfId="27449" xr:uid="{00000000-0005-0000-0000-0000F7690000}"/>
    <cellStyle name="Normal 3 8 2 4" xfId="27450" xr:uid="{00000000-0005-0000-0000-0000F8690000}"/>
    <cellStyle name="Normal 3 8 2 4 2" xfId="27451" xr:uid="{00000000-0005-0000-0000-0000F9690000}"/>
    <cellStyle name="Normal 3 8 2 4 3" xfId="27452" xr:uid="{00000000-0005-0000-0000-0000FA690000}"/>
    <cellStyle name="Normal 3 8 2 5" xfId="27453" xr:uid="{00000000-0005-0000-0000-0000FB690000}"/>
    <cellStyle name="Normal 3 8 2 5 2" xfId="27454" xr:uid="{00000000-0005-0000-0000-0000FC690000}"/>
    <cellStyle name="Normal 3 8 2 5 3" xfId="27455" xr:uid="{00000000-0005-0000-0000-0000FD690000}"/>
    <cellStyle name="Normal 3 8 2 6" xfId="27456" xr:uid="{00000000-0005-0000-0000-0000FE690000}"/>
    <cellStyle name="Normal 3 8 2 6 2" xfId="27457" xr:uid="{00000000-0005-0000-0000-0000FF690000}"/>
    <cellStyle name="Normal 3 8 2 7" xfId="27458" xr:uid="{00000000-0005-0000-0000-0000006A0000}"/>
    <cellStyle name="Normal 3 8 2 7 2" xfId="27459" xr:uid="{00000000-0005-0000-0000-0000016A0000}"/>
    <cellStyle name="Normal 3 8 2 8" xfId="27460" xr:uid="{00000000-0005-0000-0000-0000026A0000}"/>
    <cellStyle name="Normal 3 8 2 9" xfId="27461" xr:uid="{00000000-0005-0000-0000-0000036A0000}"/>
    <cellStyle name="Normal 3 8 2_Tabell 4.5-4.7" xfId="27430" xr:uid="{00000000-0005-0000-0000-0000046A0000}"/>
    <cellStyle name="Normal 3 8 3" xfId="1566" xr:uid="{00000000-0005-0000-0000-0000056A0000}"/>
    <cellStyle name="Normal 3 8 3 2" xfId="27463" xr:uid="{00000000-0005-0000-0000-0000066A0000}"/>
    <cellStyle name="Normal 3 8 3 2 2" xfId="27464" xr:uid="{00000000-0005-0000-0000-0000076A0000}"/>
    <cellStyle name="Normal 3 8 3 2 3" xfId="27465" xr:uid="{00000000-0005-0000-0000-0000086A0000}"/>
    <cellStyle name="Normal 3 8 3 3" xfId="27466" xr:uid="{00000000-0005-0000-0000-0000096A0000}"/>
    <cellStyle name="Normal 3 8 3 3 2" xfId="27467" xr:uid="{00000000-0005-0000-0000-00000A6A0000}"/>
    <cellStyle name="Normal 3 8 3 3 3" xfId="27468" xr:uid="{00000000-0005-0000-0000-00000B6A0000}"/>
    <cellStyle name="Normal 3 8 3 4" xfId="27469" xr:uid="{00000000-0005-0000-0000-00000C6A0000}"/>
    <cellStyle name="Normal 3 8 3 5" xfId="27470" xr:uid="{00000000-0005-0000-0000-00000D6A0000}"/>
    <cellStyle name="Normal 3 8 3_Tabell 4.5-4.7" xfId="27462" xr:uid="{00000000-0005-0000-0000-00000E6A0000}"/>
    <cellStyle name="Normal 3 8 4" xfId="27471" xr:uid="{00000000-0005-0000-0000-00000F6A0000}"/>
    <cellStyle name="Normal 3 8 4 2" xfId="27472" xr:uid="{00000000-0005-0000-0000-0000106A0000}"/>
    <cellStyle name="Normal 3 8 4 2 2" xfId="27473" xr:uid="{00000000-0005-0000-0000-0000116A0000}"/>
    <cellStyle name="Normal 3 8 4 2 3" xfId="27474" xr:uid="{00000000-0005-0000-0000-0000126A0000}"/>
    <cellStyle name="Normal 3 8 4 3" xfId="27475" xr:uid="{00000000-0005-0000-0000-0000136A0000}"/>
    <cellStyle name="Normal 3 8 4 3 2" xfId="27476" xr:uid="{00000000-0005-0000-0000-0000146A0000}"/>
    <cellStyle name="Normal 3 8 4 3 3" xfId="27477" xr:uid="{00000000-0005-0000-0000-0000156A0000}"/>
    <cellStyle name="Normal 3 8 4 4" xfId="27478" xr:uid="{00000000-0005-0000-0000-0000166A0000}"/>
    <cellStyle name="Normal 3 8 4 5" xfId="27479" xr:uid="{00000000-0005-0000-0000-0000176A0000}"/>
    <cellStyle name="Normal 3 8 5" xfId="27480" xr:uid="{00000000-0005-0000-0000-0000186A0000}"/>
    <cellStyle name="Normal 3 8 5 2" xfId="27481" xr:uid="{00000000-0005-0000-0000-0000196A0000}"/>
    <cellStyle name="Normal 3 8 5 3" xfId="27482" xr:uid="{00000000-0005-0000-0000-00001A6A0000}"/>
    <cellStyle name="Normal 3 8 6" xfId="27483" xr:uid="{00000000-0005-0000-0000-00001B6A0000}"/>
    <cellStyle name="Normal 3 8 6 2" xfId="27484" xr:uid="{00000000-0005-0000-0000-00001C6A0000}"/>
    <cellStyle name="Normal 3 8 6 3" xfId="27485" xr:uid="{00000000-0005-0000-0000-00001D6A0000}"/>
    <cellStyle name="Normal 3 8 7" xfId="27486" xr:uid="{00000000-0005-0000-0000-00001E6A0000}"/>
    <cellStyle name="Normal 3 8 7 2" xfId="27487" xr:uid="{00000000-0005-0000-0000-00001F6A0000}"/>
    <cellStyle name="Normal 3 8 8" xfId="27488" xr:uid="{00000000-0005-0000-0000-0000206A0000}"/>
    <cellStyle name="Normal 3 8 8 2" xfId="27489" xr:uid="{00000000-0005-0000-0000-0000216A0000}"/>
    <cellStyle name="Normal 3 8 9" xfId="27490" xr:uid="{00000000-0005-0000-0000-0000226A0000}"/>
    <cellStyle name="Normal 3 8_Tabell 4.5-4.7" xfId="27427" xr:uid="{00000000-0005-0000-0000-0000236A0000}"/>
    <cellStyle name="Normal 3 9" xfId="1567" xr:uid="{00000000-0005-0000-0000-0000246A0000}"/>
    <cellStyle name="Normal 3 9 10" xfId="27492" xr:uid="{00000000-0005-0000-0000-0000256A0000}"/>
    <cellStyle name="Normal 3 9 11" xfId="27493" xr:uid="{00000000-0005-0000-0000-0000266A0000}"/>
    <cellStyle name="Normal 3 9 2" xfId="1568" xr:uid="{00000000-0005-0000-0000-0000276A0000}"/>
    <cellStyle name="Normal 3 9 2 10" xfId="27495" xr:uid="{00000000-0005-0000-0000-0000286A0000}"/>
    <cellStyle name="Normal 3 9 2 2" xfId="1569" xr:uid="{00000000-0005-0000-0000-0000296A0000}"/>
    <cellStyle name="Normal 3 9 2 2 2" xfId="27497" xr:uid="{00000000-0005-0000-0000-00002A6A0000}"/>
    <cellStyle name="Normal 3 9 2 2 2 2" xfId="27498" xr:uid="{00000000-0005-0000-0000-00002B6A0000}"/>
    <cellStyle name="Normal 3 9 2 2 2 3" xfId="27499" xr:uid="{00000000-0005-0000-0000-00002C6A0000}"/>
    <cellStyle name="Normal 3 9 2 2 3" xfId="27500" xr:uid="{00000000-0005-0000-0000-00002D6A0000}"/>
    <cellStyle name="Normal 3 9 2 2 3 2" xfId="27501" xr:uid="{00000000-0005-0000-0000-00002E6A0000}"/>
    <cellStyle name="Normal 3 9 2 2 3 3" xfId="27502" xr:uid="{00000000-0005-0000-0000-00002F6A0000}"/>
    <cellStyle name="Normal 3 9 2 2 4" xfId="27503" xr:uid="{00000000-0005-0000-0000-0000306A0000}"/>
    <cellStyle name="Normal 3 9 2 2 5" xfId="27504" xr:uid="{00000000-0005-0000-0000-0000316A0000}"/>
    <cellStyle name="Normal 3 9 2 2_Tabell 4.5-4.7" xfId="27496" xr:uid="{00000000-0005-0000-0000-0000326A0000}"/>
    <cellStyle name="Normal 3 9 2 3" xfId="27505" xr:uid="{00000000-0005-0000-0000-0000336A0000}"/>
    <cellStyle name="Normal 3 9 2 3 2" xfId="27506" xr:uid="{00000000-0005-0000-0000-0000346A0000}"/>
    <cellStyle name="Normal 3 9 2 3 2 2" xfId="27507" xr:uid="{00000000-0005-0000-0000-0000356A0000}"/>
    <cellStyle name="Normal 3 9 2 3 2 3" xfId="27508" xr:uid="{00000000-0005-0000-0000-0000366A0000}"/>
    <cellStyle name="Normal 3 9 2 3 3" xfId="27509" xr:uid="{00000000-0005-0000-0000-0000376A0000}"/>
    <cellStyle name="Normal 3 9 2 3 3 2" xfId="27510" xr:uid="{00000000-0005-0000-0000-0000386A0000}"/>
    <cellStyle name="Normal 3 9 2 3 3 3" xfId="27511" xr:uid="{00000000-0005-0000-0000-0000396A0000}"/>
    <cellStyle name="Normal 3 9 2 3 4" xfId="27512" xr:uid="{00000000-0005-0000-0000-00003A6A0000}"/>
    <cellStyle name="Normal 3 9 2 3 5" xfId="27513" xr:uid="{00000000-0005-0000-0000-00003B6A0000}"/>
    <cellStyle name="Normal 3 9 2 4" xfId="27514" xr:uid="{00000000-0005-0000-0000-00003C6A0000}"/>
    <cellStyle name="Normal 3 9 2 4 2" xfId="27515" xr:uid="{00000000-0005-0000-0000-00003D6A0000}"/>
    <cellStyle name="Normal 3 9 2 4 3" xfId="27516" xr:uid="{00000000-0005-0000-0000-00003E6A0000}"/>
    <cellStyle name="Normal 3 9 2 5" xfId="27517" xr:uid="{00000000-0005-0000-0000-00003F6A0000}"/>
    <cellStyle name="Normal 3 9 2 5 2" xfId="27518" xr:uid="{00000000-0005-0000-0000-0000406A0000}"/>
    <cellStyle name="Normal 3 9 2 5 3" xfId="27519" xr:uid="{00000000-0005-0000-0000-0000416A0000}"/>
    <cellStyle name="Normal 3 9 2 6" xfId="27520" xr:uid="{00000000-0005-0000-0000-0000426A0000}"/>
    <cellStyle name="Normal 3 9 2 6 2" xfId="27521" xr:uid="{00000000-0005-0000-0000-0000436A0000}"/>
    <cellStyle name="Normal 3 9 2 7" xfId="27522" xr:uid="{00000000-0005-0000-0000-0000446A0000}"/>
    <cellStyle name="Normal 3 9 2 7 2" xfId="27523" xr:uid="{00000000-0005-0000-0000-0000456A0000}"/>
    <cellStyle name="Normal 3 9 2 8" xfId="27524" xr:uid="{00000000-0005-0000-0000-0000466A0000}"/>
    <cellStyle name="Normal 3 9 2 9" xfId="27525" xr:uid="{00000000-0005-0000-0000-0000476A0000}"/>
    <cellStyle name="Normal 3 9 2_Tabell 4.5-4.7" xfId="27494" xr:uid="{00000000-0005-0000-0000-0000486A0000}"/>
    <cellStyle name="Normal 3 9 3" xfId="1570" xr:uid="{00000000-0005-0000-0000-0000496A0000}"/>
    <cellStyle name="Normal 3 9 3 2" xfId="27527" xr:uid="{00000000-0005-0000-0000-00004A6A0000}"/>
    <cellStyle name="Normal 3 9 3 2 2" xfId="27528" xr:uid="{00000000-0005-0000-0000-00004B6A0000}"/>
    <cellStyle name="Normal 3 9 3 2 3" xfId="27529" xr:uid="{00000000-0005-0000-0000-00004C6A0000}"/>
    <cellStyle name="Normal 3 9 3 3" xfId="27530" xr:uid="{00000000-0005-0000-0000-00004D6A0000}"/>
    <cellStyle name="Normal 3 9 3 3 2" xfId="27531" xr:uid="{00000000-0005-0000-0000-00004E6A0000}"/>
    <cellStyle name="Normal 3 9 3 3 3" xfId="27532" xr:uid="{00000000-0005-0000-0000-00004F6A0000}"/>
    <cellStyle name="Normal 3 9 3 4" xfId="27533" xr:uid="{00000000-0005-0000-0000-0000506A0000}"/>
    <cellStyle name="Normal 3 9 3 5" xfId="27534" xr:uid="{00000000-0005-0000-0000-0000516A0000}"/>
    <cellStyle name="Normal 3 9 3_Tabell 4.5-4.7" xfId="27526" xr:uid="{00000000-0005-0000-0000-0000526A0000}"/>
    <cellStyle name="Normal 3 9 4" xfId="27535" xr:uid="{00000000-0005-0000-0000-0000536A0000}"/>
    <cellStyle name="Normal 3 9 4 2" xfId="27536" xr:uid="{00000000-0005-0000-0000-0000546A0000}"/>
    <cellStyle name="Normal 3 9 4 2 2" xfId="27537" xr:uid="{00000000-0005-0000-0000-0000556A0000}"/>
    <cellStyle name="Normal 3 9 4 2 3" xfId="27538" xr:uid="{00000000-0005-0000-0000-0000566A0000}"/>
    <cellStyle name="Normal 3 9 4 3" xfId="27539" xr:uid="{00000000-0005-0000-0000-0000576A0000}"/>
    <cellStyle name="Normal 3 9 4 3 2" xfId="27540" xr:uid="{00000000-0005-0000-0000-0000586A0000}"/>
    <cellStyle name="Normal 3 9 4 3 3" xfId="27541" xr:uid="{00000000-0005-0000-0000-0000596A0000}"/>
    <cellStyle name="Normal 3 9 4 4" xfId="27542" xr:uid="{00000000-0005-0000-0000-00005A6A0000}"/>
    <cellStyle name="Normal 3 9 4 5" xfId="27543" xr:uid="{00000000-0005-0000-0000-00005B6A0000}"/>
    <cellStyle name="Normal 3 9 5" xfId="27544" xr:uid="{00000000-0005-0000-0000-00005C6A0000}"/>
    <cellStyle name="Normal 3 9 5 2" xfId="27545" xr:uid="{00000000-0005-0000-0000-00005D6A0000}"/>
    <cellStyle name="Normal 3 9 5 3" xfId="27546" xr:uid="{00000000-0005-0000-0000-00005E6A0000}"/>
    <cellStyle name="Normal 3 9 6" xfId="27547" xr:uid="{00000000-0005-0000-0000-00005F6A0000}"/>
    <cellStyle name="Normal 3 9 6 2" xfId="27548" xr:uid="{00000000-0005-0000-0000-0000606A0000}"/>
    <cellStyle name="Normal 3 9 6 3" xfId="27549" xr:uid="{00000000-0005-0000-0000-0000616A0000}"/>
    <cellStyle name="Normal 3 9 7" xfId="27550" xr:uid="{00000000-0005-0000-0000-0000626A0000}"/>
    <cellStyle name="Normal 3 9 7 2" xfId="27551" xr:uid="{00000000-0005-0000-0000-0000636A0000}"/>
    <cellStyle name="Normal 3 9 8" xfId="27552" xr:uid="{00000000-0005-0000-0000-0000646A0000}"/>
    <cellStyle name="Normal 3 9 8 2" xfId="27553" xr:uid="{00000000-0005-0000-0000-0000656A0000}"/>
    <cellStyle name="Normal 3 9 9" xfId="27554" xr:uid="{00000000-0005-0000-0000-0000666A0000}"/>
    <cellStyle name="Normal 3 9_Tabell 4.5-4.7" xfId="27491" xr:uid="{00000000-0005-0000-0000-0000676A0000}"/>
    <cellStyle name="Normal 3_Tabell 4.5-4.7" xfId="23780" xr:uid="{00000000-0005-0000-0000-0000686A0000}"/>
    <cellStyle name="Normal 30" xfId="34369" xr:uid="{00000000-0005-0000-0000-0000696A0000}"/>
    <cellStyle name="Normal 31" xfId="34372" xr:uid="{00000000-0005-0000-0000-00006A6A0000}"/>
    <cellStyle name="Normal 32" xfId="34376" xr:uid="{00000000-0005-0000-0000-00006B6A0000}"/>
    <cellStyle name="Normal 33" xfId="34450" xr:uid="{00000000-0005-0000-0000-00006C6A0000}"/>
    <cellStyle name="Normal 4" xfId="8" xr:uid="{00000000-0005-0000-0000-00006D6A0000}"/>
    <cellStyle name="Normal 4 10" xfId="27556" xr:uid="{00000000-0005-0000-0000-00006E6A0000}"/>
    <cellStyle name="Normal 4 11" xfId="34340" xr:uid="{00000000-0005-0000-0000-00006F6A0000}"/>
    <cellStyle name="Normal 4 2" xfId="2015" xr:uid="{00000000-0005-0000-0000-0000706A0000}"/>
    <cellStyle name="Normal 4 2 2" xfId="27558" xr:uid="{00000000-0005-0000-0000-0000716A0000}"/>
    <cellStyle name="Normal 4 2 2 2" xfId="27559" xr:uid="{00000000-0005-0000-0000-0000726A0000}"/>
    <cellStyle name="Normal 4 2 2 2 2" xfId="27560" xr:uid="{00000000-0005-0000-0000-0000736A0000}"/>
    <cellStyle name="Normal 4 2 2 2 2 2" xfId="27561" xr:uid="{00000000-0005-0000-0000-0000746A0000}"/>
    <cellStyle name="Normal 4 2 2 2 2 3" xfId="27562" xr:uid="{00000000-0005-0000-0000-0000756A0000}"/>
    <cellStyle name="Normal 4 2 2 2 3" xfId="27563" xr:uid="{00000000-0005-0000-0000-0000766A0000}"/>
    <cellStyle name="Normal 4 2 2 2 3 2" xfId="27564" xr:uid="{00000000-0005-0000-0000-0000776A0000}"/>
    <cellStyle name="Normal 4 2 2 2 3 3" xfId="27565" xr:uid="{00000000-0005-0000-0000-0000786A0000}"/>
    <cellStyle name="Normal 4 2 2 2 4" xfId="27566" xr:uid="{00000000-0005-0000-0000-0000796A0000}"/>
    <cellStyle name="Normal 4 2 2 2 5" xfId="27567" xr:uid="{00000000-0005-0000-0000-00007A6A0000}"/>
    <cellStyle name="Normal 4 2 2 3" xfId="27568" xr:uid="{00000000-0005-0000-0000-00007B6A0000}"/>
    <cellStyle name="Normal 4 2 2 3 2" xfId="27569" xr:uid="{00000000-0005-0000-0000-00007C6A0000}"/>
    <cellStyle name="Normal 4 2 2 3 3" xfId="27570" xr:uid="{00000000-0005-0000-0000-00007D6A0000}"/>
    <cellStyle name="Normal 4 2 2 4" xfId="27571" xr:uid="{00000000-0005-0000-0000-00007E6A0000}"/>
    <cellStyle name="Normal 4 2 2 4 2" xfId="27572" xr:uid="{00000000-0005-0000-0000-00007F6A0000}"/>
    <cellStyle name="Normal 4 2 2 4 3" xfId="27573" xr:uid="{00000000-0005-0000-0000-0000806A0000}"/>
    <cellStyle name="Normal 4 2 2 5" xfId="27574" xr:uid="{00000000-0005-0000-0000-0000816A0000}"/>
    <cellStyle name="Normal 4 2 2 6" xfId="27575" xr:uid="{00000000-0005-0000-0000-0000826A0000}"/>
    <cellStyle name="Normal 4 2 3" xfId="27576" xr:uid="{00000000-0005-0000-0000-0000836A0000}"/>
    <cellStyle name="Normal 4 2 3 2" xfId="27577" xr:uid="{00000000-0005-0000-0000-0000846A0000}"/>
    <cellStyle name="Normal 4 2 3 2 2" xfId="27578" xr:uid="{00000000-0005-0000-0000-0000856A0000}"/>
    <cellStyle name="Normal 4 2 3 2 3" xfId="27579" xr:uid="{00000000-0005-0000-0000-0000866A0000}"/>
    <cellStyle name="Normal 4 2 3 3" xfId="27580" xr:uid="{00000000-0005-0000-0000-0000876A0000}"/>
    <cellStyle name="Normal 4 2 3 3 2" xfId="27581" xr:uid="{00000000-0005-0000-0000-0000886A0000}"/>
    <cellStyle name="Normal 4 2 3 3 3" xfId="27582" xr:uid="{00000000-0005-0000-0000-0000896A0000}"/>
    <cellStyle name="Normal 4 2 3 4" xfId="27583" xr:uid="{00000000-0005-0000-0000-00008A6A0000}"/>
    <cellStyle name="Normal 4 2 3 5" xfId="27584" xr:uid="{00000000-0005-0000-0000-00008B6A0000}"/>
    <cellStyle name="Normal 4 2 4" xfId="27585" xr:uid="{00000000-0005-0000-0000-00008C6A0000}"/>
    <cellStyle name="Normal 4 2 4 2" xfId="27586" xr:uid="{00000000-0005-0000-0000-00008D6A0000}"/>
    <cellStyle name="Normal 4 2 4 3" xfId="27587" xr:uid="{00000000-0005-0000-0000-00008E6A0000}"/>
    <cellStyle name="Normal 4 2 5" xfId="27588" xr:uid="{00000000-0005-0000-0000-00008F6A0000}"/>
    <cellStyle name="Normal 4 2 5 2" xfId="27589" xr:uid="{00000000-0005-0000-0000-0000906A0000}"/>
    <cellStyle name="Normal 4 2 5 3" xfId="27590" xr:uid="{00000000-0005-0000-0000-0000916A0000}"/>
    <cellStyle name="Normal 4 2 6" xfId="27591" xr:uid="{00000000-0005-0000-0000-0000926A0000}"/>
    <cellStyle name="Normal 4 2 7" xfId="27592" xr:uid="{00000000-0005-0000-0000-0000936A0000}"/>
    <cellStyle name="Normal 4 2 8" xfId="27593" xr:uid="{00000000-0005-0000-0000-0000946A0000}"/>
    <cellStyle name="Normal 4 2_Tabell 4.5-4.7" xfId="27557" xr:uid="{00000000-0005-0000-0000-0000956A0000}"/>
    <cellStyle name="Normal 4 3" xfId="2030" xr:uid="{00000000-0005-0000-0000-0000966A0000}"/>
    <cellStyle name="Normal 4 3 2" xfId="27595" xr:uid="{00000000-0005-0000-0000-0000976A0000}"/>
    <cellStyle name="Normal 4 3 2 2" xfId="27596" xr:uid="{00000000-0005-0000-0000-0000986A0000}"/>
    <cellStyle name="Normal 4 3 2 2 2" xfId="27597" xr:uid="{00000000-0005-0000-0000-0000996A0000}"/>
    <cellStyle name="Normal 4 3 2 2 3" xfId="27598" xr:uid="{00000000-0005-0000-0000-00009A6A0000}"/>
    <cellStyle name="Normal 4 3 2 3" xfId="27599" xr:uid="{00000000-0005-0000-0000-00009B6A0000}"/>
    <cellStyle name="Normal 4 3 2 3 2" xfId="27600" xr:uid="{00000000-0005-0000-0000-00009C6A0000}"/>
    <cellStyle name="Normal 4 3 2 3 3" xfId="27601" xr:uid="{00000000-0005-0000-0000-00009D6A0000}"/>
    <cellStyle name="Normal 4 3 2 4" xfId="27602" xr:uid="{00000000-0005-0000-0000-00009E6A0000}"/>
    <cellStyle name="Normal 4 3 2 5" xfId="27603" xr:uid="{00000000-0005-0000-0000-00009F6A0000}"/>
    <cellStyle name="Normal 4 3 3" xfId="27604" xr:uid="{00000000-0005-0000-0000-0000A06A0000}"/>
    <cellStyle name="Normal 4 3 3 2" xfId="27605" xr:uid="{00000000-0005-0000-0000-0000A16A0000}"/>
    <cellStyle name="Normal 4 3 3 3" xfId="27606" xr:uid="{00000000-0005-0000-0000-0000A26A0000}"/>
    <cellStyle name="Normal 4 3 4" xfId="27607" xr:uid="{00000000-0005-0000-0000-0000A36A0000}"/>
    <cellStyle name="Normal 4 3 4 2" xfId="27608" xr:uid="{00000000-0005-0000-0000-0000A46A0000}"/>
    <cellStyle name="Normal 4 3 4 3" xfId="27609" xr:uid="{00000000-0005-0000-0000-0000A56A0000}"/>
    <cellStyle name="Normal 4 3 5" xfId="27610" xr:uid="{00000000-0005-0000-0000-0000A66A0000}"/>
    <cellStyle name="Normal 4 3 6" xfId="27611" xr:uid="{00000000-0005-0000-0000-0000A76A0000}"/>
    <cellStyle name="Normal 4 3 7" xfId="27612" xr:uid="{00000000-0005-0000-0000-0000A86A0000}"/>
    <cellStyle name="Normal 4 3_Tabell 4.5-4.7" xfId="27594" xr:uid="{00000000-0005-0000-0000-0000A96A0000}"/>
    <cellStyle name="Normal 4 4" xfId="2022" xr:uid="{00000000-0005-0000-0000-0000AA6A0000}"/>
    <cellStyle name="Normal 4 4 2" xfId="27614" xr:uid="{00000000-0005-0000-0000-0000AB6A0000}"/>
    <cellStyle name="Normal 4 4_Tabell 4.5-4.7" xfId="27613" xr:uid="{00000000-0005-0000-0000-0000AC6A0000}"/>
    <cellStyle name="Normal 4 5" xfId="27615" xr:uid="{00000000-0005-0000-0000-0000AD6A0000}"/>
    <cellStyle name="Normal 4 5 2" xfId="27616" xr:uid="{00000000-0005-0000-0000-0000AE6A0000}"/>
    <cellStyle name="Normal 4 5 2 2" xfId="27617" xr:uid="{00000000-0005-0000-0000-0000AF6A0000}"/>
    <cellStyle name="Normal 4 5 2 3" xfId="27618" xr:uid="{00000000-0005-0000-0000-0000B06A0000}"/>
    <cellStyle name="Normal 4 5 3" xfId="27619" xr:uid="{00000000-0005-0000-0000-0000B16A0000}"/>
    <cellStyle name="Normal 4 5 3 2" xfId="27620" xr:uid="{00000000-0005-0000-0000-0000B26A0000}"/>
    <cellStyle name="Normal 4 5 3 3" xfId="27621" xr:uid="{00000000-0005-0000-0000-0000B36A0000}"/>
    <cellStyle name="Normal 4 5 4" xfId="27622" xr:uid="{00000000-0005-0000-0000-0000B46A0000}"/>
    <cellStyle name="Normal 4 5 5" xfId="27623" xr:uid="{00000000-0005-0000-0000-0000B56A0000}"/>
    <cellStyle name="Normal 4 6" xfId="27624" xr:uid="{00000000-0005-0000-0000-0000B66A0000}"/>
    <cellStyle name="Normal 4 6 2" xfId="27625" xr:uid="{00000000-0005-0000-0000-0000B76A0000}"/>
    <cellStyle name="Normal 4 6 3" xfId="27626" xr:uid="{00000000-0005-0000-0000-0000B86A0000}"/>
    <cellStyle name="Normal 4 7" xfId="27627" xr:uid="{00000000-0005-0000-0000-0000B96A0000}"/>
    <cellStyle name="Normal 4 7 2" xfId="27628" xr:uid="{00000000-0005-0000-0000-0000BA6A0000}"/>
    <cellStyle name="Normal 4 7 3" xfId="27629" xr:uid="{00000000-0005-0000-0000-0000BB6A0000}"/>
    <cellStyle name="Normal 4 8" xfId="27630" xr:uid="{00000000-0005-0000-0000-0000BC6A0000}"/>
    <cellStyle name="Normal 4 9" xfId="27631" xr:uid="{00000000-0005-0000-0000-0000BD6A0000}"/>
    <cellStyle name="Normal 4_Tabell 4.5-4.7" xfId="27555" xr:uid="{00000000-0005-0000-0000-0000BE6A0000}"/>
    <cellStyle name="Normal 5" xfId="9" xr:uid="{00000000-0005-0000-0000-0000BF6A0000}"/>
    <cellStyle name="Normal 5 10" xfId="1571" xr:uid="{00000000-0005-0000-0000-0000C06A0000}"/>
    <cellStyle name="Normal 5 10 10" xfId="27634" xr:uid="{00000000-0005-0000-0000-0000C16A0000}"/>
    <cellStyle name="Normal 5 10 2" xfId="1572" xr:uid="{00000000-0005-0000-0000-0000C26A0000}"/>
    <cellStyle name="Normal 5 10 2 2" xfId="27636" xr:uid="{00000000-0005-0000-0000-0000C36A0000}"/>
    <cellStyle name="Normal 5 10 2 2 2" xfId="27637" xr:uid="{00000000-0005-0000-0000-0000C46A0000}"/>
    <cellStyle name="Normal 5 10 2 2 3" xfId="27638" xr:uid="{00000000-0005-0000-0000-0000C56A0000}"/>
    <cellStyle name="Normal 5 10 2 3" xfId="27639" xr:uid="{00000000-0005-0000-0000-0000C66A0000}"/>
    <cellStyle name="Normal 5 10 2 3 2" xfId="27640" xr:uid="{00000000-0005-0000-0000-0000C76A0000}"/>
    <cellStyle name="Normal 5 10 2 3 3" xfId="27641" xr:uid="{00000000-0005-0000-0000-0000C86A0000}"/>
    <cellStyle name="Normal 5 10 2 4" xfId="27642" xr:uid="{00000000-0005-0000-0000-0000C96A0000}"/>
    <cellStyle name="Normal 5 10 2 5" xfId="27643" xr:uid="{00000000-0005-0000-0000-0000CA6A0000}"/>
    <cellStyle name="Normal 5 10 2_Tabell 4.5-4.7" xfId="27635" xr:uid="{00000000-0005-0000-0000-0000CB6A0000}"/>
    <cellStyle name="Normal 5 10 3" xfId="27644" xr:uid="{00000000-0005-0000-0000-0000CC6A0000}"/>
    <cellStyle name="Normal 5 10 3 2" xfId="27645" xr:uid="{00000000-0005-0000-0000-0000CD6A0000}"/>
    <cellStyle name="Normal 5 10 3 2 2" xfId="27646" xr:uid="{00000000-0005-0000-0000-0000CE6A0000}"/>
    <cellStyle name="Normal 5 10 3 2 3" xfId="27647" xr:uid="{00000000-0005-0000-0000-0000CF6A0000}"/>
    <cellStyle name="Normal 5 10 3 3" xfId="27648" xr:uid="{00000000-0005-0000-0000-0000D06A0000}"/>
    <cellStyle name="Normal 5 10 3 3 2" xfId="27649" xr:uid="{00000000-0005-0000-0000-0000D16A0000}"/>
    <cellStyle name="Normal 5 10 3 3 3" xfId="27650" xr:uid="{00000000-0005-0000-0000-0000D26A0000}"/>
    <cellStyle name="Normal 5 10 3 4" xfId="27651" xr:uid="{00000000-0005-0000-0000-0000D36A0000}"/>
    <cellStyle name="Normal 5 10 3 5" xfId="27652" xr:uid="{00000000-0005-0000-0000-0000D46A0000}"/>
    <cellStyle name="Normal 5 10 4" xfId="27653" xr:uid="{00000000-0005-0000-0000-0000D56A0000}"/>
    <cellStyle name="Normal 5 10 4 2" xfId="27654" xr:uid="{00000000-0005-0000-0000-0000D66A0000}"/>
    <cellStyle name="Normal 5 10 4 3" xfId="27655" xr:uid="{00000000-0005-0000-0000-0000D76A0000}"/>
    <cellStyle name="Normal 5 10 5" xfId="27656" xr:uid="{00000000-0005-0000-0000-0000D86A0000}"/>
    <cellStyle name="Normal 5 10 5 2" xfId="27657" xr:uid="{00000000-0005-0000-0000-0000D96A0000}"/>
    <cellStyle name="Normal 5 10 5 3" xfId="27658" xr:uid="{00000000-0005-0000-0000-0000DA6A0000}"/>
    <cellStyle name="Normal 5 10 6" xfId="27659" xr:uid="{00000000-0005-0000-0000-0000DB6A0000}"/>
    <cellStyle name="Normal 5 10 6 2" xfId="27660" xr:uid="{00000000-0005-0000-0000-0000DC6A0000}"/>
    <cellStyle name="Normal 5 10 7" xfId="27661" xr:uid="{00000000-0005-0000-0000-0000DD6A0000}"/>
    <cellStyle name="Normal 5 10 7 2" xfId="27662" xr:uid="{00000000-0005-0000-0000-0000DE6A0000}"/>
    <cellStyle name="Normal 5 10 8" xfId="27663" xr:uid="{00000000-0005-0000-0000-0000DF6A0000}"/>
    <cellStyle name="Normal 5 10 9" xfId="27664" xr:uid="{00000000-0005-0000-0000-0000E06A0000}"/>
    <cellStyle name="Normal 5 10_Tabell 4.5-4.7" xfId="27633" xr:uid="{00000000-0005-0000-0000-0000E16A0000}"/>
    <cellStyle name="Normal 5 11" xfId="1573" xr:uid="{00000000-0005-0000-0000-0000E26A0000}"/>
    <cellStyle name="Normal 5 11 2" xfId="27666" xr:uid="{00000000-0005-0000-0000-0000E36A0000}"/>
    <cellStyle name="Normal 5 11 2 2" xfId="27667" xr:uid="{00000000-0005-0000-0000-0000E46A0000}"/>
    <cellStyle name="Normal 5 11 2 3" xfId="27668" xr:uid="{00000000-0005-0000-0000-0000E56A0000}"/>
    <cellStyle name="Normal 5 11 3" xfId="27669" xr:uid="{00000000-0005-0000-0000-0000E66A0000}"/>
    <cellStyle name="Normal 5 11 3 2" xfId="27670" xr:uid="{00000000-0005-0000-0000-0000E76A0000}"/>
    <cellStyle name="Normal 5 11 3 3" xfId="27671" xr:uid="{00000000-0005-0000-0000-0000E86A0000}"/>
    <cellStyle name="Normal 5 11 4" xfId="27672" xr:uid="{00000000-0005-0000-0000-0000E96A0000}"/>
    <cellStyle name="Normal 5 11 5" xfId="27673" xr:uid="{00000000-0005-0000-0000-0000EA6A0000}"/>
    <cellStyle name="Normal 5 11_Tabell 4.5-4.7" xfId="27665" xr:uid="{00000000-0005-0000-0000-0000EB6A0000}"/>
    <cellStyle name="Normal 5 12" xfId="27674" xr:uid="{00000000-0005-0000-0000-0000EC6A0000}"/>
    <cellStyle name="Normal 5 12 2" xfId="27675" xr:uid="{00000000-0005-0000-0000-0000ED6A0000}"/>
    <cellStyle name="Normal 5 12 2 2" xfId="27676" xr:uid="{00000000-0005-0000-0000-0000EE6A0000}"/>
    <cellStyle name="Normal 5 12 2 3" xfId="27677" xr:uid="{00000000-0005-0000-0000-0000EF6A0000}"/>
    <cellStyle name="Normal 5 12 3" xfId="27678" xr:uid="{00000000-0005-0000-0000-0000F06A0000}"/>
    <cellStyle name="Normal 5 12 3 2" xfId="27679" xr:uid="{00000000-0005-0000-0000-0000F16A0000}"/>
    <cellStyle name="Normal 5 12 3 3" xfId="27680" xr:uid="{00000000-0005-0000-0000-0000F26A0000}"/>
    <cellStyle name="Normal 5 12 4" xfId="27681" xr:uid="{00000000-0005-0000-0000-0000F36A0000}"/>
    <cellStyle name="Normal 5 12 5" xfId="27682" xr:uid="{00000000-0005-0000-0000-0000F46A0000}"/>
    <cellStyle name="Normal 5 13" xfId="27683" xr:uid="{00000000-0005-0000-0000-0000F56A0000}"/>
    <cellStyle name="Normal 5 13 2" xfId="27684" xr:uid="{00000000-0005-0000-0000-0000F66A0000}"/>
    <cellStyle name="Normal 5 13 2 2" xfId="27685" xr:uid="{00000000-0005-0000-0000-0000F76A0000}"/>
    <cellStyle name="Normal 5 13 2 3" xfId="27686" xr:uid="{00000000-0005-0000-0000-0000F86A0000}"/>
    <cellStyle name="Normal 5 13 3" xfId="27687" xr:uid="{00000000-0005-0000-0000-0000F96A0000}"/>
    <cellStyle name="Normal 5 13 3 2" xfId="27688" xr:uid="{00000000-0005-0000-0000-0000FA6A0000}"/>
    <cellStyle name="Normal 5 13 3 3" xfId="27689" xr:uid="{00000000-0005-0000-0000-0000FB6A0000}"/>
    <cellStyle name="Normal 5 13 4" xfId="27690" xr:uid="{00000000-0005-0000-0000-0000FC6A0000}"/>
    <cellStyle name="Normal 5 13 5" xfId="27691" xr:uid="{00000000-0005-0000-0000-0000FD6A0000}"/>
    <cellStyle name="Normal 5 14" xfId="27692" xr:uid="{00000000-0005-0000-0000-0000FE6A0000}"/>
    <cellStyle name="Normal 5 14 2" xfId="27693" xr:uid="{00000000-0005-0000-0000-0000FF6A0000}"/>
    <cellStyle name="Normal 5 15" xfId="27694" xr:uid="{00000000-0005-0000-0000-0000006B0000}"/>
    <cellStyle name="Normal 5 15 2" xfId="27695" xr:uid="{00000000-0005-0000-0000-0000016B0000}"/>
    <cellStyle name="Normal 5 16" xfId="27696" xr:uid="{00000000-0005-0000-0000-0000026B0000}"/>
    <cellStyle name="Normal 5 16 2" xfId="27697" xr:uid="{00000000-0005-0000-0000-0000036B0000}"/>
    <cellStyle name="Normal 5 17" xfId="27698" xr:uid="{00000000-0005-0000-0000-0000046B0000}"/>
    <cellStyle name="Normal 5 2" xfId="1574" xr:uid="{00000000-0005-0000-0000-0000056B0000}"/>
    <cellStyle name="Normal 5 2 10" xfId="27700" xr:uid="{00000000-0005-0000-0000-0000066B0000}"/>
    <cellStyle name="Normal 5 2 10 2" xfId="27701" xr:uid="{00000000-0005-0000-0000-0000076B0000}"/>
    <cellStyle name="Normal 5 2 10 3" xfId="27702" xr:uid="{00000000-0005-0000-0000-0000086B0000}"/>
    <cellStyle name="Normal 5 2 11" xfId="27703" xr:uid="{00000000-0005-0000-0000-0000096B0000}"/>
    <cellStyle name="Normal 5 2 11 2" xfId="27704" xr:uid="{00000000-0005-0000-0000-00000A6B0000}"/>
    <cellStyle name="Normal 5 2 12" xfId="27705" xr:uid="{00000000-0005-0000-0000-00000B6B0000}"/>
    <cellStyle name="Normal 5 2 12 2" xfId="27706" xr:uid="{00000000-0005-0000-0000-00000C6B0000}"/>
    <cellStyle name="Normal 5 2 13" xfId="27707" xr:uid="{00000000-0005-0000-0000-00000D6B0000}"/>
    <cellStyle name="Normal 5 2 14" xfId="27708" xr:uid="{00000000-0005-0000-0000-00000E6B0000}"/>
    <cellStyle name="Normal 5 2 15" xfId="27709" xr:uid="{00000000-0005-0000-0000-00000F6B0000}"/>
    <cellStyle name="Normal 5 2 2" xfId="1575" xr:uid="{00000000-0005-0000-0000-0000106B0000}"/>
    <cellStyle name="Normal 5 2 2 10" xfId="27711" xr:uid="{00000000-0005-0000-0000-0000116B0000}"/>
    <cellStyle name="Normal 5 2 2 11" xfId="27712" xr:uid="{00000000-0005-0000-0000-0000126B0000}"/>
    <cellStyle name="Normal 5 2 2 12" xfId="27713" xr:uid="{00000000-0005-0000-0000-0000136B0000}"/>
    <cellStyle name="Normal 5 2 2 2" xfId="1576" xr:uid="{00000000-0005-0000-0000-0000146B0000}"/>
    <cellStyle name="Normal 5 2 2 2 10" xfId="27715" xr:uid="{00000000-0005-0000-0000-0000156B0000}"/>
    <cellStyle name="Normal 5 2 2 2 11" xfId="27716" xr:uid="{00000000-0005-0000-0000-0000166B0000}"/>
    <cellStyle name="Normal 5 2 2 2 2" xfId="1577" xr:uid="{00000000-0005-0000-0000-0000176B0000}"/>
    <cellStyle name="Normal 5 2 2 2 2 10" xfId="27718" xr:uid="{00000000-0005-0000-0000-0000186B0000}"/>
    <cellStyle name="Normal 5 2 2 2 2 2" xfId="1578" xr:uid="{00000000-0005-0000-0000-0000196B0000}"/>
    <cellStyle name="Normal 5 2 2 2 2 2 2" xfId="27720" xr:uid="{00000000-0005-0000-0000-00001A6B0000}"/>
    <cellStyle name="Normal 5 2 2 2 2 2 2 2" xfId="27721" xr:uid="{00000000-0005-0000-0000-00001B6B0000}"/>
    <cellStyle name="Normal 5 2 2 2 2 2 2 3" xfId="27722" xr:uid="{00000000-0005-0000-0000-00001C6B0000}"/>
    <cellStyle name="Normal 5 2 2 2 2 2 3" xfId="27723" xr:uid="{00000000-0005-0000-0000-00001D6B0000}"/>
    <cellStyle name="Normal 5 2 2 2 2 2 3 2" xfId="27724" xr:uid="{00000000-0005-0000-0000-00001E6B0000}"/>
    <cellStyle name="Normal 5 2 2 2 2 2 3 3" xfId="27725" xr:uid="{00000000-0005-0000-0000-00001F6B0000}"/>
    <cellStyle name="Normal 5 2 2 2 2 2 4" xfId="27726" xr:uid="{00000000-0005-0000-0000-0000206B0000}"/>
    <cellStyle name="Normal 5 2 2 2 2 2 5" xfId="27727" xr:uid="{00000000-0005-0000-0000-0000216B0000}"/>
    <cellStyle name="Normal 5 2 2 2 2 2_Tabell 4.5-4.7" xfId="27719" xr:uid="{00000000-0005-0000-0000-0000226B0000}"/>
    <cellStyle name="Normal 5 2 2 2 2 3" xfId="27728" xr:uid="{00000000-0005-0000-0000-0000236B0000}"/>
    <cellStyle name="Normal 5 2 2 2 2 3 2" xfId="27729" xr:uid="{00000000-0005-0000-0000-0000246B0000}"/>
    <cellStyle name="Normal 5 2 2 2 2 3 2 2" xfId="27730" xr:uid="{00000000-0005-0000-0000-0000256B0000}"/>
    <cellStyle name="Normal 5 2 2 2 2 3 2 3" xfId="27731" xr:uid="{00000000-0005-0000-0000-0000266B0000}"/>
    <cellStyle name="Normal 5 2 2 2 2 3 3" xfId="27732" xr:uid="{00000000-0005-0000-0000-0000276B0000}"/>
    <cellStyle name="Normal 5 2 2 2 2 3 3 2" xfId="27733" xr:uid="{00000000-0005-0000-0000-0000286B0000}"/>
    <cellStyle name="Normal 5 2 2 2 2 3 3 3" xfId="27734" xr:uid="{00000000-0005-0000-0000-0000296B0000}"/>
    <cellStyle name="Normal 5 2 2 2 2 3 4" xfId="27735" xr:uid="{00000000-0005-0000-0000-00002A6B0000}"/>
    <cellStyle name="Normal 5 2 2 2 2 3 5" xfId="27736" xr:uid="{00000000-0005-0000-0000-00002B6B0000}"/>
    <cellStyle name="Normal 5 2 2 2 2 4" xfId="27737" xr:uid="{00000000-0005-0000-0000-00002C6B0000}"/>
    <cellStyle name="Normal 5 2 2 2 2 4 2" xfId="27738" xr:uid="{00000000-0005-0000-0000-00002D6B0000}"/>
    <cellStyle name="Normal 5 2 2 2 2 4 3" xfId="27739" xr:uid="{00000000-0005-0000-0000-00002E6B0000}"/>
    <cellStyle name="Normal 5 2 2 2 2 5" xfId="27740" xr:uid="{00000000-0005-0000-0000-00002F6B0000}"/>
    <cellStyle name="Normal 5 2 2 2 2 5 2" xfId="27741" xr:uid="{00000000-0005-0000-0000-0000306B0000}"/>
    <cellStyle name="Normal 5 2 2 2 2 5 3" xfId="27742" xr:uid="{00000000-0005-0000-0000-0000316B0000}"/>
    <cellStyle name="Normal 5 2 2 2 2 6" xfId="27743" xr:uid="{00000000-0005-0000-0000-0000326B0000}"/>
    <cellStyle name="Normal 5 2 2 2 2 6 2" xfId="27744" xr:uid="{00000000-0005-0000-0000-0000336B0000}"/>
    <cellStyle name="Normal 5 2 2 2 2 7" xfId="27745" xr:uid="{00000000-0005-0000-0000-0000346B0000}"/>
    <cellStyle name="Normal 5 2 2 2 2 7 2" xfId="27746" xr:uid="{00000000-0005-0000-0000-0000356B0000}"/>
    <cellStyle name="Normal 5 2 2 2 2 8" xfId="27747" xr:uid="{00000000-0005-0000-0000-0000366B0000}"/>
    <cellStyle name="Normal 5 2 2 2 2 9" xfId="27748" xr:uid="{00000000-0005-0000-0000-0000376B0000}"/>
    <cellStyle name="Normal 5 2 2 2 2_Tabell 4.5-4.7" xfId="27717" xr:uid="{00000000-0005-0000-0000-0000386B0000}"/>
    <cellStyle name="Normal 5 2 2 2 3" xfId="1579" xr:uid="{00000000-0005-0000-0000-0000396B0000}"/>
    <cellStyle name="Normal 5 2 2 2 3 2" xfId="27750" xr:uid="{00000000-0005-0000-0000-00003A6B0000}"/>
    <cellStyle name="Normal 5 2 2 2 3 2 2" xfId="27751" xr:uid="{00000000-0005-0000-0000-00003B6B0000}"/>
    <cellStyle name="Normal 5 2 2 2 3 2 3" xfId="27752" xr:uid="{00000000-0005-0000-0000-00003C6B0000}"/>
    <cellStyle name="Normal 5 2 2 2 3 3" xfId="27753" xr:uid="{00000000-0005-0000-0000-00003D6B0000}"/>
    <cellStyle name="Normal 5 2 2 2 3 3 2" xfId="27754" xr:uid="{00000000-0005-0000-0000-00003E6B0000}"/>
    <cellStyle name="Normal 5 2 2 2 3 3 3" xfId="27755" xr:uid="{00000000-0005-0000-0000-00003F6B0000}"/>
    <cellStyle name="Normal 5 2 2 2 3 4" xfId="27756" xr:uid="{00000000-0005-0000-0000-0000406B0000}"/>
    <cellStyle name="Normal 5 2 2 2 3 5" xfId="27757" xr:uid="{00000000-0005-0000-0000-0000416B0000}"/>
    <cellStyle name="Normal 5 2 2 2 3_Tabell 4.5-4.7" xfId="27749" xr:uid="{00000000-0005-0000-0000-0000426B0000}"/>
    <cellStyle name="Normal 5 2 2 2 4" xfId="27758" xr:uid="{00000000-0005-0000-0000-0000436B0000}"/>
    <cellStyle name="Normal 5 2 2 2 4 2" xfId="27759" xr:uid="{00000000-0005-0000-0000-0000446B0000}"/>
    <cellStyle name="Normal 5 2 2 2 4 2 2" xfId="27760" xr:uid="{00000000-0005-0000-0000-0000456B0000}"/>
    <cellStyle name="Normal 5 2 2 2 4 2 3" xfId="27761" xr:uid="{00000000-0005-0000-0000-0000466B0000}"/>
    <cellStyle name="Normal 5 2 2 2 4 3" xfId="27762" xr:uid="{00000000-0005-0000-0000-0000476B0000}"/>
    <cellStyle name="Normal 5 2 2 2 4 3 2" xfId="27763" xr:uid="{00000000-0005-0000-0000-0000486B0000}"/>
    <cellStyle name="Normal 5 2 2 2 4 3 3" xfId="27764" xr:uid="{00000000-0005-0000-0000-0000496B0000}"/>
    <cellStyle name="Normal 5 2 2 2 4 4" xfId="27765" xr:uid="{00000000-0005-0000-0000-00004A6B0000}"/>
    <cellStyle name="Normal 5 2 2 2 4 5" xfId="27766" xr:uid="{00000000-0005-0000-0000-00004B6B0000}"/>
    <cellStyle name="Normal 5 2 2 2 5" xfId="27767" xr:uid="{00000000-0005-0000-0000-00004C6B0000}"/>
    <cellStyle name="Normal 5 2 2 2 5 2" xfId="27768" xr:uid="{00000000-0005-0000-0000-00004D6B0000}"/>
    <cellStyle name="Normal 5 2 2 2 5 3" xfId="27769" xr:uid="{00000000-0005-0000-0000-00004E6B0000}"/>
    <cellStyle name="Normal 5 2 2 2 6" xfId="27770" xr:uid="{00000000-0005-0000-0000-00004F6B0000}"/>
    <cellStyle name="Normal 5 2 2 2 6 2" xfId="27771" xr:uid="{00000000-0005-0000-0000-0000506B0000}"/>
    <cellStyle name="Normal 5 2 2 2 6 3" xfId="27772" xr:uid="{00000000-0005-0000-0000-0000516B0000}"/>
    <cellStyle name="Normal 5 2 2 2 7" xfId="27773" xr:uid="{00000000-0005-0000-0000-0000526B0000}"/>
    <cellStyle name="Normal 5 2 2 2 7 2" xfId="27774" xr:uid="{00000000-0005-0000-0000-0000536B0000}"/>
    <cellStyle name="Normal 5 2 2 2 8" xfId="27775" xr:uid="{00000000-0005-0000-0000-0000546B0000}"/>
    <cellStyle name="Normal 5 2 2 2 8 2" xfId="27776" xr:uid="{00000000-0005-0000-0000-0000556B0000}"/>
    <cellStyle name="Normal 5 2 2 2 9" xfId="27777" xr:uid="{00000000-0005-0000-0000-0000566B0000}"/>
    <cellStyle name="Normal 5 2 2 2_Tabell 4.5-4.7" xfId="27714" xr:uid="{00000000-0005-0000-0000-0000576B0000}"/>
    <cellStyle name="Normal 5 2 2 3" xfId="1580" xr:uid="{00000000-0005-0000-0000-0000586B0000}"/>
    <cellStyle name="Normal 5 2 2 3 10" xfId="27779" xr:uid="{00000000-0005-0000-0000-0000596B0000}"/>
    <cellStyle name="Normal 5 2 2 3 2" xfId="1581" xr:uid="{00000000-0005-0000-0000-00005A6B0000}"/>
    <cellStyle name="Normal 5 2 2 3 2 2" xfId="27781" xr:uid="{00000000-0005-0000-0000-00005B6B0000}"/>
    <cellStyle name="Normal 5 2 2 3 2 2 2" xfId="27782" xr:uid="{00000000-0005-0000-0000-00005C6B0000}"/>
    <cellStyle name="Normal 5 2 2 3 2 2 3" xfId="27783" xr:uid="{00000000-0005-0000-0000-00005D6B0000}"/>
    <cellStyle name="Normal 5 2 2 3 2 3" xfId="27784" xr:uid="{00000000-0005-0000-0000-00005E6B0000}"/>
    <cellStyle name="Normal 5 2 2 3 2 3 2" xfId="27785" xr:uid="{00000000-0005-0000-0000-00005F6B0000}"/>
    <cellStyle name="Normal 5 2 2 3 2 3 3" xfId="27786" xr:uid="{00000000-0005-0000-0000-0000606B0000}"/>
    <cellStyle name="Normal 5 2 2 3 2 4" xfId="27787" xr:uid="{00000000-0005-0000-0000-0000616B0000}"/>
    <cellStyle name="Normal 5 2 2 3 2 5" xfId="27788" xr:uid="{00000000-0005-0000-0000-0000626B0000}"/>
    <cellStyle name="Normal 5 2 2 3 2_Tabell 4.5-4.7" xfId="27780" xr:uid="{00000000-0005-0000-0000-0000636B0000}"/>
    <cellStyle name="Normal 5 2 2 3 3" xfId="27789" xr:uid="{00000000-0005-0000-0000-0000646B0000}"/>
    <cellStyle name="Normal 5 2 2 3 3 2" xfId="27790" xr:uid="{00000000-0005-0000-0000-0000656B0000}"/>
    <cellStyle name="Normal 5 2 2 3 3 2 2" xfId="27791" xr:uid="{00000000-0005-0000-0000-0000666B0000}"/>
    <cellStyle name="Normal 5 2 2 3 3 2 3" xfId="27792" xr:uid="{00000000-0005-0000-0000-0000676B0000}"/>
    <cellStyle name="Normal 5 2 2 3 3 3" xfId="27793" xr:uid="{00000000-0005-0000-0000-0000686B0000}"/>
    <cellStyle name="Normal 5 2 2 3 3 3 2" xfId="27794" xr:uid="{00000000-0005-0000-0000-0000696B0000}"/>
    <cellStyle name="Normal 5 2 2 3 3 3 3" xfId="27795" xr:uid="{00000000-0005-0000-0000-00006A6B0000}"/>
    <cellStyle name="Normal 5 2 2 3 3 4" xfId="27796" xr:uid="{00000000-0005-0000-0000-00006B6B0000}"/>
    <cellStyle name="Normal 5 2 2 3 3 5" xfId="27797" xr:uid="{00000000-0005-0000-0000-00006C6B0000}"/>
    <cellStyle name="Normal 5 2 2 3 4" xfId="27798" xr:uid="{00000000-0005-0000-0000-00006D6B0000}"/>
    <cellStyle name="Normal 5 2 2 3 4 2" xfId="27799" xr:uid="{00000000-0005-0000-0000-00006E6B0000}"/>
    <cellStyle name="Normal 5 2 2 3 4 3" xfId="27800" xr:uid="{00000000-0005-0000-0000-00006F6B0000}"/>
    <cellStyle name="Normal 5 2 2 3 5" xfId="27801" xr:uid="{00000000-0005-0000-0000-0000706B0000}"/>
    <cellStyle name="Normal 5 2 2 3 5 2" xfId="27802" xr:uid="{00000000-0005-0000-0000-0000716B0000}"/>
    <cellStyle name="Normal 5 2 2 3 5 3" xfId="27803" xr:uid="{00000000-0005-0000-0000-0000726B0000}"/>
    <cellStyle name="Normal 5 2 2 3 6" xfId="27804" xr:uid="{00000000-0005-0000-0000-0000736B0000}"/>
    <cellStyle name="Normal 5 2 2 3 6 2" xfId="27805" xr:uid="{00000000-0005-0000-0000-0000746B0000}"/>
    <cellStyle name="Normal 5 2 2 3 7" xfId="27806" xr:uid="{00000000-0005-0000-0000-0000756B0000}"/>
    <cellStyle name="Normal 5 2 2 3 7 2" xfId="27807" xr:uid="{00000000-0005-0000-0000-0000766B0000}"/>
    <cellStyle name="Normal 5 2 2 3 8" xfId="27808" xr:uid="{00000000-0005-0000-0000-0000776B0000}"/>
    <cellStyle name="Normal 5 2 2 3 9" xfId="27809" xr:uid="{00000000-0005-0000-0000-0000786B0000}"/>
    <cellStyle name="Normal 5 2 2 3_Tabell 4.5-4.7" xfId="27778" xr:uid="{00000000-0005-0000-0000-0000796B0000}"/>
    <cellStyle name="Normal 5 2 2 4" xfId="1582" xr:uid="{00000000-0005-0000-0000-00007A6B0000}"/>
    <cellStyle name="Normal 5 2 2 4 2" xfId="27811" xr:uid="{00000000-0005-0000-0000-00007B6B0000}"/>
    <cellStyle name="Normal 5 2 2 4 2 2" xfId="27812" xr:uid="{00000000-0005-0000-0000-00007C6B0000}"/>
    <cellStyle name="Normal 5 2 2 4 2 3" xfId="27813" xr:uid="{00000000-0005-0000-0000-00007D6B0000}"/>
    <cellStyle name="Normal 5 2 2 4 3" xfId="27814" xr:uid="{00000000-0005-0000-0000-00007E6B0000}"/>
    <cellStyle name="Normal 5 2 2 4 3 2" xfId="27815" xr:uid="{00000000-0005-0000-0000-00007F6B0000}"/>
    <cellStyle name="Normal 5 2 2 4 3 3" xfId="27816" xr:uid="{00000000-0005-0000-0000-0000806B0000}"/>
    <cellStyle name="Normal 5 2 2 4 4" xfId="27817" xr:uid="{00000000-0005-0000-0000-0000816B0000}"/>
    <cellStyle name="Normal 5 2 2 4 5" xfId="27818" xr:uid="{00000000-0005-0000-0000-0000826B0000}"/>
    <cellStyle name="Normal 5 2 2 4_Tabell 4.5-4.7" xfId="27810" xr:uid="{00000000-0005-0000-0000-0000836B0000}"/>
    <cellStyle name="Normal 5 2 2 5" xfId="27819" xr:uid="{00000000-0005-0000-0000-0000846B0000}"/>
    <cellStyle name="Normal 5 2 2 5 2" xfId="27820" xr:uid="{00000000-0005-0000-0000-0000856B0000}"/>
    <cellStyle name="Normal 5 2 2 5 2 2" xfId="27821" xr:uid="{00000000-0005-0000-0000-0000866B0000}"/>
    <cellStyle name="Normal 5 2 2 5 2 3" xfId="27822" xr:uid="{00000000-0005-0000-0000-0000876B0000}"/>
    <cellStyle name="Normal 5 2 2 5 3" xfId="27823" xr:uid="{00000000-0005-0000-0000-0000886B0000}"/>
    <cellStyle name="Normal 5 2 2 5 3 2" xfId="27824" xr:uid="{00000000-0005-0000-0000-0000896B0000}"/>
    <cellStyle name="Normal 5 2 2 5 3 3" xfId="27825" xr:uid="{00000000-0005-0000-0000-00008A6B0000}"/>
    <cellStyle name="Normal 5 2 2 5 4" xfId="27826" xr:uid="{00000000-0005-0000-0000-00008B6B0000}"/>
    <cellStyle name="Normal 5 2 2 5 5" xfId="27827" xr:uid="{00000000-0005-0000-0000-00008C6B0000}"/>
    <cellStyle name="Normal 5 2 2 6" xfId="27828" xr:uid="{00000000-0005-0000-0000-00008D6B0000}"/>
    <cellStyle name="Normal 5 2 2 6 2" xfId="27829" xr:uid="{00000000-0005-0000-0000-00008E6B0000}"/>
    <cellStyle name="Normal 5 2 2 6 3" xfId="27830" xr:uid="{00000000-0005-0000-0000-00008F6B0000}"/>
    <cellStyle name="Normal 5 2 2 7" xfId="27831" xr:uid="{00000000-0005-0000-0000-0000906B0000}"/>
    <cellStyle name="Normal 5 2 2 7 2" xfId="27832" xr:uid="{00000000-0005-0000-0000-0000916B0000}"/>
    <cellStyle name="Normal 5 2 2 7 3" xfId="27833" xr:uid="{00000000-0005-0000-0000-0000926B0000}"/>
    <cellStyle name="Normal 5 2 2 8" xfId="27834" xr:uid="{00000000-0005-0000-0000-0000936B0000}"/>
    <cellStyle name="Normal 5 2 2 8 2" xfId="27835" xr:uid="{00000000-0005-0000-0000-0000946B0000}"/>
    <cellStyle name="Normal 5 2 2 9" xfId="27836" xr:uid="{00000000-0005-0000-0000-0000956B0000}"/>
    <cellStyle name="Normal 5 2 2 9 2" xfId="27837" xr:uid="{00000000-0005-0000-0000-0000966B0000}"/>
    <cellStyle name="Normal 5 2 2_Tabell 4.5-4.7" xfId="27710" xr:uid="{00000000-0005-0000-0000-0000976B0000}"/>
    <cellStyle name="Normal 5 2 3" xfId="1583" xr:uid="{00000000-0005-0000-0000-0000986B0000}"/>
    <cellStyle name="Normal 5 2 4" xfId="1584" xr:uid="{00000000-0005-0000-0000-0000996B0000}"/>
    <cellStyle name="Normal 5 2 4 10" xfId="27839" xr:uid="{00000000-0005-0000-0000-00009A6B0000}"/>
    <cellStyle name="Normal 5 2 4 11" xfId="27840" xr:uid="{00000000-0005-0000-0000-00009B6B0000}"/>
    <cellStyle name="Normal 5 2 4 2" xfId="1585" xr:uid="{00000000-0005-0000-0000-00009C6B0000}"/>
    <cellStyle name="Normal 5 2 4 2 10" xfId="27842" xr:uid="{00000000-0005-0000-0000-00009D6B0000}"/>
    <cellStyle name="Normal 5 2 4 2 2" xfId="1586" xr:uid="{00000000-0005-0000-0000-00009E6B0000}"/>
    <cellStyle name="Normal 5 2 4 2 2 2" xfId="27844" xr:uid="{00000000-0005-0000-0000-00009F6B0000}"/>
    <cellStyle name="Normal 5 2 4 2 2 2 2" xfId="27845" xr:uid="{00000000-0005-0000-0000-0000A06B0000}"/>
    <cellStyle name="Normal 5 2 4 2 2 2 3" xfId="27846" xr:uid="{00000000-0005-0000-0000-0000A16B0000}"/>
    <cellStyle name="Normal 5 2 4 2 2 3" xfId="27847" xr:uid="{00000000-0005-0000-0000-0000A26B0000}"/>
    <cellStyle name="Normal 5 2 4 2 2 3 2" xfId="27848" xr:uid="{00000000-0005-0000-0000-0000A36B0000}"/>
    <cellStyle name="Normal 5 2 4 2 2 3 3" xfId="27849" xr:uid="{00000000-0005-0000-0000-0000A46B0000}"/>
    <cellStyle name="Normal 5 2 4 2 2 4" xfId="27850" xr:uid="{00000000-0005-0000-0000-0000A56B0000}"/>
    <cellStyle name="Normal 5 2 4 2 2 5" xfId="27851" xr:uid="{00000000-0005-0000-0000-0000A66B0000}"/>
    <cellStyle name="Normal 5 2 4 2 2_Tabell 4.5-4.7" xfId="27843" xr:uid="{00000000-0005-0000-0000-0000A76B0000}"/>
    <cellStyle name="Normal 5 2 4 2 3" xfId="27852" xr:uid="{00000000-0005-0000-0000-0000A86B0000}"/>
    <cellStyle name="Normal 5 2 4 2 3 2" xfId="27853" xr:uid="{00000000-0005-0000-0000-0000A96B0000}"/>
    <cellStyle name="Normal 5 2 4 2 3 2 2" xfId="27854" xr:uid="{00000000-0005-0000-0000-0000AA6B0000}"/>
    <cellStyle name="Normal 5 2 4 2 3 2 3" xfId="27855" xr:uid="{00000000-0005-0000-0000-0000AB6B0000}"/>
    <cellStyle name="Normal 5 2 4 2 3 3" xfId="27856" xr:uid="{00000000-0005-0000-0000-0000AC6B0000}"/>
    <cellStyle name="Normal 5 2 4 2 3 3 2" xfId="27857" xr:uid="{00000000-0005-0000-0000-0000AD6B0000}"/>
    <cellStyle name="Normal 5 2 4 2 3 3 3" xfId="27858" xr:uid="{00000000-0005-0000-0000-0000AE6B0000}"/>
    <cellStyle name="Normal 5 2 4 2 3 4" xfId="27859" xr:uid="{00000000-0005-0000-0000-0000AF6B0000}"/>
    <cellStyle name="Normal 5 2 4 2 3 5" xfId="27860" xr:uid="{00000000-0005-0000-0000-0000B06B0000}"/>
    <cellStyle name="Normal 5 2 4 2 4" xfId="27861" xr:uid="{00000000-0005-0000-0000-0000B16B0000}"/>
    <cellStyle name="Normal 5 2 4 2 4 2" xfId="27862" xr:uid="{00000000-0005-0000-0000-0000B26B0000}"/>
    <cellStyle name="Normal 5 2 4 2 4 3" xfId="27863" xr:uid="{00000000-0005-0000-0000-0000B36B0000}"/>
    <cellStyle name="Normal 5 2 4 2 5" xfId="27864" xr:uid="{00000000-0005-0000-0000-0000B46B0000}"/>
    <cellStyle name="Normal 5 2 4 2 5 2" xfId="27865" xr:uid="{00000000-0005-0000-0000-0000B56B0000}"/>
    <cellStyle name="Normal 5 2 4 2 5 3" xfId="27866" xr:uid="{00000000-0005-0000-0000-0000B66B0000}"/>
    <cellStyle name="Normal 5 2 4 2 6" xfId="27867" xr:uid="{00000000-0005-0000-0000-0000B76B0000}"/>
    <cellStyle name="Normal 5 2 4 2 6 2" xfId="27868" xr:uid="{00000000-0005-0000-0000-0000B86B0000}"/>
    <cellStyle name="Normal 5 2 4 2 7" xfId="27869" xr:uid="{00000000-0005-0000-0000-0000B96B0000}"/>
    <cellStyle name="Normal 5 2 4 2 7 2" xfId="27870" xr:uid="{00000000-0005-0000-0000-0000BA6B0000}"/>
    <cellStyle name="Normal 5 2 4 2 8" xfId="27871" xr:uid="{00000000-0005-0000-0000-0000BB6B0000}"/>
    <cellStyle name="Normal 5 2 4 2 9" xfId="27872" xr:uid="{00000000-0005-0000-0000-0000BC6B0000}"/>
    <cellStyle name="Normal 5 2 4 2_Tabell 4.5-4.7" xfId="27841" xr:uid="{00000000-0005-0000-0000-0000BD6B0000}"/>
    <cellStyle name="Normal 5 2 4 3" xfId="1587" xr:uid="{00000000-0005-0000-0000-0000BE6B0000}"/>
    <cellStyle name="Normal 5 2 4 3 2" xfId="27874" xr:uid="{00000000-0005-0000-0000-0000BF6B0000}"/>
    <cellStyle name="Normal 5 2 4 3 2 2" xfId="27875" xr:uid="{00000000-0005-0000-0000-0000C06B0000}"/>
    <cellStyle name="Normal 5 2 4 3 2 3" xfId="27876" xr:uid="{00000000-0005-0000-0000-0000C16B0000}"/>
    <cellStyle name="Normal 5 2 4 3 3" xfId="27877" xr:uid="{00000000-0005-0000-0000-0000C26B0000}"/>
    <cellStyle name="Normal 5 2 4 3 3 2" xfId="27878" xr:uid="{00000000-0005-0000-0000-0000C36B0000}"/>
    <cellStyle name="Normal 5 2 4 3 3 3" xfId="27879" xr:uid="{00000000-0005-0000-0000-0000C46B0000}"/>
    <cellStyle name="Normal 5 2 4 3 4" xfId="27880" xr:uid="{00000000-0005-0000-0000-0000C56B0000}"/>
    <cellStyle name="Normal 5 2 4 3 5" xfId="27881" xr:uid="{00000000-0005-0000-0000-0000C66B0000}"/>
    <cellStyle name="Normal 5 2 4 3_Tabell 4.5-4.7" xfId="27873" xr:uid="{00000000-0005-0000-0000-0000C76B0000}"/>
    <cellStyle name="Normal 5 2 4 4" xfId="27882" xr:uid="{00000000-0005-0000-0000-0000C86B0000}"/>
    <cellStyle name="Normal 5 2 4 4 2" xfId="27883" xr:uid="{00000000-0005-0000-0000-0000C96B0000}"/>
    <cellStyle name="Normal 5 2 4 4 2 2" xfId="27884" xr:uid="{00000000-0005-0000-0000-0000CA6B0000}"/>
    <cellStyle name="Normal 5 2 4 4 2 3" xfId="27885" xr:uid="{00000000-0005-0000-0000-0000CB6B0000}"/>
    <cellStyle name="Normal 5 2 4 4 3" xfId="27886" xr:uid="{00000000-0005-0000-0000-0000CC6B0000}"/>
    <cellStyle name="Normal 5 2 4 4 3 2" xfId="27887" xr:uid="{00000000-0005-0000-0000-0000CD6B0000}"/>
    <cellStyle name="Normal 5 2 4 4 3 3" xfId="27888" xr:uid="{00000000-0005-0000-0000-0000CE6B0000}"/>
    <cellStyle name="Normal 5 2 4 4 4" xfId="27889" xr:uid="{00000000-0005-0000-0000-0000CF6B0000}"/>
    <cellStyle name="Normal 5 2 4 4 5" xfId="27890" xr:uid="{00000000-0005-0000-0000-0000D06B0000}"/>
    <cellStyle name="Normal 5 2 4 5" xfId="27891" xr:uid="{00000000-0005-0000-0000-0000D16B0000}"/>
    <cellStyle name="Normal 5 2 4 5 2" xfId="27892" xr:uid="{00000000-0005-0000-0000-0000D26B0000}"/>
    <cellStyle name="Normal 5 2 4 5 3" xfId="27893" xr:uid="{00000000-0005-0000-0000-0000D36B0000}"/>
    <cellStyle name="Normal 5 2 4 6" xfId="27894" xr:uid="{00000000-0005-0000-0000-0000D46B0000}"/>
    <cellStyle name="Normal 5 2 4 6 2" xfId="27895" xr:uid="{00000000-0005-0000-0000-0000D56B0000}"/>
    <cellStyle name="Normal 5 2 4 6 3" xfId="27896" xr:uid="{00000000-0005-0000-0000-0000D66B0000}"/>
    <cellStyle name="Normal 5 2 4 7" xfId="27897" xr:uid="{00000000-0005-0000-0000-0000D76B0000}"/>
    <cellStyle name="Normal 5 2 4 7 2" xfId="27898" xr:uid="{00000000-0005-0000-0000-0000D86B0000}"/>
    <cellStyle name="Normal 5 2 4 8" xfId="27899" xr:uid="{00000000-0005-0000-0000-0000D96B0000}"/>
    <cellStyle name="Normal 5 2 4 8 2" xfId="27900" xr:uid="{00000000-0005-0000-0000-0000DA6B0000}"/>
    <cellStyle name="Normal 5 2 4 9" xfId="27901" xr:uid="{00000000-0005-0000-0000-0000DB6B0000}"/>
    <cellStyle name="Normal 5 2 4_Tabell 4.5-4.7" xfId="27838" xr:uid="{00000000-0005-0000-0000-0000DC6B0000}"/>
    <cellStyle name="Normal 5 2 5" xfId="1588" xr:uid="{00000000-0005-0000-0000-0000DD6B0000}"/>
    <cellStyle name="Normal 5 2 5 10" xfId="27903" xr:uid="{00000000-0005-0000-0000-0000DE6B0000}"/>
    <cellStyle name="Normal 5 2 5 2" xfId="1589" xr:uid="{00000000-0005-0000-0000-0000DF6B0000}"/>
    <cellStyle name="Normal 5 2 5 2 2" xfId="27905" xr:uid="{00000000-0005-0000-0000-0000E06B0000}"/>
    <cellStyle name="Normal 5 2 5 2 2 2" xfId="27906" xr:uid="{00000000-0005-0000-0000-0000E16B0000}"/>
    <cellStyle name="Normal 5 2 5 2 2 3" xfId="27907" xr:uid="{00000000-0005-0000-0000-0000E26B0000}"/>
    <cellStyle name="Normal 5 2 5 2 3" xfId="27908" xr:uid="{00000000-0005-0000-0000-0000E36B0000}"/>
    <cellStyle name="Normal 5 2 5 2 3 2" xfId="27909" xr:uid="{00000000-0005-0000-0000-0000E46B0000}"/>
    <cellStyle name="Normal 5 2 5 2 3 3" xfId="27910" xr:uid="{00000000-0005-0000-0000-0000E56B0000}"/>
    <cellStyle name="Normal 5 2 5 2 4" xfId="27911" xr:uid="{00000000-0005-0000-0000-0000E66B0000}"/>
    <cellStyle name="Normal 5 2 5 2 5" xfId="27912" xr:uid="{00000000-0005-0000-0000-0000E76B0000}"/>
    <cellStyle name="Normal 5 2 5 2_Tabell 4.5-4.7" xfId="27904" xr:uid="{00000000-0005-0000-0000-0000E86B0000}"/>
    <cellStyle name="Normal 5 2 5 3" xfId="27913" xr:uid="{00000000-0005-0000-0000-0000E96B0000}"/>
    <cellStyle name="Normal 5 2 5 3 2" xfId="27914" xr:uid="{00000000-0005-0000-0000-0000EA6B0000}"/>
    <cellStyle name="Normal 5 2 5 3 2 2" xfId="27915" xr:uid="{00000000-0005-0000-0000-0000EB6B0000}"/>
    <cellStyle name="Normal 5 2 5 3 2 3" xfId="27916" xr:uid="{00000000-0005-0000-0000-0000EC6B0000}"/>
    <cellStyle name="Normal 5 2 5 3 3" xfId="27917" xr:uid="{00000000-0005-0000-0000-0000ED6B0000}"/>
    <cellStyle name="Normal 5 2 5 3 3 2" xfId="27918" xr:uid="{00000000-0005-0000-0000-0000EE6B0000}"/>
    <cellStyle name="Normal 5 2 5 3 3 3" xfId="27919" xr:uid="{00000000-0005-0000-0000-0000EF6B0000}"/>
    <cellStyle name="Normal 5 2 5 3 4" xfId="27920" xr:uid="{00000000-0005-0000-0000-0000F06B0000}"/>
    <cellStyle name="Normal 5 2 5 3 5" xfId="27921" xr:uid="{00000000-0005-0000-0000-0000F16B0000}"/>
    <cellStyle name="Normal 5 2 5 4" xfId="27922" xr:uid="{00000000-0005-0000-0000-0000F26B0000}"/>
    <cellStyle name="Normal 5 2 5 4 2" xfId="27923" xr:uid="{00000000-0005-0000-0000-0000F36B0000}"/>
    <cellStyle name="Normal 5 2 5 4 3" xfId="27924" xr:uid="{00000000-0005-0000-0000-0000F46B0000}"/>
    <cellStyle name="Normal 5 2 5 5" xfId="27925" xr:uid="{00000000-0005-0000-0000-0000F56B0000}"/>
    <cellStyle name="Normal 5 2 5 5 2" xfId="27926" xr:uid="{00000000-0005-0000-0000-0000F66B0000}"/>
    <cellStyle name="Normal 5 2 5 5 3" xfId="27927" xr:uid="{00000000-0005-0000-0000-0000F76B0000}"/>
    <cellStyle name="Normal 5 2 5 6" xfId="27928" xr:uid="{00000000-0005-0000-0000-0000F86B0000}"/>
    <cellStyle name="Normal 5 2 5 6 2" xfId="27929" xr:uid="{00000000-0005-0000-0000-0000F96B0000}"/>
    <cellStyle name="Normal 5 2 5 7" xfId="27930" xr:uid="{00000000-0005-0000-0000-0000FA6B0000}"/>
    <cellStyle name="Normal 5 2 5 7 2" xfId="27931" xr:uid="{00000000-0005-0000-0000-0000FB6B0000}"/>
    <cellStyle name="Normal 5 2 5 8" xfId="27932" xr:uid="{00000000-0005-0000-0000-0000FC6B0000}"/>
    <cellStyle name="Normal 5 2 5 9" xfId="27933" xr:uid="{00000000-0005-0000-0000-0000FD6B0000}"/>
    <cellStyle name="Normal 5 2 5_Tabell 4.5-4.7" xfId="27902" xr:uid="{00000000-0005-0000-0000-0000FE6B0000}"/>
    <cellStyle name="Normal 5 2 6" xfId="1590" xr:uid="{00000000-0005-0000-0000-0000FF6B0000}"/>
    <cellStyle name="Normal 5 2 6 10" xfId="27935" xr:uid="{00000000-0005-0000-0000-0000006C0000}"/>
    <cellStyle name="Normal 5 2 6 2" xfId="1591" xr:uid="{00000000-0005-0000-0000-0000016C0000}"/>
    <cellStyle name="Normal 5 2 6 2 2" xfId="27937" xr:uid="{00000000-0005-0000-0000-0000026C0000}"/>
    <cellStyle name="Normal 5 2 6 2 2 2" xfId="27938" xr:uid="{00000000-0005-0000-0000-0000036C0000}"/>
    <cellStyle name="Normal 5 2 6 2 2 3" xfId="27939" xr:uid="{00000000-0005-0000-0000-0000046C0000}"/>
    <cellStyle name="Normal 5 2 6 2 3" xfId="27940" xr:uid="{00000000-0005-0000-0000-0000056C0000}"/>
    <cellStyle name="Normal 5 2 6 2 3 2" xfId="27941" xr:uid="{00000000-0005-0000-0000-0000066C0000}"/>
    <cellStyle name="Normal 5 2 6 2 3 3" xfId="27942" xr:uid="{00000000-0005-0000-0000-0000076C0000}"/>
    <cellStyle name="Normal 5 2 6 2 4" xfId="27943" xr:uid="{00000000-0005-0000-0000-0000086C0000}"/>
    <cellStyle name="Normal 5 2 6 2 5" xfId="27944" xr:uid="{00000000-0005-0000-0000-0000096C0000}"/>
    <cellStyle name="Normal 5 2 6 2_Tabell 4.5-4.7" xfId="27936" xr:uid="{00000000-0005-0000-0000-00000A6C0000}"/>
    <cellStyle name="Normal 5 2 6 3" xfId="27945" xr:uid="{00000000-0005-0000-0000-00000B6C0000}"/>
    <cellStyle name="Normal 5 2 6 3 2" xfId="27946" xr:uid="{00000000-0005-0000-0000-00000C6C0000}"/>
    <cellStyle name="Normal 5 2 6 3 2 2" xfId="27947" xr:uid="{00000000-0005-0000-0000-00000D6C0000}"/>
    <cellStyle name="Normal 5 2 6 3 2 3" xfId="27948" xr:uid="{00000000-0005-0000-0000-00000E6C0000}"/>
    <cellStyle name="Normal 5 2 6 3 3" xfId="27949" xr:uid="{00000000-0005-0000-0000-00000F6C0000}"/>
    <cellStyle name="Normal 5 2 6 3 3 2" xfId="27950" xr:uid="{00000000-0005-0000-0000-0000106C0000}"/>
    <cellStyle name="Normal 5 2 6 3 3 3" xfId="27951" xr:uid="{00000000-0005-0000-0000-0000116C0000}"/>
    <cellStyle name="Normal 5 2 6 3 4" xfId="27952" xr:uid="{00000000-0005-0000-0000-0000126C0000}"/>
    <cellStyle name="Normal 5 2 6 3 5" xfId="27953" xr:uid="{00000000-0005-0000-0000-0000136C0000}"/>
    <cellStyle name="Normal 5 2 6 4" xfId="27954" xr:uid="{00000000-0005-0000-0000-0000146C0000}"/>
    <cellStyle name="Normal 5 2 6 4 2" xfId="27955" xr:uid="{00000000-0005-0000-0000-0000156C0000}"/>
    <cellStyle name="Normal 5 2 6 4 3" xfId="27956" xr:uid="{00000000-0005-0000-0000-0000166C0000}"/>
    <cellStyle name="Normal 5 2 6 5" xfId="27957" xr:uid="{00000000-0005-0000-0000-0000176C0000}"/>
    <cellStyle name="Normal 5 2 6 5 2" xfId="27958" xr:uid="{00000000-0005-0000-0000-0000186C0000}"/>
    <cellStyle name="Normal 5 2 6 5 3" xfId="27959" xr:uid="{00000000-0005-0000-0000-0000196C0000}"/>
    <cellStyle name="Normal 5 2 6 6" xfId="27960" xr:uid="{00000000-0005-0000-0000-00001A6C0000}"/>
    <cellStyle name="Normal 5 2 6 6 2" xfId="27961" xr:uid="{00000000-0005-0000-0000-00001B6C0000}"/>
    <cellStyle name="Normal 5 2 6 7" xfId="27962" xr:uid="{00000000-0005-0000-0000-00001C6C0000}"/>
    <cellStyle name="Normal 5 2 6 7 2" xfId="27963" xr:uid="{00000000-0005-0000-0000-00001D6C0000}"/>
    <cellStyle name="Normal 5 2 6 8" xfId="27964" xr:uid="{00000000-0005-0000-0000-00001E6C0000}"/>
    <cellStyle name="Normal 5 2 6 9" xfId="27965" xr:uid="{00000000-0005-0000-0000-00001F6C0000}"/>
    <cellStyle name="Normal 5 2 6_Tabell 4.5-4.7" xfId="27934" xr:uid="{00000000-0005-0000-0000-0000206C0000}"/>
    <cellStyle name="Normal 5 2 7" xfId="1592" xr:uid="{00000000-0005-0000-0000-0000216C0000}"/>
    <cellStyle name="Normal 5 2 7 2" xfId="27967" xr:uid="{00000000-0005-0000-0000-0000226C0000}"/>
    <cellStyle name="Normal 5 2 7 2 2" xfId="27968" xr:uid="{00000000-0005-0000-0000-0000236C0000}"/>
    <cellStyle name="Normal 5 2 7 2 3" xfId="27969" xr:uid="{00000000-0005-0000-0000-0000246C0000}"/>
    <cellStyle name="Normal 5 2 7 3" xfId="27970" xr:uid="{00000000-0005-0000-0000-0000256C0000}"/>
    <cellStyle name="Normal 5 2 7 3 2" xfId="27971" xr:uid="{00000000-0005-0000-0000-0000266C0000}"/>
    <cellStyle name="Normal 5 2 7 3 3" xfId="27972" xr:uid="{00000000-0005-0000-0000-0000276C0000}"/>
    <cellStyle name="Normal 5 2 7 4" xfId="27973" xr:uid="{00000000-0005-0000-0000-0000286C0000}"/>
    <cellStyle name="Normal 5 2 7 5" xfId="27974" xr:uid="{00000000-0005-0000-0000-0000296C0000}"/>
    <cellStyle name="Normal 5 2 7_Tabell 4.5-4.7" xfId="27966" xr:uid="{00000000-0005-0000-0000-00002A6C0000}"/>
    <cellStyle name="Normal 5 2 8" xfId="27975" xr:uid="{00000000-0005-0000-0000-00002B6C0000}"/>
    <cellStyle name="Normal 5 2 8 2" xfId="27976" xr:uid="{00000000-0005-0000-0000-00002C6C0000}"/>
    <cellStyle name="Normal 5 2 8 2 2" xfId="27977" xr:uid="{00000000-0005-0000-0000-00002D6C0000}"/>
    <cellStyle name="Normal 5 2 8 2 3" xfId="27978" xr:uid="{00000000-0005-0000-0000-00002E6C0000}"/>
    <cellStyle name="Normal 5 2 8 3" xfId="27979" xr:uid="{00000000-0005-0000-0000-00002F6C0000}"/>
    <cellStyle name="Normal 5 2 8 3 2" xfId="27980" xr:uid="{00000000-0005-0000-0000-0000306C0000}"/>
    <cellStyle name="Normal 5 2 8 3 3" xfId="27981" xr:uid="{00000000-0005-0000-0000-0000316C0000}"/>
    <cellStyle name="Normal 5 2 8 4" xfId="27982" xr:uid="{00000000-0005-0000-0000-0000326C0000}"/>
    <cellStyle name="Normal 5 2 8 5" xfId="27983" xr:uid="{00000000-0005-0000-0000-0000336C0000}"/>
    <cellStyle name="Normal 5 2 9" xfId="27984" xr:uid="{00000000-0005-0000-0000-0000346C0000}"/>
    <cellStyle name="Normal 5 2 9 2" xfId="27985" xr:uid="{00000000-0005-0000-0000-0000356C0000}"/>
    <cellStyle name="Normal 5 2 9 3" xfId="27986" xr:uid="{00000000-0005-0000-0000-0000366C0000}"/>
    <cellStyle name="Normal 5 2_Tabell 4.5-4.7" xfId="27699" xr:uid="{00000000-0005-0000-0000-0000376C0000}"/>
    <cellStyle name="Normal 5 3" xfId="1593" xr:uid="{00000000-0005-0000-0000-0000386C0000}"/>
    <cellStyle name="Normal 5 3 10" xfId="27988" xr:uid="{00000000-0005-0000-0000-0000396C0000}"/>
    <cellStyle name="Normal 5 3 10 2" xfId="27989" xr:uid="{00000000-0005-0000-0000-00003A6C0000}"/>
    <cellStyle name="Normal 5 3 11" xfId="27990" xr:uid="{00000000-0005-0000-0000-00003B6C0000}"/>
    <cellStyle name="Normal 5 3 12" xfId="27991" xr:uid="{00000000-0005-0000-0000-00003C6C0000}"/>
    <cellStyle name="Normal 5 3 13" xfId="27992" xr:uid="{00000000-0005-0000-0000-00003D6C0000}"/>
    <cellStyle name="Normal 5 3 2" xfId="1594" xr:uid="{00000000-0005-0000-0000-00003E6C0000}"/>
    <cellStyle name="Normal 5 3 2 10" xfId="27994" xr:uid="{00000000-0005-0000-0000-00003F6C0000}"/>
    <cellStyle name="Normal 5 3 2 11" xfId="27995" xr:uid="{00000000-0005-0000-0000-0000406C0000}"/>
    <cellStyle name="Normal 5 3 2 12" xfId="27996" xr:uid="{00000000-0005-0000-0000-0000416C0000}"/>
    <cellStyle name="Normal 5 3 2 2" xfId="1595" xr:uid="{00000000-0005-0000-0000-0000426C0000}"/>
    <cellStyle name="Normal 5 3 2 2 10" xfId="27998" xr:uid="{00000000-0005-0000-0000-0000436C0000}"/>
    <cellStyle name="Normal 5 3 2 2 11" xfId="27999" xr:uid="{00000000-0005-0000-0000-0000446C0000}"/>
    <cellStyle name="Normal 5 3 2 2 2" xfId="1596" xr:uid="{00000000-0005-0000-0000-0000456C0000}"/>
    <cellStyle name="Normal 5 3 2 2 2 10" xfId="28001" xr:uid="{00000000-0005-0000-0000-0000466C0000}"/>
    <cellStyle name="Normal 5 3 2 2 2 2" xfId="1597" xr:uid="{00000000-0005-0000-0000-0000476C0000}"/>
    <cellStyle name="Normal 5 3 2 2 2 2 2" xfId="28003" xr:uid="{00000000-0005-0000-0000-0000486C0000}"/>
    <cellStyle name="Normal 5 3 2 2 2 2 2 2" xfId="28004" xr:uid="{00000000-0005-0000-0000-0000496C0000}"/>
    <cellStyle name="Normal 5 3 2 2 2 2 2 3" xfId="28005" xr:uid="{00000000-0005-0000-0000-00004A6C0000}"/>
    <cellStyle name="Normal 5 3 2 2 2 2 3" xfId="28006" xr:uid="{00000000-0005-0000-0000-00004B6C0000}"/>
    <cellStyle name="Normal 5 3 2 2 2 2 3 2" xfId="28007" xr:uid="{00000000-0005-0000-0000-00004C6C0000}"/>
    <cellStyle name="Normal 5 3 2 2 2 2 3 3" xfId="28008" xr:uid="{00000000-0005-0000-0000-00004D6C0000}"/>
    <cellStyle name="Normal 5 3 2 2 2 2 4" xfId="28009" xr:uid="{00000000-0005-0000-0000-00004E6C0000}"/>
    <cellStyle name="Normal 5 3 2 2 2 2 5" xfId="28010" xr:uid="{00000000-0005-0000-0000-00004F6C0000}"/>
    <cellStyle name="Normal 5 3 2 2 2 2_Tabell 4.5-4.7" xfId="28002" xr:uid="{00000000-0005-0000-0000-0000506C0000}"/>
    <cellStyle name="Normal 5 3 2 2 2 3" xfId="28011" xr:uid="{00000000-0005-0000-0000-0000516C0000}"/>
    <cellStyle name="Normal 5 3 2 2 2 3 2" xfId="28012" xr:uid="{00000000-0005-0000-0000-0000526C0000}"/>
    <cellStyle name="Normal 5 3 2 2 2 3 2 2" xfId="28013" xr:uid="{00000000-0005-0000-0000-0000536C0000}"/>
    <cellStyle name="Normal 5 3 2 2 2 3 2 3" xfId="28014" xr:uid="{00000000-0005-0000-0000-0000546C0000}"/>
    <cellStyle name="Normal 5 3 2 2 2 3 3" xfId="28015" xr:uid="{00000000-0005-0000-0000-0000556C0000}"/>
    <cellStyle name="Normal 5 3 2 2 2 3 3 2" xfId="28016" xr:uid="{00000000-0005-0000-0000-0000566C0000}"/>
    <cellStyle name="Normal 5 3 2 2 2 3 3 3" xfId="28017" xr:uid="{00000000-0005-0000-0000-0000576C0000}"/>
    <cellStyle name="Normal 5 3 2 2 2 3 4" xfId="28018" xr:uid="{00000000-0005-0000-0000-0000586C0000}"/>
    <cellStyle name="Normal 5 3 2 2 2 3 5" xfId="28019" xr:uid="{00000000-0005-0000-0000-0000596C0000}"/>
    <cellStyle name="Normal 5 3 2 2 2 4" xfId="28020" xr:uid="{00000000-0005-0000-0000-00005A6C0000}"/>
    <cellStyle name="Normal 5 3 2 2 2 4 2" xfId="28021" xr:uid="{00000000-0005-0000-0000-00005B6C0000}"/>
    <cellStyle name="Normal 5 3 2 2 2 4 3" xfId="28022" xr:uid="{00000000-0005-0000-0000-00005C6C0000}"/>
    <cellStyle name="Normal 5 3 2 2 2 5" xfId="28023" xr:uid="{00000000-0005-0000-0000-00005D6C0000}"/>
    <cellStyle name="Normal 5 3 2 2 2 5 2" xfId="28024" xr:uid="{00000000-0005-0000-0000-00005E6C0000}"/>
    <cellStyle name="Normal 5 3 2 2 2 5 3" xfId="28025" xr:uid="{00000000-0005-0000-0000-00005F6C0000}"/>
    <cellStyle name="Normal 5 3 2 2 2 6" xfId="28026" xr:uid="{00000000-0005-0000-0000-0000606C0000}"/>
    <cellStyle name="Normal 5 3 2 2 2 6 2" xfId="28027" xr:uid="{00000000-0005-0000-0000-0000616C0000}"/>
    <cellStyle name="Normal 5 3 2 2 2 7" xfId="28028" xr:uid="{00000000-0005-0000-0000-0000626C0000}"/>
    <cellStyle name="Normal 5 3 2 2 2 7 2" xfId="28029" xr:uid="{00000000-0005-0000-0000-0000636C0000}"/>
    <cellStyle name="Normal 5 3 2 2 2 8" xfId="28030" xr:uid="{00000000-0005-0000-0000-0000646C0000}"/>
    <cellStyle name="Normal 5 3 2 2 2 9" xfId="28031" xr:uid="{00000000-0005-0000-0000-0000656C0000}"/>
    <cellStyle name="Normal 5 3 2 2 2_Tabell 4.5-4.7" xfId="28000" xr:uid="{00000000-0005-0000-0000-0000666C0000}"/>
    <cellStyle name="Normal 5 3 2 2 3" xfId="1598" xr:uid="{00000000-0005-0000-0000-0000676C0000}"/>
    <cellStyle name="Normal 5 3 2 2 3 2" xfId="28033" xr:uid="{00000000-0005-0000-0000-0000686C0000}"/>
    <cellStyle name="Normal 5 3 2 2 3 2 2" xfId="28034" xr:uid="{00000000-0005-0000-0000-0000696C0000}"/>
    <cellStyle name="Normal 5 3 2 2 3 2 3" xfId="28035" xr:uid="{00000000-0005-0000-0000-00006A6C0000}"/>
    <cellStyle name="Normal 5 3 2 2 3 3" xfId="28036" xr:uid="{00000000-0005-0000-0000-00006B6C0000}"/>
    <cellStyle name="Normal 5 3 2 2 3 3 2" xfId="28037" xr:uid="{00000000-0005-0000-0000-00006C6C0000}"/>
    <cellStyle name="Normal 5 3 2 2 3 3 3" xfId="28038" xr:uid="{00000000-0005-0000-0000-00006D6C0000}"/>
    <cellStyle name="Normal 5 3 2 2 3 4" xfId="28039" xr:uid="{00000000-0005-0000-0000-00006E6C0000}"/>
    <cellStyle name="Normal 5 3 2 2 3 5" xfId="28040" xr:uid="{00000000-0005-0000-0000-00006F6C0000}"/>
    <cellStyle name="Normal 5 3 2 2 3_Tabell 4.5-4.7" xfId="28032" xr:uid="{00000000-0005-0000-0000-0000706C0000}"/>
    <cellStyle name="Normal 5 3 2 2 4" xfId="28041" xr:uid="{00000000-0005-0000-0000-0000716C0000}"/>
    <cellStyle name="Normal 5 3 2 2 4 2" xfId="28042" xr:uid="{00000000-0005-0000-0000-0000726C0000}"/>
    <cellStyle name="Normal 5 3 2 2 4 2 2" xfId="28043" xr:uid="{00000000-0005-0000-0000-0000736C0000}"/>
    <cellStyle name="Normal 5 3 2 2 4 2 3" xfId="28044" xr:uid="{00000000-0005-0000-0000-0000746C0000}"/>
    <cellStyle name="Normal 5 3 2 2 4 3" xfId="28045" xr:uid="{00000000-0005-0000-0000-0000756C0000}"/>
    <cellStyle name="Normal 5 3 2 2 4 3 2" xfId="28046" xr:uid="{00000000-0005-0000-0000-0000766C0000}"/>
    <cellStyle name="Normal 5 3 2 2 4 3 3" xfId="28047" xr:uid="{00000000-0005-0000-0000-0000776C0000}"/>
    <cellStyle name="Normal 5 3 2 2 4 4" xfId="28048" xr:uid="{00000000-0005-0000-0000-0000786C0000}"/>
    <cellStyle name="Normal 5 3 2 2 4 5" xfId="28049" xr:uid="{00000000-0005-0000-0000-0000796C0000}"/>
    <cellStyle name="Normal 5 3 2 2 5" xfId="28050" xr:uid="{00000000-0005-0000-0000-00007A6C0000}"/>
    <cellStyle name="Normal 5 3 2 2 5 2" xfId="28051" xr:uid="{00000000-0005-0000-0000-00007B6C0000}"/>
    <cellStyle name="Normal 5 3 2 2 5 3" xfId="28052" xr:uid="{00000000-0005-0000-0000-00007C6C0000}"/>
    <cellStyle name="Normal 5 3 2 2 6" xfId="28053" xr:uid="{00000000-0005-0000-0000-00007D6C0000}"/>
    <cellStyle name="Normal 5 3 2 2 6 2" xfId="28054" xr:uid="{00000000-0005-0000-0000-00007E6C0000}"/>
    <cellStyle name="Normal 5 3 2 2 6 3" xfId="28055" xr:uid="{00000000-0005-0000-0000-00007F6C0000}"/>
    <cellStyle name="Normal 5 3 2 2 7" xfId="28056" xr:uid="{00000000-0005-0000-0000-0000806C0000}"/>
    <cellStyle name="Normal 5 3 2 2 7 2" xfId="28057" xr:uid="{00000000-0005-0000-0000-0000816C0000}"/>
    <cellStyle name="Normal 5 3 2 2 8" xfId="28058" xr:uid="{00000000-0005-0000-0000-0000826C0000}"/>
    <cellStyle name="Normal 5 3 2 2 8 2" xfId="28059" xr:uid="{00000000-0005-0000-0000-0000836C0000}"/>
    <cellStyle name="Normal 5 3 2 2 9" xfId="28060" xr:uid="{00000000-0005-0000-0000-0000846C0000}"/>
    <cellStyle name="Normal 5 3 2 2_Tabell 4.5-4.7" xfId="27997" xr:uid="{00000000-0005-0000-0000-0000856C0000}"/>
    <cellStyle name="Normal 5 3 2 3" xfId="1599" xr:uid="{00000000-0005-0000-0000-0000866C0000}"/>
    <cellStyle name="Normal 5 3 2 3 10" xfId="28062" xr:uid="{00000000-0005-0000-0000-0000876C0000}"/>
    <cellStyle name="Normal 5 3 2 3 2" xfId="1600" xr:uid="{00000000-0005-0000-0000-0000886C0000}"/>
    <cellStyle name="Normal 5 3 2 3 2 2" xfId="28064" xr:uid="{00000000-0005-0000-0000-0000896C0000}"/>
    <cellStyle name="Normal 5 3 2 3 2 2 2" xfId="28065" xr:uid="{00000000-0005-0000-0000-00008A6C0000}"/>
    <cellStyle name="Normal 5 3 2 3 2 2 3" xfId="28066" xr:uid="{00000000-0005-0000-0000-00008B6C0000}"/>
    <cellStyle name="Normal 5 3 2 3 2 3" xfId="28067" xr:uid="{00000000-0005-0000-0000-00008C6C0000}"/>
    <cellStyle name="Normal 5 3 2 3 2 3 2" xfId="28068" xr:uid="{00000000-0005-0000-0000-00008D6C0000}"/>
    <cellStyle name="Normal 5 3 2 3 2 3 3" xfId="28069" xr:uid="{00000000-0005-0000-0000-00008E6C0000}"/>
    <cellStyle name="Normal 5 3 2 3 2 4" xfId="28070" xr:uid="{00000000-0005-0000-0000-00008F6C0000}"/>
    <cellStyle name="Normal 5 3 2 3 2 5" xfId="28071" xr:uid="{00000000-0005-0000-0000-0000906C0000}"/>
    <cellStyle name="Normal 5 3 2 3 2_Tabell 4.5-4.7" xfId="28063" xr:uid="{00000000-0005-0000-0000-0000916C0000}"/>
    <cellStyle name="Normal 5 3 2 3 3" xfId="28072" xr:uid="{00000000-0005-0000-0000-0000926C0000}"/>
    <cellStyle name="Normal 5 3 2 3 3 2" xfId="28073" xr:uid="{00000000-0005-0000-0000-0000936C0000}"/>
    <cellStyle name="Normal 5 3 2 3 3 2 2" xfId="28074" xr:uid="{00000000-0005-0000-0000-0000946C0000}"/>
    <cellStyle name="Normal 5 3 2 3 3 2 3" xfId="28075" xr:uid="{00000000-0005-0000-0000-0000956C0000}"/>
    <cellStyle name="Normal 5 3 2 3 3 3" xfId="28076" xr:uid="{00000000-0005-0000-0000-0000966C0000}"/>
    <cellStyle name="Normal 5 3 2 3 3 3 2" xfId="28077" xr:uid="{00000000-0005-0000-0000-0000976C0000}"/>
    <cellStyle name="Normal 5 3 2 3 3 3 3" xfId="28078" xr:uid="{00000000-0005-0000-0000-0000986C0000}"/>
    <cellStyle name="Normal 5 3 2 3 3 4" xfId="28079" xr:uid="{00000000-0005-0000-0000-0000996C0000}"/>
    <cellStyle name="Normal 5 3 2 3 3 5" xfId="28080" xr:uid="{00000000-0005-0000-0000-00009A6C0000}"/>
    <cellStyle name="Normal 5 3 2 3 4" xfId="28081" xr:uid="{00000000-0005-0000-0000-00009B6C0000}"/>
    <cellStyle name="Normal 5 3 2 3 4 2" xfId="28082" xr:uid="{00000000-0005-0000-0000-00009C6C0000}"/>
    <cellStyle name="Normal 5 3 2 3 4 3" xfId="28083" xr:uid="{00000000-0005-0000-0000-00009D6C0000}"/>
    <cellStyle name="Normal 5 3 2 3 5" xfId="28084" xr:uid="{00000000-0005-0000-0000-00009E6C0000}"/>
    <cellStyle name="Normal 5 3 2 3 5 2" xfId="28085" xr:uid="{00000000-0005-0000-0000-00009F6C0000}"/>
    <cellStyle name="Normal 5 3 2 3 5 3" xfId="28086" xr:uid="{00000000-0005-0000-0000-0000A06C0000}"/>
    <cellStyle name="Normal 5 3 2 3 6" xfId="28087" xr:uid="{00000000-0005-0000-0000-0000A16C0000}"/>
    <cellStyle name="Normal 5 3 2 3 6 2" xfId="28088" xr:uid="{00000000-0005-0000-0000-0000A26C0000}"/>
    <cellStyle name="Normal 5 3 2 3 7" xfId="28089" xr:uid="{00000000-0005-0000-0000-0000A36C0000}"/>
    <cellStyle name="Normal 5 3 2 3 7 2" xfId="28090" xr:uid="{00000000-0005-0000-0000-0000A46C0000}"/>
    <cellStyle name="Normal 5 3 2 3 8" xfId="28091" xr:uid="{00000000-0005-0000-0000-0000A56C0000}"/>
    <cellStyle name="Normal 5 3 2 3 9" xfId="28092" xr:uid="{00000000-0005-0000-0000-0000A66C0000}"/>
    <cellStyle name="Normal 5 3 2 3_Tabell 4.5-4.7" xfId="28061" xr:uid="{00000000-0005-0000-0000-0000A76C0000}"/>
    <cellStyle name="Normal 5 3 2 4" xfId="1601" xr:uid="{00000000-0005-0000-0000-0000A86C0000}"/>
    <cellStyle name="Normal 5 3 2 4 2" xfId="28094" xr:uid="{00000000-0005-0000-0000-0000A96C0000}"/>
    <cellStyle name="Normal 5 3 2 4 2 2" xfId="28095" xr:uid="{00000000-0005-0000-0000-0000AA6C0000}"/>
    <cellStyle name="Normal 5 3 2 4 2 3" xfId="28096" xr:uid="{00000000-0005-0000-0000-0000AB6C0000}"/>
    <cellStyle name="Normal 5 3 2 4 3" xfId="28097" xr:uid="{00000000-0005-0000-0000-0000AC6C0000}"/>
    <cellStyle name="Normal 5 3 2 4 3 2" xfId="28098" xr:uid="{00000000-0005-0000-0000-0000AD6C0000}"/>
    <cellStyle name="Normal 5 3 2 4 3 3" xfId="28099" xr:uid="{00000000-0005-0000-0000-0000AE6C0000}"/>
    <cellStyle name="Normal 5 3 2 4 4" xfId="28100" xr:uid="{00000000-0005-0000-0000-0000AF6C0000}"/>
    <cellStyle name="Normal 5 3 2 4 5" xfId="28101" xr:uid="{00000000-0005-0000-0000-0000B06C0000}"/>
    <cellStyle name="Normal 5 3 2 4_Tabell 4.5-4.7" xfId="28093" xr:uid="{00000000-0005-0000-0000-0000B16C0000}"/>
    <cellStyle name="Normal 5 3 2 5" xfId="28102" xr:uid="{00000000-0005-0000-0000-0000B26C0000}"/>
    <cellStyle name="Normal 5 3 2 5 2" xfId="28103" xr:uid="{00000000-0005-0000-0000-0000B36C0000}"/>
    <cellStyle name="Normal 5 3 2 5 2 2" xfId="28104" xr:uid="{00000000-0005-0000-0000-0000B46C0000}"/>
    <cellStyle name="Normal 5 3 2 5 2 3" xfId="28105" xr:uid="{00000000-0005-0000-0000-0000B56C0000}"/>
    <cellStyle name="Normal 5 3 2 5 3" xfId="28106" xr:uid="{00000000-0005-0000-0000-0000B66C0000}"/>
    <cellStyle name="Normal 5 3 2 5 3 2" xfId="28107" xr:uid="{00000000-0005-0000-0000-0000B76C0000}"/>
    <cellStyle name="Normal 5 3 2 5 3 3" xfId="28108" xr:uid="{00000000-0005-0000-0000-0000B86C0000}"/>
    <cellStyle name="Normal 5 3 2 5 4" xfId="28109" xr:uid="{00000000-0005-0000-0000-0000B96C0000}"/>
    <cellStyle name="Normal 5 3 2 5 5" xfId="28110" xr:uid="{00000000-0005-0000-0000-0000BA6C0000}"/>
    <cellStyle name="Normal 5 3 2 6" xfId="28111" xr:uid="{00000000-0005-0000-0000-0000BB6C0000}"/>
    <cellStyle name="Normal 5 3 2 6 2" xfId="28112" xr:uid="{00000000-0005-0000-0000-0000BC6C0000}"/>
    <cellStyle name="Normal 5 3 2 6 3" xfId="28113" xr:uid="{00000000-0005-0000-0000-0000BD6C0000}"/>
    <cellStyle name="Normal 5 3 2 7" xfId="28114" xr:uid="{00000000-0005-0000-0000-0000BE6C0000}"/>
    <cellStyle name="Normal 5 3 2 7 2" xfId="28115" xr:uid="{00000000-0005-0000-0000-0000BF6C0000}"/>
    <cellStyle name="Normal 5 3 2 7 3" xfId="28116" xr:uid="{00000000-0005-0000-0000-0000C06C0000}"/>
    <cellStyle name="Normal 5 3 2 8" xfId="28117" xr:uid="{00000000-0005-0000-0000-0000C16C0000}"/>
    <cellStyle name="Normal 5 3 2 8 2" xfId="28118" xr:uid="{00000000-0005-0000-0000-0000C26C0000}"/>
    <cellStyle name="Normal 5 3 2 9" xfId="28119" xr:uid="{00000000-0005-0000-0000-0000C36C0000}"/>
    <cellStyle name="Normal 5 3 2 9 2" xfId="28120" xr:uid="{00000000-0005-0000-0000-0000C46C0000}"/>
    <cellStyle name="Normal 5 3 2_Tabell 4.5-4.7" xfId="27993" xr:uid="{00000000-0005-0000-0000-0000C56C0000}"/>
    <cellStyle name="Normal 5 3 3" xfId="1602" xr:uid="{00000000-0005-0000-0000-0000C66C0000}"/>
    <cellStyle name="Normal 5 3 3 10" xfId="28122" xr:uid="{00000000-0005-0000-0000-0000C76C0000}"/>
    <cellStyle name="Normal 5 3 3 11" xfId="28123" xr:uid="{00000000-0005-0000-0000-0000C86C0000}"/>
    <cellStyle name="Normal 5 3 3 2" xfId="1603" xr:uid="{00000000-0005-0000-0000-0000C96C0000}"/>
    <cellStyle name="Normal 5 3 3 2 10" xfId="28125" xr:uid="{00000000-0005-0000-0000-0000CA6C0000}"/>
    <cellStyle name="Normal 5 3 3 2 2" xfId="1604" xr:uid="{00000000-0005-0000-0000-0000CB6C0000}"/>
    <cellStyle name="Normal 5 3 3 2 2 2" xfId="28127" xr:uid="{00000000-0005-0000-0000-0000CC6C0000}"/>
    <cellStyle name="Normal 5 3 3 2 2 2 2" xfId="28128" xr:uid="{00000000-0005-0000-0000-0000CD6C0000}"/>
    <cellStyle name="Normal 5 3 3 2 2 2 3" xfId="28129" xr:uid="{00000000-0005-0000-0000-0000CE6C0000}"/>
    <cellStyle name="Normal 5 3 3 2 2 3" xfId="28130" xr:uid="{00000000-0005-0000-0000-0000CF6C0000}"/>
    <cellStyle name="Normal 5 3 3 2 2 3 2" xfId="28131" xr:uid="{00000000-0005-0000-0000-0000D06C0000}"/>
    <cellStyle name="Normal 5 3 3 2 2 3 3" xfId="28132" xr:uid="{00000000-0005-0000-0000-0000D16C0000}"/>
    <cellStyle name="Normal 5 3 3 2 2 4" xfId="28133" xr:uid="{00000000-0005-0000-0000-0000D26C0000}"/>
    <cellStyle name="Normal 5 3 3 2 2 5" xfId="28134" xr:uid="{00000000-0005-0000-0000-0000D36C0000}"/>
    <cellStyle name="Normal 5 3 3 2 2_Tabell 4.5-4.7" xfId="28126" xr:uid="{00000000-0005-0000-0000-0000D46C0000}"/>
    <cellStyle name="Normal 5 3 3 2 3" xfId="28135" xr:uid="{00000000-0005-0000-0000-0000D56C0000}"/>
    <cellStyle name="Normal 5 3 3 2 3 2" xfId="28136" xr:uid="{00000000-0005-0000-0000-0000D66C0000}"/>
    <cellStyle name="Normal 5 3 3 2 3 2 2" xfId="28137" xr:uid="{00000000-0005-0000-0000-0000D76C0000}"/>
    <cellStyle name="Normal 5 3 3 2 3 2 3" xfId="28138" xr:uid="{00000000-0005-0000-0000-0000D86C0000}"/>
    <cellStyle name="Normal 5 3 3 2 3 3" xfId="28139" xr:uid="{00000000-0005-0000-0000-0000D96C0000}"/>
    <cellStyle name="Normal 5 3 3 2 3 3 2" xfId="28140" xr:uid="{00000000-0005-0000-0000-0000DA6C0000}"/>
    <cellStyle name="Normal 5 3 3 2 3 3 3" xfId="28141" xr:uid="{00000000-0005-0000-0000-0000DB6C0000}"/>
    <cellStyle name="Normal 5 3 3 2 3 4" xfId="28142" xr:uid="{00000000-0005-0000-0000-0000DC6C0000}"/>
    <cellStyle name="Normal 5 3 3 2 3 5" xfId="28143" xr:uid="{00000000-0005-0000-0000-0000DD6C0000}"/>
    <cellStyle name="Normal 5 3 3 2 4" xfId="28144" xr:uid="{00000000-0005-0000-0000-0000DE6C0000}"/>
    <cellStyle name="Normal 5 3 3 2 4 2" xfId="28145" xr:uid="{00000000-0005-0000-0000-0000DF6C0000}"/>
    <cellStyle name="Normal 5 3 3 2 4 3" xfId="28146" xr:uid="{00000000-0005-0000-0000-0000E06C0000}"/>
    <cellStyle name="Normal 5 3 3 2 5" xfId="28147" xr:uid="{00000000-0005-0000-0000-0000E16C0000}"/>
    <cellStyle name="Normal 5 3 3 2 5 2" xfId="28148" xr:uid="{00000000-0005-0000-0000-0000E26C0000}"/>
    <cellStyle name="Normal 5 3 3 2 5 3" xfId="28149" xr:uid="{00000000-0005-0000-0000-0000E36C0000}"/>
    <cellStyle name="Normal 5 3 3 2 6" xfId="28150" xr:uid="{00000000-0005-0000-0000-0000E46C0000}"/>
    <cellStyle name="Normal 5 3 3 2 6 2" xfId="28151" xr:uid="{00000000-0005-0000-0000-0000E56C0000}"/>
    <cellStyle name="Normal 5 3 3 2 7" xfId="28152" xr:uid="{00000000-0005-0000-0000-0000E66C0000}"/>
    <cellStyle name="Normal 5 3 3 2 7 2" xfId="28153" xr:uid="{00000000-0005-0000-0000-0000E76C0000}"/>
    <cellStyle name="Normal 5 3 3 2 8" xfId="28154" xr:uid="{00000000-0005-0000-0000-0000E86C0000}"/>
    <cellStyle name="Normal 5 3 3 2 9" xfId="28155" xr:uid="{00000000-0005-0000-0000-0000E96C0000}"/>
    <cellStyle name="Normal 5 3 3 2_Tabell 4.5-4.7" xfId="28124" xr:uid="{00000000-0005-0000-0000-0000EA6C0000}"/>
    <cellStyle name="Normal 5 3 3 3" xfId="1605" xr:uid="{00000000-0005-0000-0000-0000EB6C0000}"/>
    <cellStyle name="Normal 5 3 3 3 2" xfId="28157" xr:uid="{00000000-0005-0000-0000-0000EC6C0000}"/>
    <cellStyle name="Normal 5 3 3 3 2 2" xfId="28158" xr:uid="{00000000-0005-0000-0000-0000ED6C0000}"/>
    <cellStyle name="Normal 5 3 3 3 2 3" xfId="28159" xr:uid="{00000000-0005-0000-0000-0000EE6C0000}"/>
    <cellStyle name="Normal 5 3 3 3 3" xfId="28160" xr:uid="{00000000-0005-0000-0000-0000EF6C0000}"/>
    <cellStyle name="Normal 5 3 3 3 3 2" xfId="28161" xr:uid="{00000000-0005-0000-0000-0000F06C0000}"/>
    <cellStyle name="Normal 5 3 3 3 3 3" xfId="28162" xr:uid="{00000000-0005-0000-0000-0000F16C0000}"/>
    <cellStyle name="Normal 5 3 3 3 4" xfId="28163" xr:uid="{00000000-0005-0000-0000-0000F26C0000}"/>
    <cellStyle name="Normal 5 3 3 3 5" xfId="28164" xr:uid="{00000000-0005-0000-0000-0000F36C0000}"/>
    <cellStyle name="Normal 5 3 3 3_Tabell 4.5-4.7" xfId="28156" xr:uid="{00000000-0005-0000-0000-0000F46C0000}"/>
    <cellStyle name="Normal 5 3 3 4" xfId="28165" xr:uid="{00000000-0005-0000-0000-0000F56C0000}"/>
    <cellStyle name="Normal 5 3 3 4 2" xfId="28166" xr:uid="{00000000-0005-0000-0000-0000F66C0000}"/>
    <cellStyle name="Normal 5 3 3 4 2 2" xfId="28167" xr:uid="{00000000-0005-0000-0000-0000F76C0000}"/>
    <cellStyle name="Normal 5 3 3 4 2 3" xfId="28168" xr:uid="{00000000-0005-0000-0000-0000F86C0000}"/>
    <cellStyle name="Normal 5 3 3 4 3" xfId="28169" xr:uid="{00000000-0005-0000-0000-0000F96C0000}"/>
    <cellStyle name="Normal 5 3 3 4 3 2" xfId="28170" xr:uid="{00000000-0005-0000-0000-0000FA6C0000}"/>
    <cellStyle name="Normal 5 3 3 4 3 3" xfId="28171" xr:uid="{00000000-0005-0000-0000-0000FB6C0000}"/>
    <cellStyle name="Normal 5 3 3 4 4" xfId="28172" xr:uid="{00000000-0005-0000-0000-0000FC6C0000}"/>
    <cellStyle name="Normal 5 3 3 4 5" xfId="28173" xr:uid="{00000000-0005-0000-0000-0000FD6C0000}"/>
    <cellStyle name="Normal 5 3 3 5" xfId="28174" xr:uid="{00000000-0005-0000-0000-0000FE6C0000}"/>
    <cellStyle name="Normal 5 3 3 5 2" xfId="28175" xr:uid="{00000000-0005-0000-0000-0000FF6C0000}"/>
    <cellStyle name="Normal 5 3 3 5 3" xfId="28176" xr:uid="{00000000-0005-0000-0000-0000006D0000}"/>
    <cellStyle name="Normal 5 3 3 6" xfId="28177" xr:uid="{00000000-0005-0000-0000-0000016D0000}"/>
    <cellStyle name="Normal 5 3 3 6 2" xfId="28178" xr:uid="{00000000-0005-0000-0000-0000026D0000}"/>
    <cellStyle name="Normal 5 3 3 6 3" xfId="28179" xr:uid="{00000000-0005-0000-0000-0000036D0000}"/>
    <cellStyle name="Normal 5 3 3 7" xfId="28180" xr:uid="{00000000-0005-0000-0000-0000046D0000}"/>
    <cellStyle name="Normal 5 3 3 7 2" xfId="28181" xr:uid="{00000000-0005-0000-0000-0000056D0000}"/>
    <cellStyle name="Normal 5 3 3 8" xfId="28182" xr:uid="{00000000-0005-0000-0000-0000066D0000}"/>
    <cellStyle name="Normal 5 3 3 8 2" xfId="28183" xr:uid="{00000000-0005-0000-0000-0000076D0000}"/>
    <cellStyle name="Normal 5 3 3 9" xfId="28184" xr:uid="{00000000-0005-0000-0000-0000086D0000}"/>
    <cellStyle name="Normal 5 3 3_Tabell 4.5-4.7" xfId="28121" xr:uid="{00000000-0005-0000-0000-0000096D0000}"/>
    <cellStyle name="Normal 5 3 4" xfId="1606" xr:uid="{00000000-0005-0000-0000-00000A6D0000}"/>
    <cellStyle name="Normal 5 3 4 10" xfId="28186" xr:uid="{00000000-0005-0000-0000-00000B6D0000}"/>
    <cellStyle name="Normal 5 3 4 2" xfId="1607" xr:uid="{00000000-0005-0000-0000-00000C6D0000}"/>
    <cellStyle name="Normal 5 3 4 2 2" xfId="28188" xr:uid="{00000000-0005-0000-0000-00000D6D0000}"/>
    <cellStyle name="Normal 5 3 4 2 2 2" xfId="28189" xr:uid="{00000000-0005-0000-0000-00000E6D0000}"/>
    <cellStyle name="Normal 5 3 4 2 2 3" xfId="28190" xr:uid="{00000000-0005-0000-0000-00000F6D0000}"/>
    <cellStyle name="Normal 5 3 4 2 3" xfId="28191" xr:uid="{00000000-0005-0000-0000-0000106D0000}"/>
    <cellStyle name="Normal 5 3 4 2 3 2" xfId="28192" xr:uid="{00000000-0005-0000-0000-0000116D0000}"/>
    <cellStyle name="Normal 5 3 4 2 3 3" xfId="28193" xr:uid="{00000000-0005-0000-0000-0000126D0000}"/>
    <cellStyle name="Normal 5 3 4 2 4" xfId="28194" xr:uid="{00000000-0005-0000-0000-0000136D0000}"/>
    <cellStyle name="Normal 5 3 4 2 5" xfId="28195" xr:uid="{00000000-0005-0000-0000-0000146D0000}"/>
    <cellStyle name="Normal 5 3 4 2_Tabell 4.5-4.7" xfId="28187" xr:uid="{00000000-0005-0000-0000-0000156D0000}"/>
    <cellStyle name="Normal 5 3 4 3" xfId="28196" xr:uid="{00000000-0005-0000-0000-0000166D0000}"/>
    <cellStyle name="Normal 5 3 4 3 2" xfId="28197" xr:uid="{00000000-0005-0000-0000-0000176D0000}"/>
    <cellStyle name="Normal 5 3 4 3 2 2" xfId="28198" xr:uid="{00000000-0005-0000-0000-0000186D0000}"/>
    <cellStyle name="Normal 5 3 4 3 2 3" xfId="28199" xr:uid="{00000000-0005-0000-0000-0000196D0000}"/>
    <cellStyle name="Normal 5 3 4 3 3" xfId="28200" xr:uid="{00000000-0005-0000-0000-00001A6D0000}"/>
    <cellStyle name="Normal 5 3 4 3 3 2" xfId="28201" xr:uid="{00000000-0005-0000-0000-00001B6D0000}"/>
    <cellStyle name="Normal 5 3 4 3 3 3" xfId="28202" xr:uid="{00000000-0005-0000-0000-00001C6D0000}"/>
    <cellStyle name="Normal 5 3 4 3 4" xfId="28203" xr:uid="{00000000-0005-0000-0000-00001D6D0000}"/>
    <cellStyle name="Normal 5 3 4 3 5" xfId="28204" xr:uid="{00000000-0005-0000-0000-00001E6D0000}"/>
    <cellStyle name="Normal 5 3 4 4" xfId="28205" xr:uid="{00000000-0005-0000-0000-00001F6D0000}"/>
    <cellStyle name="Normal 5 3 4 4 2" xfId="28206" xr:uid="{00000000-0005-0000-0000-0000206D0000}"/>
    <cellStyle name="Normal 5 3 4 4 3" xfId="28207" xr:uid="{00000000-0005-0000-0000-0000216D0000}"/>
    <cellStyle name="Normal 5 3 4 5" xfId="28208" xr:uid="{00000000-0005-0000-0000-0000226D0000}"/>
    <cellStyle name="Normal 5 3 4 5 2" xfId="28209" xr:uid="{00000000-0005-0000-0000-0000236D0000}"/>
    <cellStyle name="Normal 5 3 4 5 3" xfId="28210" xr:uid="{00000000-0005-0000-0000-0000246D0000}"/>
    <cellStyle name="Normal 5 3 4 6" xfId="28211" xr:uid="{00000000-0005-0000-0000-0000256D0000}"/>
    <cellStyle name="Normal 5 3 4 6 2" xfId="28212" xr:uid="{00000000-0005-0000-0000-0000266D0000}"/>
    <cellStyle name="Normal 5 3 4 7" xfId="28213" xr:uid="{00000000-0005-0000-0000-0000276D0000}"/>
    <cellStyle name="Normal 5 3 4 7 2" xfId="28214" xr:uid="{00000000-0005-0000-0000-0000286D0000}"/>
    <cellStyle name="Normal 5 3 4 8" xfId="28215" xr:uid="{00000000-0005-0000-0000-0000296D0000}"/>
    <cellStyle name="Normal 5 3 4 9" xfId="28216" xr:uid="{00000000-0005-0000-0000-00002A6D0000}"/>
    <cellStyle name="Normal 5 3 4_Tabell 4.5-4.7" xfId="28185" xr:uid="{00000000-0005-0000-0000-00002B6D0000}"/>
    <cellStyle name="Normal 5 3 5" xfId="1608" xr:uid="{00000000-0005-0000-0000-00002C6D0000}"/>
    <cellStyle name="Normal 5 3 5 2" xfId="28218" xr:uid="{00000000-0005-0000-0000-00002D6D0000}"/>
    <cellStyle name="Normal 5 3 5 2 2" xfId="28219" xr:uid="{00000000-0005-0000-0000-00002E6D0000}"/>
    <cellStyle name="Normal 5 3 5 2 3" xfId="28220" xr:uid="{00000000-0005-0000-0000-00002F6D0000}"/>
    <cellStyle name="Normal 5 3 5 3" xfId="28221" xr:uid="{00000000-0005-0000-0000-0000306D0000}"/>
    <cellStyle name="Normal 5 3 5 3 2" xfId="28222" xr:uid="{00000000-0005-0000-0000-0000316D0000}"/>
    <cellStyle name="Normal 5 3 5 3 3" xfId="28223" xr:uid="{00000000-0005-0000-0000-0000326D0000}"/>
    <cellStyle name="Normal 5 3 5 4" xfId="28224" xr:uid="{00000000-0005-0000-0000-0000336D0000}"/>
    <cellStyle name="Normal 5 3 5 5" xfId="28225" xr:uid="{00000000-0005-0000-0000-0000346D0000}"/>
    <cellStyle name="Normal 5 3 5_Tabell 4.5-4.7" xfId="28217" xr:uid="{00000000-0005-0000-0000-0000356D0000}"/>
    <cellStyle name="Normal 5 3 6" xfId="28226" xr:uid="{00000000-0005-0000-0000-0000366D0000}"/>
    <cellStyle name="Normal 5 3 6 2" xfId="28227" xr:uid="{00000000-0005-0000-0000-0000376D0000}"/>
    <cellStyle name="Normal 5 3 6 2 2" xfId="28228" xr:uid="{00000000-0005-0000-0000-0000386D0000}"/>
    <cellStyle name="Normal 5 3 6 2 3" xfId="28229" xr:uid="{00000000-0005-0000-0000-0000396D0000}"/>
    <cellStyle name="Normal 5 3 6 3" xfId="28230" xr:uid="{00000000-0005-0000-0000-00003A6D0000}"/>
    <cellStyle name="Normal 5 3 6 3 2" xfId="28231" xr:uid="{00000000-0005-0000-0000-00003B6D0000}"/>
    <cellStyle name="Normal 5 3 6 3 3" xfId="28232" xr:uid="{00000000-0005-0000-0000-00003C6D0000}"/>
    <cellStyle name="Normal 5 3 6 4" xfId="28233" xr:uid="{00000000-0005-0000-0000-00003D6D0000}"/>
    <cellStyle name="Normal 5 3 6 5" xfId="28234" xr:uid="{00000000-0005-0000-0000-00003E6D0000}"/>
    <cellStyle name="Normal 5 3 7" xfId="28235" xr:uid="{00000000-0005-0000-0000-00003F6D0000}"/>
    <cellStyle name="Normal 5 3 7 2" xfId="28236" xr:uid="{00000000-0005-0000-0000-0000406D0000}"/>
    <cellStyle name="Normal 5 3 7 3" xfId="28237" xr:uid="{00000000-0005-0000-0000-0000416D0000}"/>
    <cellStyle name="Normal 5 3 8" xfId="28238" xr:uid="{00000000-0005-0000-0000-0000426D0000}"/>
    <cellStyle name="Normal 5 3 8 2" xfId="28239" xr:uid="{00000000-0005-0000-0000-0000436D0000}"/>
    <cellStyle name="Normal 5 3 8 3" xfId="28240" xr:uid="{00000000-0005-0000-0000-0000446D0000}"/>
    <cellStyle name="Normal 5 3 9" xfId="28241" xr:uid="{00000000-0005-0000-0000-0000456D0000}"/>
    <cellStyle name="Normal 5 3 9 2" xfId="28242" xr:uid="{00000000-0005-0000-0000-0000466D0000}"/>
    <cellStyle name="Normal 5 3_Tabell 4.5-4.7" xfId="27987" xr:uid="{00000000-0005-0000-0000-0000476D0000}"/>
    <cellStyle name="Normal 5 4" xfId="1609" xr:uid="{00000000-0005-0000-0000-0000486D0000}"/>
    <cellStyle name="Normal 5 4 10" xfId="28244" xr:uid="{00000000-0005-0000-0000-0000496D0000}"/>
    <cellStyle name="Normal 5 4 10 2" xfId="28245" xr:uid="{00000000-0005-0000-0000-00004A6D0000}"/>
    <cellStyle name="Normal 5 4 11" xfId="28246" xr:uid="{00000000-0005-0000-0000-00004B6D0000}"/>
    <cellStyle name="Normal 5 4 12" xfId="28247" xr:uid="{00000000-0005-0000-0000-00004C6D0000}"/>
    <cellStyle name="Normal 5 4 13" xfId="28248" xr:uid="{00000000-0005-0000-0000-00004D6D0000}"/>
    <cellStyle name="Normal 5 4 2" xfId="1610" xr:uid="{00000000-0005-0000-0000-00004E6D0000}"/>
    <cellStyle name="Normal 5 4 2 10" xfId="28250" xr:uid="{00000000-0005-0000-0000-00004F6D0000}"/>
    <cellStyle name="Normal 5 4 2 11" xfId="28251" xr:uid="{00000000-0005-0000-0000-0000506D0000}"/>
    <cellStyle name="Normal 5 4 2 12" xfId="28252" xr:uid="{00000000-0005-0000-0000-0000516D0000}"/>
    <cellStyle name="Normal 5 4 2 2" xfId="1611" xr:uid="{00000000-0005-0000-0000-0000526D0000}"/>
    <cellStyle name="Normal 5 4 2 2 10" xfId="28254" xr:uid="{00000000-0005-0000-0000-0000536D0000}"/>
    <cellStyle name="Normal 5 4 2 2 11" xfId="28255" xr:uid="{00000000-0005-0000-0000-0000546D0000}"/>
    <cellStyle name="Normal 5 4 2 2 2" xfId="1612" xr:uid="{00000000-0005-0000-0000-0000556D0000}"/>
    <cellStyle name="Normal 5 4 2 2 2 10" xfId="28257" xr:uid="{00000000-0005-0000-0000-0000566D0000}"/>
    <cellStyle name="Normal 5 4 2 2 2 2" xfId="1613" xr:uid="{00000000-0005-0000-0000-0000576D0000}"/>
    <cellStyle name="Normal 5 4 2 2 2 2 2" xfId="28259" xr:uid="{00000000-0005-0000-0000-0000586D0000}"/>
    <cellStyle name="Normal 5 4 2 2 2 2 2 2" xfId="28260" xr:uid="{00000000-0005-0000-0000-0000596D0000}"/>
    <cellStyle name="Normal 5 4 2 2 2 2 2 3" xfId="28261" xr:uid="{00000000-0005-0000-0000-00005A6D0000}"/>
    <cellStyle name="Normal 5 4 2 2 2 2 3" xfId="28262" xr:uid="{00000000-0005-0000-0000-00005B6D0000}"/>
    <cellStyle name="Normal 5 4 2 2 2 2 3 2" xfId="28263" xr:uid="{00000000-0005-0000-0000-00005C6D0000}"/>
    <cellStyle name="Normal 5 4 2 2 2 2 3 3" xfId="28264" xr:uid="{00000000-0005-0000-0000-00005D6D0000}"/>
    <cellStyle name="Normal 5 4 2 2 2 2 4" xfId="28265" xr:uid="{00000000-0005-0000-0000-00005E6D0000}"/>
    <cellStyle name="Normal 5 4 2 2 2 2 5" xfId="28266" xr:uid="{00000000-0005-0000-0000-00005F6D0000}"/>
    <cellStyle name="Normal 5 4 2 2 2 2_Tabell 4.5-4.7" xfId="28258" xr:uid="{00000000-0005-0000-0000-0000606D0000}"/>
    <cellStyle name="Normal 5 4 2 2 2 3" xfId="28267" xr:uid="{00000000-0005-0000-0000-0000616D0000}"/>
    <cellStyle name="Normal 5 4 2 2 2 3 2" xfId="28268" xr:uid="{00000000-0005-0000-0000-0000626D0000}"/>
    <cellStyle name="Normal 5 4 2 2 2 3 2 2" xfId="28269" xr:uid="{00000000-0005-0000-0000-0000636D0000}"/>
    <cellStyle name="Normal 5 4 2 2 2 3 2 3" xfId="28270" xr:uid="{00000000-0005-0000-0000-0000646D0000}"/>
    <cellStyle name="Normal 5 4 2 2 2 3 3" xfId="28271" xr:uid="{00000000-0005-0000-0000-0000656D0000}"/>
    <cellStyle name="Normal 5 4 2 2 2 3 3 2" xfId="28272" xr:uid="{00000000-0005-0000-0000-0000666D0000}"/>
    <cellStyle name="Normal 5 4 2 2 2 3 3 3" xfId="28273" xr:uid="{00000000-0005-0000-0000-0000676D0000}"/>
    <cellStyle name="Normal 5 4 2 2 2 3 4" xfId="28274" xr:uid="{00000000-0005-0000-0000-0000686D0000}"/>
    <cellStyle name="Normal 5 4 2 2 2 3 5" xfId="28275" xr:uid="{00000000-0005-0000-0000-0000696D0000}"/>
    <cellStyle name="Normal 5 4 2 2 2 4" xfId="28276" xr:uid="{00000000-0005-0000-0000-00006A6D0000}"/>
    <cellStyle name="Normal 5 4 2 2 2 4 2" xfId="28277" xr:uid="{00000000-0005-0000-0000-00006B6D0000}"/>
    <cellStyle name="Normal 5 4 2 2 2 4 3" xfId="28278" xr:uid="{00000000-0005-0000-0000-00006C6D0000}"/>
    <cellStyle name="Normal 5 4 2 2 2 5" xfId="28279" xr:uid="{00000000-0005-0000-0000-00006D6D0000}"/>
    <cellStyle name="Normal 5 4 2 2 2 5 2" xfId="28280" xr:uid="{00000000-0005-0000-0000-00006E6D0000}"/>
    <cellStyle name="Normal 5 4 2 2 2 5 3" xfId="28281" xr:uid="{00000000-0005-0000-0000-00006F6D0000}"/>
    <cellStyle name="Normal 5 4 2 2 2 6" xfId="28282" xr:uid="{00000000-0005-0000-0000-0000706D0000}"/>
    <cellStyle name="Normal 5 4 2 2 2 6 2" xfId="28283" xr:uid="{00000000-0005-0000-0000-0000716D0000}"/>
    <cellStyle name="Normal 5 4 2 2 2 7" xfId="28284" xr:uid="{00000000-0005-0000-0000-0000726D0000}"/>
    <cellStyle name="Normal 5 4 2 2 2 7 2" xfId="28285" xr:uid="{00000000-0005-0000-0000-0000736D0000}"/>
    <cellStyle name="Normal 5 4 2 2 2 8" xfId="28286" xr:uid="{00000000-0005-0000-0000-0000746D0000}"/>
    <cellStyle name="Normal 5 4 2 2 2 9" xfId="28287" xr:uid="{00000000-0005-0000-0000-0000756D0000}"/>
    <cellStyle name="Normal 5 4 2 2 2_Tabell 4.5-4.7" xfId="28256" xr:uid="{00000000-0005-0000-0000-0000766D0000}"/>
    <cellStyle name="Normal 5 4 2 2 3" xfId="1614" xr:uid="{00000000-0005-0000-0000-0000776D0000}"/>
    <cellStyle name="Normal 5 4 2 2 3 2" xfId="28289" xr:uid="{00000000-0005-0000-0000-0000786D0000}"/>
    <cellStyle name="Normal 5 4 2 2 3 2 2" xfId="28290" xr:uid="{00000000-0005-0000-0000-0000796D0000}"/>
    <cellStyle name="Normal 5 4 2 2 3 2 3" xfId="28291" xr:uid="{00000000-0005-0000-0000-00007A6D0000}"/>
    <cellStyle name="Normal 5 4 2 2 3 3" xfId="28292" xr:uid="{00000000-0005-0000-0000-00007B6D0000}"/>
    <cellStyle name="Normal 5 4 2 2 3 3 2" xfId="28293" xr:uid="{00000000-0005-0000-0000-00007C6D0000}"/>
    <cellStyle name="Normal 5 4 2 2 3 3 3" xfId="28294" xr:uid="{00000000-0005-0000-0000-00007D6D0000}"/>
    <cellStyle name="Normal 5 4 2 2 3 4" xfId="28295" xr:uid="{00000000-0005-0000-0000-00007E6D0000}"/>
    <cellStyle name="Normal 5 4 2 2 3 5" xfId="28296" xr:uid="{00000000-0005-0000-0000-00007F6D0000}"/>
    <cellStyle name="Normal 5 4 2 2 3_Tabell 4.5-4.7" xfId="28288" xr:uid="{00000000-0005-0000-0000-0000806D0000}"/>
    <cellStyle name="Normal 5 4 2 2 4" xfId="28297" xr:uid="{00000000-0005-0000-0000-0000816D0000}"/>
    <cellStyle name="Normal 5 4 2 2 4 2" xfId="28298" xr:uid="{00000000-0005-0000-0000-0000826D0000}"/>
    <cellStyle name="Normal 5 4 2 2 4 2 2" xfId="28299" xr:uid="{00000000-0005-0000-0000-0000836D0000}"/>
    <cellStyle name="Normal 5 4 2 2 4 2 3" xfId="28300" xr:uid="{00000000-0005-0000-0000-0000846D0000}"/>
    <cellStyle name="Normal 5 4 2 2 4 3" xfId="28301" xr:uid="{00000000-0005-0000-0000-0000856D0000}"/>
    <cellStyle name="Normal 5 4 2 2 4 3 2" xfId="28302" xr:uid="{00000000-0005-0000-0000-0000866D0000}"/>
    <cellStyle name="Normal 5 4 2 2 4 3 3" xfId="28303" xr:uid="{00000000-0005-0000-0000-0000876D0000}"/>
    <cellStyle name="Normal 5 4 2 2 4 4" xfId="28304" xr:uid="{00000000-0005-0000-0000-0000886D0000}"/>
    <cellStyle name="Normal 5 4 2 2 4 5" xfId="28305" xr:uid="{00000000-0005-0000-0000-0000896D0000}"/>
    <cellStyle name="Normal 5 4 2 2 5" xfId="28306" xr:uid="{00000000-0005-0000-0000-00008A6D0000}"/>
    <cellStyle name="Normal 5 4 2 2 5 2" xfId="28307" xr:uid="{00000000-0005-0000-0000-00008B6D0000}"/>
    <cellStyle name="Normal 5 4 2 2 5 3" xfId="28308" xr:uid="{00000000-0005-0000-0000-00008C6D0000}"/>
    <cellStyle name="Normal 5 4 2 2 6" xfId="28309" xr:uid="{00000000-0005-0000-0000-00008D6D0000}"/>
    <cellStyle name="Normal 5 4 2 2 6 2" xfId="28310" xr:uid="{00000000-0005-0000-0000-00008E6D0000}"/>
    <cellStyle name="Normal 5 4 2 2 6 3" xfId="28311" xr:uid="{00000000-0005-0000-0000-00008F6D0000}"/>
    <cellStyle name="Normal 5 4 2 2 7" xfId="28312" xr:uid="{00000000-0005-0000-0000-0000906D0000}"/>
    <cellStyle name="Normal 5 4 2 2 7 2" xfId="28313" xr:uid="{00000000-0005-0000-0000-0000916D0000}"/>
    <cellStyle name="Normal 5 4 2 2 8" xfId="28314" xr:uid="{00000000-0005-0000-0000-0000926D0000}"/>
    <cellStyle name="Normal 5 4 2 2 8 2" xfId="28315" xr:uid="{00000000-0005-0000-0000-0000936D0000}"/>
    <cellStyle name="Normal 5 4 2 2 9" xfId="28316" xr:uid="{00000000-0005-0000-0000-0000946D0000}"/>
    <cellStyle name="Normal 5 4 2 2_Tabell 4.5-4.7" xfId="28253" xr:uid="{00000000-0005-0000-0000-0000956D0000}"/>
    <cellStyle name="Normal 5 4 2 3" xfId="1615" xr:uid="{00000000-0005-0000-0000-0000966D0000}"/>
    <cellStyle name="Normal 5 4 2 3 10" xfId="28318" xr:uid="{00000000-0005-0000-0000-0000976D0000}"/>
    <cellStyle name="Normal 5 4 2 3 2" xfId="1616" xr:uid="{00000000-0005-0000-0000-0000986D0000}"/>
    <cellStyle name="Normal 5 4 2 3 2 2" xfId="28320" xr:uid="{00000000-0005-0000-0000-0000996D0000}"/>
    <cellStyle name="Normal 5 4 2 3 2 2 2" xfId="28321" xr:uid="{00000000-0005-0000-0000-00009A6D0000}"/>
    <cellStyle name="Normal 5 4 2 3 2 2 3" xfId="28322" xr:uid="{00000000-0005-0000-0000-00009B6D0000}"/>
    <cellStyle name="Normal 5 4 2 3 2 3" xfId="28323" xr:uid="{00000000-0005-0000-0000-00009C6D0000}"/>
    <cellStyle name="Normal 5 4 2 3 2 3 2" xfId="28324" xr:uid="{00000000-0005-0000-0000-00009D6D0000}"/>
    <cellStyle name="Normal 5 4 2 3 2 3 3" xfId="28325" xr:uid="{00000000-0005-0000-0000-00009E6D0000}"/>
    <cellStyle name="Normal 5 4 2 3 2 4" xfId="28326" xr:uid="{00000000-0005-0000-0000-00009F6D0000}"/>
    <cellStyle name="Normal 5 4 2 3 2 5" xfId="28327" xr:uid="{00000000-0005-0000-0000-0000A06D0000}"/>
    <cellStyle name="Normal 5 4 2 3 2_Tabell 4.5-4.7" xfId="28319" xr:uid="{00000000-0005-0000-0000-0000A16D0000}"/>
    <cellStyle name="Normal 5 4 2 3 3" xfId="28328" xr:uid="{00000000-0005-0000-0000-0000A26D0000}"/>
    <cellStyle name="Normal 5 4 2 3 3 2" xfId="28329" xr:uid="{00000000-0005-0000-0000-0000A36D0000}"/>
    <cellStyle name="Normal 5 4 2 3 3 2 2" xfId="28330" xr:uid="{00000000-0005-0000-0000-0000A46D0000}"/>
    <cellStyle name="Normal 5 4 2 3 3 2 3" xfId="28331" xr:uid="{00000000-0005-0000-0000-0000A56D0000}"/>
    <cellStyle name="Normal 5 4 2 3 3 3" xfId="28332" xr:uid="{00000000-0005-0000-0000-0000A66D0000}"/>
    <cellStyle name="Normal 5 4 2 3 3 3 2" xfId="28333" xr:uid="{00000000-0005-0000-0000-0000A76D0000}"/>
    <cellStyle name="Normal 5 4 2 3 3 3 3" xfId="28334" xr:uid="{00000000-0005-0000-0000-0000A86D0000}"/>
    <cellStyle name="Normal 5 4 2 3 3 4" xfId="28335" xr:uid="{00000000-0005-0000-0000-0000A96D0000}"/>
    <cellStyle name="Normal 5 4 2 3 3 5" xfId="28336" xr:uid="{00000000-0005-0000-0000-0000AA6D0000}"/>
    <cellStyle name="Normal 5 4 2 3 4" xfId="28337" xr:uid="{00000000-0005-0000-0000-0000AB6D0000}"/>
    <cellStyle name="Normal 5 4 2 3 4 2" xfId="28338" xr:uid="{00000000-0005-0000-0000-0000AC6D0000}"/>
    <cellStyle name="Normal 5 4 2 3 4 3" xfId="28339" xr:uid="{00000000-0005-0000-0000-0000AD6D0000}"/>
    <cellStyle name="Normal 5 4 2 3 5" xfId="28340" xr:uid="{00000000-0005-0000-0000-0000AE6D0000}"/>
    <cellStyle name="Normal 5 4 2 3 5 2" xfId="28341" xr:uid="{00000000-0005-0000-0000-0000AF6D0000}"/>
    <cellStyle name="Normal 5 4 2 3 5 3" xfId="28342" xr:uid="{00000000-0005-0000-0000-0000B06D0000}"/>
    <cellStyle name="Normal 5 4 2 3 6" xfId="28343" xr:uid="{00000000-0005-0000-0000-0000B16D0000}"/>
    <cellStyle name="Normal 5 4 2 3 6 2" xfId="28344" xr:uid="{00000000-0005-0000-0000-0000B26D0000}"/>
    <cellStyle name="Normal 5 4 2 3 7" xfId="28345" xr:uid="{00000000-0005-0000-0000-0000B36D0000}"/>
    <cellStyle name="Normal 5 4 2 3 7 2" xfId="28346" xr:uid="{00000000-0005-0000-0000-0000B46D0000}"/>
    <cellStyle name="Normal 5 4 2 3 8" xfId="28347" xr:uid="{00000000-0005-0000-0000-0000B56D0000}"/>
    <cellStyle name="Normal 5 4 2 3 9" xfId="28348" xr:uid="{00000000-0005-0000-0000-0000B66D0000}"/>
    <cellStyle name="Normal 5 4 2 3_Tabell 4.5-4.7" xfId="28317" xr:uid="{00000000-0005-0000-0000-0000B76D0000}"/>
    <cellStyle name="Normal 5 4 2 4" xfId="1617" xr:uid="{00000000-0005-0000-0000-0000B86D0000}"/>
    <cellStyle name="Normal 5 4 2 4 2" xfId="28350" xr:uid="{00000000-0005-0000-0000-0000B96D0000}"/>
    <cellStyle name="Normal 5 4 2 4 2 2" xfId="28351" xr:uid="{00000000-0005-0000-0000-0000BA6D0000}"/>
    <cellStyle name="Normal 5 4 2 4 2 3" xfId="28352" xr:uid="{00000000-0005-0000-0000-0000BB6D0000}"/>
    <cellStyle name="Normal 5 4 2 4 3" xfId="28353" xr:uid="{00000000-0005-0000-0000-0000BC6D0000}"/>
    <cellStyle name="Normal 5 4 2 4 3 2" xfId="28354" xr:uid="{00000000-0005-0000-0000-0000BD6D0000}"/>
    <cellStyle name="Normal 5 4 2 4 3 3" xfId="28355" xr:uid="{00000000-0005-0000-0000-0000BE6D0000}"/>
    <cellStyle name="Normal 5 4 2 4 4" xfId="28356" xr:uid="{00000000-0005-0000-0000-0000BF6D0000}"/>
    <cellStyle name="Normal 5 4 2 4 5" xfId="28357" xr:uid="{00000000-0005-0000-0000-0000C06D0000}"/>
    <cellStyle name="Normal 5 4 2 4_Tabell 4.5-4.7" xfId="28349" xr:uid="{00000000-0005-0000-0000-0000C16D0000}"/>
    <cellStyle name="Normal 5 4 2 5" xfId="28358" xr:uid="{00000000-0005-0000-0000-0000C26D0000}"/>
    <cellStyle name="Normal 5 4 2 5 2" xfId="28359" xr:uid="{00000000-0005-0000-0000-0000C36D0000}"/>
    <cellStyle name="Normal 5 4 2 5 2 2" xfId="28360" xr:uid="{00000000-0005-0000-0000-0000C46D0000}"/>
    <cellStyle name="Normal 5 4 2 5 2 3" xfId="28361" xr:uid="{00000000-0005-0000-0000-0000C56D0000}"/>
    <cellStyle name="Normal 5 4 2 5 3" xfId="28362" xr:uid="{00000000-0005-0000-0000-0000C66D0000}"/>
    <cellStyle name="Normal 5 4 2 5 3 2" xfId="28363" xr:uid="{00000000-0005-0000-0000-0000C76D0000}"/>
    <cellStyle name="Normal 5 4 2 5 3 3" xfId="28364" xr:uid="{00000000-0005-0000-0000-0000C86D0000}"/>
    <cellStyle name="Normal 5 4 2 5 4" xfId="28365" xr:uid="{00000000-0005-0000-0000-0000C96D0000}"/>
    <cellStyle name="Normal 5 4 2 5 5" xfId="28366" xr:uid="{00000000-0005-0000-0000-0000CA6D0000}"/>
    <cellStyle name="Normal 5 4 2 6" xfId="28367" xr:uid="{00000000-0005-0000-0000-0000CB6D0000}"/>
    <cellStyle name="Normal 5 4 2 6 2" xfId="28368" xr:uid="{00000000-0005-0000-0000-0000CC6D0000}"/>
    <cellStyle name="Normal 5 4 2 6 3" xfId="28369" xr:uid="{00000000-0005-0000-0000-0000CD6D0000}"/>
    <cellStyle name="Normal 5 4 2 7" xfId="28370" xr:uid="{00000000-0005-0000-0000-0000CE6D0000}"/>
    <cellStyle name="Normal 5 4 2 7 2" xfId="28371" xr:uid="{00000000-0005-0000-0000-0000CF6D0000}"/>
    <cellStyle name="Normal 5 4 2 7 3" xfId="28372" xr:uid="{00000000-0005-0000-0000-0000D06D0000}"/>
    <cellStyle name="Normal 5 4 2 8" xfId="28373" xr:uid="{00000000-0005-0000-0000-0000D16D0000}"/>
    <cellStyle name="Normal 5 4 2 8 2" xfId="28374" xr:uid="{00000000-0005-0000-0000-0000D26D0000}"/>
    <cellStyle name="Normal 5 4 2 9" xfId="28375" xr:uid="{00000000-0005-0000-0000-0000D36D0000}"/>
    <cellStyle name="Normal 5 4 2 9 2" xfId="28376" xr:uid="{00000000-0005-0000-0000-0000D46D0000}"/>
    <cellStyle name="Normal 5 4 2_Tabell 4.5-4.7" xfId="28249" xr:uid="{00000000-0005-0000-0000-0000D56D0000}"/>
    <cellStyle name="Normal 5 4 3" xfId="1618" xr:uid="{00000000-0005-0000-0000-0000D66D0000}"/>
    <cellStyle name="Normal 5 4 3 10" xfId="28378" xr:uid="{00000000-0005-0000-0000-0000D76D0000}"/>
    <cellStyle name="Normal 5 4 3 11" xfId="28379" xr:uid="{00000000-0005-0000-0000-0000D86D0000}"/>
    <cellStyle name="Normal 5 4 3 2" xfId="1619" xr:uid="{00000000-0005-0000-0000-0000D96D0000}"/>
    <cellStyle name="Normal 5 4 3 2 10" xfId="28381" xr:uid="{00000000-0005-0000-0000-0000DA6D0000}"/>
    <cellStyle name="Normal 5 4 3 2 2" xfId="1620" xr:uid="{00000000-0005-0000-0000-0000DB6D0000}"/>
    <cellStyle name="Normal 5 4 3 2 2 2" xfId="28383" xr:uid="{00000000-0005-0000-0000-0000DC6D0000}"/>
    <cellStyle name="Normal 5 4 3 2 2 2 2" xfId="28384" xr:uid="{00000000-0005-0000-0000-0000DD6D0000}"/>
    <cellStyle name="Normal 5 4 3 2 2 2 3" xfId="28385" xr:uid="{00000000-0005-0000-0000-0000DE6D0000}"/>
    <cellStyle name="Normal 5 4 3 2 2 3" xfId="28386" xr:uid="{00000000-0005-0000-0000-0000DF6D0000}"/>
    <cellStyle name="Normal 5 4 3 2 2 3 2" xfId="28387" xr:uid="{00000000-0005-0000-0000-0000E06D0000}"/>
    <cellStyle name="Normal 5 4 3 2 2 3 3" xfId="28388" xr:uid="{00000000-0005-0000-0000-0000E16D0000}"/>
    <cellStyle name="Normal 5 4 3 2 2 4" xfId="28389" xr:uid="{00000000-0005-0000-0000-0000E26D0000}"/>
    <cellStyle name="Normal 5 4 3 2 2 5" xfId="28390" xr:uid="{00000000-0005-0000-0000-0000E36D0000}"/>
    <cellStyle name="Normal 5 4 3 2 2_Tabell 4.5-4.7" xfId="28382" xr:uid="{00000000-0005-0000-0000-0000E46D0000}"/>
    <cellStyle name="Normal 5 4 3 2 3" xfId="28391" xr:uid="{00000000-0005-0000-0000-0000E56D0000}"/>
    <cellStyle name="Normal 5 4 3 2 3 2" xfId="28392" xr:uid="{00000000-0005-0000-0000-0000E66D0000}"/>
    <cellStyle name="Normal 5 4 3 2 3 2 2" xfId="28393" xr:uid="{00000000-0005-0000-0000-0000E76D0000}"/>
    <cellStyle name="Normal 5 4 3 2 3 2 3" xfId="28394" xr:uid="{00000000-0005-0000-0000-0000E86D0000}"/>
    <cellStyle name="Normal 5 4 3 2 3 3" xfId="28395" xr:uid="{00000000-0005-0000-0000-0000E96D0000}"/>
    <cellStyle name="Normal 5 4 3 2 3 3 2" xfId="28396" xr:uid="{00000000-0005-0000-0000-0000EA6D0000}"/>
    <cellStyle name="Normal 5 4 3 2 3 3 3" xfId="28397" xr:uid="{00000000-0005-0000-0000-0000EB6D0000}"/>
    <cellStyle name="Normal 5 4 3 2 3 4" xfId="28398" xr:uid="{00000000-0005-0000-0000-0000EC6D0000}"/>
    <cellStyle name="Normal 5 4 3 2 3 5" xfId="28399" xr:uid="{00000000-0005-0000-0000-0000ED6D0000}"/>
    <cellStyle name="Normal 5 4 3 2 4" xfId="28400" xr:uid="{00000000-0005-0000-0000-0000EE6D0000}"/>
    <cellStyle name="Normal 5 4 3 2 4 2" xfId="28401" xr:uid="{00000000-0005-0000-0000-0000EF6D0000}"/>
    <cellStyle name="Normal 5 4 3 2 4 3" xfId="28402" xr:uid="{00000000-0005-0000-0000-0000F06D0000}"/>
    <cellStyle name="Normal 5 4 3 2 5" xfId="28403" xr:uid="{00000000-0005-0000-0000-0000F16D0000}"/>
    <cellStyle name="Normal 5 4 3 2 5 2" xfId="28404" xr:uid="{00000000-0005-0000-0000-0000F26D0000}"/>
    <cellStyle name="Normal 5 4 3 2 5 3" xfId="28405" xr:uid="{00000000-0005-0000-0000-0000F36D0000}"/>
    <cellStyle name="Normal 5 4 3 2 6" xfId="28406" xr:uid="{00000000-0005-0000-0000-0000F46D0000}"/>
    <cellStyle name="Normal 5 4 3 2 6 2" xfId="28407" xr:uid="{00000000-0005-0000-0000-0000F56D0000}"/>
    <cellStyle name="Normal 5 4 3 2 7" xfId="28408" xr:uid="{00000000-0005-0000-0000-0000F66D0000}"/>
    <cellStyle name="Normal 5 4 3 2 7 2" xfId="28409" xr:uid="{00000000-0005-0000-0000-0000F76D0000}"/>
    <cellStyle name="Normal 5 4 3 2 8" xfId="28410" xr:uid="{00000000-0005-0000-0000-0000F86D0000}"/>
    <cellStyle name="Normal 5 4 3 2 9" xfId="28411" xr:uid="{00000000-0005-0000-0000-0000F96D0000}"/>
    <cellStyle name="Normal 5 4 3 2_Tabell 4.5-4.7" xfId="28380" xr:uid="{00000000-0005-0000-0000-0000FA6D0000}"/>
    <cellStyle name="Normal 5 4 3 3" xfId="1621" xr:uid="{00000000-0005-0000-0000-0000FB6D0000}"/>
    <cellStyle name="Normal 5 4 3 3 2" xfId="28413" xr:uid="{00000000-0005-0000-0000-0000FC6D0000}"/>
    <cellStyle name="Normal 5 4 3 3 2 2" xfId="28414" xr:uid="{00000000-0005-0000-0000-0000FD6D0000}"/>
    <cellStyle name="Normal 5 4 3 3 2 3" xfId="28415" xr:uid="{00000000-0005-0000-0000-0000FE6D0000}"/>
    <cellStyle name="Normal 5 4 3 3 3" xfId="28416" xr:uid="{00000000-0005-0000-0000-0000FF6D0000}"/>
    <cellStyle name="Normal 5 4 3 3 3 2" xfId="28417" xr:uid="{00000000-0005-0000-0000-0000006E0000}"/>
    <cellStyle name="Normal 5 4 3 3 3 3" xfId="28418" xr:uid="{00000000-0005-0000-0000-0000016E0000}"/>
    <cellStyle name="Normal 5 4 3 3 4" xfId="28419" xr:uid="{00000000-0005-0000-0000-0000026E0000}"/>
    <cellStyle name="Normal 5 4 3 3 5" xfId="28420" xr:uid="{00000000-0005-0000-0000-0000036E0000}"/>
    <cellStyle name="Normal 5 4 3 3_Tabell 4.5-4.7" xfId="28412" xr:uid="{00000000-0005-0000-0000-0000046E0000}"/>
    <cellStyle name="Normal 5 4 3 4" xfId="28421" xr:uid="{00000000-0005-0000-0000-0000056E0000}"/>
    <cellStyle name="Normal 5 4 3 4 2" xfId="28422" xr:uid="{00000000-0005-0000-0000-0000066E0000}"/>
    <cellStyle name="Normal 5 4 3 4 2 2" xfId="28423" xr:uid="{00000000-0005-0000-0000-0000076E0000}"/>
    <cellStyle name="Normal 5 4 3 4 2 3" xfId="28424" xr:uid="{00000000-0005-0000-0000-0000086E0000}"/>
    <cellStyle name="Normal 5 4 3 4 3" xfId="28425" xr:uid="{00000000-0005-0000-0000-0000096E0000}"/>
    <cellStyle name="Normal 5 4 3 4 3 2" xfId="28426" xr:uid="{00000000-0005-0000-0000-00000A6E0000}"/>
    <cellStyle name="Normal 5 4 3 4 3 3" xfId="28427" xr:uid="{00000000-0005-0000-0000-00000B6E0000}"/>
    <cellStyle name="Normal 5 4 3 4 4" xfId="28428" xr:uid="{00000000-0005-0000-0000-00000C6E0000}"/>
    <cellStyle name="Normal 5 4 3 4 5" xfId="28429" xr:uid="{00000000-0005-0000-0000-00000D6E0000}"/>
    <cellStyle name="Normal 5 4 3 5" xfId="28430" xr:uid="{00000000-0005-0000-0000-00000E6E0000}"/>
    <cellStyle name="Normal 5 4 3 5 2" xfId="28431" xr:uid="{00000000-0005-0000-0000-00000F6E0000}"/>
    <cellStyle name="Normal 5 4 3 5 3" xfId="28432" xr:uid="{00000000-0005-0000-0000-0000106E0000}"/>
    <cellStyle name="Normal 5 4 3 6" xfId="28433" xr:uid="{00000000-0005-0000-0000-0000116E0000}"/>
    <cellStyle name="Normal 5 4 3 6 2" xfId="28434" xr:uid="{00000000-0005-0000-0000-0000126E0000}"/>
    <cellStyle name="Normal 5 4 3 6 3" xfId="28435" xr:uid="{00000000-0005-0000-0000-0000136E0000}"/>
    <cellStyle name="Normal 5 4 3 7" xfId="28436" xr:uid="{00000000-0005-0000-0000-0000146E0000}"/>
    <cellStyle name="Normal 5 4 3 7 2" xfId="28437" xr:uid="{00000000-0005-0000-0000-0000156E0000}"/>
    <cellStyle name="Normal 5 4 3 8" xfId="28438" xr:uid="{00000000-0005-0000-0000-0000166E0000}"/>
    <cellStyle name="Normal 5 4 3 8 2" xfId="28439" xr:uid="{00000000-0005-0000-0000-0000176E0000}"/>
    <cellStyle name="Normal 5 4 3 9" xfId="28440" xr:uid="{00000000-0005-0000-0000-0000186E0000}"/>
    <cellStyle name="Normal 5 4 3_Tabell 4.5-4.7" xfId="28377" xr:uid="{00000000-0005-0000-0000-0000196E0000}"/>
    <cellStyle name="Normal 5 4 4" xfId="1622" xr:uid="{00000000-0005-0000-0000-00001A6E0000}"/>
    <cellStyle name="Normal 5 4 4 10" xfId="28442" xr:uid="{00000000-0005-0000-0000-00001B6E0000}"/>
    <cellStyle name="Normal 5 4 4 2" xfId="1623" xr:uid="{00000000-0005-0000-0000-00001C6E0000}"/>
    <cellStyle name="Normal 5 4 4 2 2" xfId="28444" xr:uid="{00000000-0005-0000-0000-00001D6E0000}"/>
    <cellStyle name="Normal 5 4 4 2 2 2" xfId="28445" xr:uid="{00000000-0005-0000-0000-00001E6E0000}"/>
    <cellStyle name="Normal 5 4 4 2 2 3" xfId="28446" xr:uid="{00000000-0005-0000-0000-00001F6E0000}"/>
    <cellStyle name="Normal 5 4 4 2 3" xfId="28447" xr:uid="{00000000-0005-0000-0000-0000206E0000}"/>
    <cellStyle name="Normal 5 4 4 2 3 2" xfId="28448" xr:uid="{00000000-0005-0000-0000-0000216E0000}"/>
    <cellStyle name="Normal 5 4 4 2 3 3" xfId="28449" xr:uid="{00000000-0005-0000-0000-0000226E0000}"/>
    <cellStyle name="Normal 5 4 4 2 4" xfId="28450" xr:uid="{00000000-0005-0000-0000-0000236E0000}"/>
    <cellStyle name="Normal 5 4 4 2 5" xfId="28451" xr:uid="{00000000-0005-0000-0000-0000246E0000}"/>
    <cellStyle name="Normal 5 4 4 2_Tabell 4.5-4.7" xfId="28443" xr:uid="{00000000-0005-0000-0000-0000256E0000}"/>
    <cellStyle name="Normal 5 4 4 3" xfId="28452" xr:uid="{00000000-0005-0000-0000-0000266E0000}"/>
    <cellStyle name="Normal 5 4 4 3 2" xfId="28453" xr:uid="{00000000-0005-0000-0000-0000276E0000}"/>
    <cellStyle name="Normal 5 4 4 3 2 2" xfId="28454" xr:uid="{00000000-0005-0000-0000-0000286E0000}"/>
    <cellStyle name="Normal 5 4 4 3 2 3" xfId="28455" xr:uid="{00000000-0005-0000-0000-0000296E0000}"/>
    <cellStyle name="Normal 5 4 4 3 3" xfId="28456" xr:uid="{00000000-0005-0000-0000-00002A6E0000}"/>
    <cellStyle name="Normal 5 4 4 3 3 2" xfId="28457" xr:uid="{00000000-0005-0000-0000-00002B6E0000}"/>
    <cellStyle name="Normal 5 4 4 3 3 3" xfId="28458" xr:uid="{00000000-0005-0000-0000-00002C6E0000}"/>
    <cellStyle name="Normal 5 4 4 3 4" xfId="28459" xr:uid="{00000000-0005-0000-0000-00002D6E0000}"/>
    <cellStyle name="Normal 5 4 4 3 5" xfId="28460" xr:uid="{00000000-0005-0000-0000-00002E6E0000}"/>
    <cellStyle name="Normal 5 4 4 4" xfId="28461" xr:uid="{00000000-0005-0000-0000-00002F6E0000}"/>
    <cellStyle name="Normal 5 4 4 4 2" xfId="28462" xr:uid="{00000000-0005-0000-0000-0000306E0000}"/>
    <cellStyle name="Normal 5 4 4 4 3" xfId="28463" xr:uid="{00000000-0005-0000-0000-0000316E0000}"/>
    <cellStyle name="Normal 5 4 4 5" xfId="28464" xr:uid="{00000000-0005-0000-0000-0000326E0000}"/>
    <cellStyle name="Normal 5 4 4 5 2" xfId="28465" xr:uid="{00000000-0005-0000-0000-0000336E0000}"/>
    <cellStyle name="Normal 5 4 4 5 3" xfId="28466" xr:uid="{00000000-0005-0000-0000-0000346E0000}"/>
    <cellStyle name="Normal 5 4 4 6" xfId="28467" xr:uid="{00000000-0005-0000-0000-0000356E0000}"/>
    <cellStyle name="Normal 5 4 4 6 2" xfId="28468" xr:uid="{00000000-0005-0000-0000-0000366E0000}"/>
    <cellStyle name="Normal 5 4 4 7" xfId="28469" xr:uid="{00000000-0005-0000-0000-0000376E0000}"/>
    <cellStyle name="Normal 5 4 4 7 2" xfId="28470" xr:uid="{00000000-0005-0000-0000-0000386E0000}"/>
    <cellStyle name="Normal 5 4 4 8" xfId="28471" xr:uid="{00000000-0005-0000-0000-0000396E0000}"/>
    <cellStyle name="Normal 5 4 4 9" xfId="28472" xr:uid="{00000000-0005-0000-0000-00003A6E0000}"/>
    <cellStyle name="Normal 5 4 4_Tabell 4.5-4.7" xfId="28441" xr:uid="{00000000-0005-0000-0000-00003B6E0000}"/>
    <cellStyle name="Normal 5 4 5" xfId="1624" xr:uid="{00000000-0005-0000-0000-00003C6E0000}"/>
    <cellStyle name="Normal 5 4 5 2" xfId="28474" xr:uid="{00000000-0005-0000-0000-00003D6E0000}"/>
    <cellStyle name="Normal 5 4 5 2 2" xfId="28475" xr:uid="{00000000-0005-0000-0000-00003E6E0000}"/>
    <cellStyle name="Normal 5 4 5 2 3" xfId="28476" xr:uid="{00000000-0005-0000-0000-00003F6E0000}"/>
    <cellStyle name="Normal 5 4 5 3" xfId="28477" xr:uid="{00000000-0005-0000-0000-0000406E0000}"/>
    <cellStyle name="Normal 5 4 5 3 2" xfId="28478" xr:uid="{00000000-0005-0000-0000-0000416E0000}"/>
    <cellStyle name="Normal 5 4 5 3 3" xfId="28479" xr:uid="{00000000-0005-0000-0000-0000426E0000}"/>
    <cellStyle name="Normal 5 4 5 4" xfId="28480" xr:uid="{00000000-0005-0000-0000-0000436E0000}"/>
    <cellStyle name="Normal 5 4 5 5" xfId="28481" xr:uid="{00000000-0005-0000-0000-0000446E0000}"/>
    <cellStyle name="Normal 5 4 5_Tabell 4.5-4.7" xfId="28473" xr:uid="{00000000-0005-0000-0000-0000456E0000}"/>
    <cellStyle name="Normal 5 4 6" xfId="28482" xr:uid="{00000000-0005-0000-0000-0000466E0000}"/>
    <cellStyle name="Normal 5 4 6 2" xfId="28483" xr:uid="{00000000-0005-0000-0000-0000476E0000}"/>
    <cellStyle name="Normal 5 4 6 2 2" xfId="28484" xr:uid="{00000000-0005-0000-0000-0000486E0000}"/>
    <cellStyle name="Normal 5 4 6 2 3" xfId="28485" xr:uid="{00000000-0005-0000-0000-0000496E0000}"/>
    <cellStyle name="Normal 5 4 6 3" xfId="28486" xr:uid="{00000000-0005-0000-0000-00004A6E0000}"/>
    <cellStyle name="Normal 5 4 6 3 2" xfId="28487" xr:uid="{00000000-0005-0000-0000-00004B6E0000}"/>
    <cellStyle name="Normal 5 4 6 3 3" xfId="28488" xr:uid="{00000000-0005-0000-0000-00004C6E0000}"/>
    <cellStyle name="Normal 5 4 6 4" xfId="28489" xr:uid="{00000000-0005-0000-0000-00004D6E0000}"/>
    <cellStyle name="Normal 5 4 6 5" xfId="28490" xr:uid="{00000000-0005-0000-0000-00004E6E0000}"/>
    <cellStyle name="Normal 5 4 7" xfId="28491" xr:uid="{00000000-0005-0000-0000-00004F6E0000}"/>
    <cellStyle name="Normal 5 4 7 2" xfId="28492" xr:uid="{00000000-0005-0000-0000-0000506E0000}"/>
    <cellStyle name="Normal 5 4 7 3" xfId="28493" xr:uid="{00000000-0005-0000-0000-0000516E0000}"/>
    <cellStyle name="Normal 5 4 8" xfId="28494" xr:uid="{00000000-0005-0000-0000-0000526E0000}"/>
    <cellStyle name="Normal 5 4 8 2" xfId="28495" xr:uid="{00000000-0005-0000-0000-0000536E0000}"/>
    <cellStyle name="Normal 5 4 8 3" xfId="28496" xr:uid="{00000000-0005-0000-0000-0000546E0000}"/>
    <cellStyle name="Normal 5 4 9" xfId="28497" xr:uid="{00000000-0005-0000-0000-0000556E0000}"/>
    <cellStyle name="Normal 5 4 9 2" xfId="28498" xr:uid="{00000000-0005-0000-0000-0000566E0000}"/>
    <cellStyle name="Normal 5 4_Tabell 4.5-4.7" xfId="28243" xr:uid="{00000000-0005-0000-0000-0000576E0000}"/>
    <cellStyle name="Normal 5 5" xfId="1625" xr:uid="{00000000-0005-0000-0000-0000586E0000}"/>
    <cellStyle name="Normal 5 5 10" xfId="28500" xr:uid="{00000000-0005-0000-0000-0000596E0000}"/>
    <cellStyle name="Normal 5 5 10 2" xfId="28501" xr:uid="{00000000-0005-0000-0000-00005A6E0000}"/>
    <cellStyle name="Normal 5 5 11" xfId="28502" xr:uid="{00000000-0005-0000-0000-00005B6E0000}"/>
    <cellStyle name="Normal 5 5 12" xfId="28503" xr:uid="{00000000-0005-0000-0000-00005C6E0000}"/>
    <cellStyle name="Normal 5 5 13" xfId="28504" xr:uid="{00000000-0005-0000-0000-00005D6E0000}"/>
    <cellStyle name="Normal 5 5 2" xfId="1626" xr:uid="{00000000-0005-0000-0000-00005E6E0000}"/>
    <cellStyle name="Normal 5 5 2 10" xfId="28506" xr:uid="{00000000-0005-0000-0000-00005F6E0000}"/>
    <cellStyle name="Normal 5 5 2 11" xfId="28507" xr:uid="{00000000-0005-0000-0000-0000606E0000}"/>
    <cellStyle name="Normal 5 5 2 12" xfId="28508" xr:uid="{00000000-0005-0000-0000-0000616E0000}"/>
    <cellStyle name="Normal 5 5 2 2" xfId="1627" xr:uid="{00000000-0005-0000-0000-0000626E0000}"/>
    <cellStyle name="Normal 5 5 2 2 10" xfId="28510" xr:uid="{00000000-0005-0000-0000-0000636E0000}"/>
    <cellStyle name="Normal 5 5 2 2 11" xfId="28511" xr:uid="{00000000-0005-0000-0000-0000646E0000}"/>
    <cellStyle name="Normal 5 5 2 2 2" xfId="1628" xr:uid="{00000000-0005-0000-0000-0000656E0000}"/>
    <cellStyle name="Normal 5 5 2 2 2 10" xfId="28513" xr:uid="{00000000-0005-0000-0000-0000666E0000}"/>
    <cellStyle name="Normal 5 5 2 2 2 2" xfId="1629" xr:uid="{00000000-0005-0000-0000-0000676E0000}"/>
    <cellStyle name="Normal 5 5 2 2 2 2 2" xfId="28515" xr:uid="{00000000-0005-0000-0000-0000686E0000}"/>
    <cellStyle name="Normal 5 5 2 2 2 2 2 2" xfId="28516" xr:uid="{00000000-0005-0000-0000-0000696E0000}"/>
    <cellStyle name="Normal 5 5 2 2 2 2 2 3" xfId="28517" xr:uid="{00000000-0005-0000-0000-00006A6E0000}"/>
    <cellStyle name="Normal 5 5 2 2 2 2 3" xfId="28518" xr:uid="{00000000-0005-0000-0000-00006B6E0000}"/>
    <cellStyle name="Normal 5 5 2 2 2 2 3 2" xfId="28519" xr:uid="{00000000-0005-0000-0000-00006C6E0000}"/>
    <cellStyle name="Normal 5 5 2 2 2 2 3 3" xfId="28520" xr:uid="{00000000-0005-0000-0000-00006D6E0000}"/>
    <cellStyle name="Normal 5 5 2 2 2 2 4" xfId="28521" xr:uid="{00000000-0005-0000-0000-00006E6E0000}"/>
    <cellStyle name="Normal 5 5 2 2 2 2 5" xfId="28522" xr:uid="{00000000-0005-0000-0000-00006F6E0000}"/>
    <cellStyle name="Normal 5 5 2 2 2 2_Tabell 4.5-4.7" xfId="28514" xr:uid="{00000000-0005-0000-0000-0000706E0000}"/>
    <cellStyle name="Normal 5 5 2 2 2 3" xfId="28523" xr:uid="{00000000-0005-0000-0000-0000716E0000}"/>
    <cellStyle name="Normal 5 5 2 2 2 3 2" xfId="28524" xr:uid="{00000000-0005-0000-0000-0000726E0000}"/>
    <cellStyle name="Normal 5 5 2 2 2 3 2 2" xfId="28525" xr:uid="{00000000-0005-0000-0000-0000736E0000}"/>
    <cellStyle name="Normal 5 5 2 2 2 3 2 3" xfId="28526" xr:uid="{00000000-0005-0000-0000-0000746E0000}"/>
    <cellStyle name="Normal 5 5 2 2 2 3 3" xfId="28527" xr:uid="{00000000-0005-0000-0000-0000756E0000}"/>
    <cellStyle name="Normal 5 5 2 2 2 3 3 2" xfId="28528" xr:uid="{00000000-0005-0000-0000-0000766E0000}"/>
    <cellStyle name="Normal 5 5 2 2 2 3 3 3" xfId="28529" xr:uid="{00000000-0005-0000-0000-0000776E0000}"/>
    <cellStyle name="Normal 5 5 2 2 2 3 4" xfId="28530" xr:uid="{00000000-0005-0000-0000-0000786E0000}"/>
    <cellStyle name="Normal 5 5 2 2 2 3 5" xfId="28531" xr:uid="{00000000-0005-0000-0000-0000796E0000}"/>
    <cellStyle name="Normal 5 5 2 2 2 4" xfId="28532" xr:uid="{00000000-0005-0000-0000-00007A6E0000}"/>
    <cellStyle name="Normal 5 5 2 2 2 4 2" xfId="28533" xr:uid="{00000000-0005-0000-0000-00007B6E0000}"/>
    <cellStyle name="Normal 5 5 2 2 2 4 3" xfId="28534" xr:uid="{00000000-0005-0000-0000-00007C6E0000}"/>
    <cellStyle name="Normal 5 5 2 2 2 5" xfId="28535" xr:uid="{00000000-0005-0000-0000-00007D6E0000}"/>
    <cellStyle name="Normal 5 5 2 2 2 5 2" xfId="28536" xr:uid="{00000000-0005-0000-0000-00007E6E0000}"/>
    <cellStyle name="Normal 5 5 2 2 2 5 3" xfId="28537" xr:uid="{00000000-0005-0000-0000-00007F6E0000}"/>
    <cellStyle name="Normal 5 5 2 2 2 6" xfId="28538" xr:uid="{00000000-0005-0000-0000-0000806E0000}"/>
    <cellStyle name="Normal 5 5 2 2 2 6 2" xfId="28539" xr:uid="{00000000-0005-0000-0000-0000816E0000}"/>
    <cellStyle name="Normal 5 5 2 2 2 7" xfId="28540" xr:uid="{00000000-0005-0000-0000-0000826E0000}"/>
    <cellStyle name="Normal 5 5 2 2 2 7 2" xfId="28541" xr:uid="{00000000-0005-0000-0000-0000836E0000}"/>
    <cellStyle name="Normal 5 5 2 2 2 8" xfId="28542" xr:uid="{00000000-0005-0000-0000-0000846E0000}"/>
    <cellStyle name="Normal 5 5 2 2 2 9" xfId="28543" xr:uid="{00000000-0005-0000-0000-0000856E0000}"/>
    <cellStyle name="Normal 5 5 2 2 2_Tabell 4.5-4.7" xfId="28512" xr:uid="{00000000-0005-0000-0000-0000866E0000}"/>
    <cellStyle name="Normal 5 5 2 2 3" xfId="1630" xr:uid="{00000000-0005-0000-0000-0000876E0000}"/>
    <cellStyle name="Normal 5 5 2 2 3 2" xfId="28545" xr:uid="{00000000-0005-0000-0000-0000886E0000}"/>
    <cellStyle name="Normal 5 5 2 2 3 2 2" xfId="28546" xr:uid="{00000000-0005-0000-0000-0000896E0000}"/>
    <cellStyle name="Normal 5 5 2 2 3 2 3" xfId="28547" xr:uid="{00000000-0005-0000-0000-00008A6E0000}"/>
    <cellStyle name="Normal 5 5 2 2 3 3" xfId="28548" xr:uid="{00000000-0005-0000-0000-00008B6E0000}"/>
    <cellStyle name="Normal 5 5 2 2 3 3 2" xfId="28549" xr:uid="{00000000-0005-0000-0000-00008C6E0000}"/>
    <cellStyle name="Normal 5 5 2 2 3 3 3" xfId="28550" xr:uid="{00000000-0005-0000-0000-00008D6E0000}"/>
    <cellStyle name="Normal 5 5 2 2 3 4" xfId="28551" xr:uid="{00000000-0005-0000-0000-00008E6E0000}"/>
    <cellStyle name="Normal 5 5 2 2 3 5" xfId="28552" xr:uid="{00000000-0005-0000-0000-00008F6E0000}"/>
    <cellStyle name="Normal 5 5 2 2 3_Tabell 4.5-4.7" xfId="28544" xr:uid="{00000000-0005-0000-0000-0000906E0000}"/>
    <cellStyle name="Normal 5 5 2 2 4" xfId="28553" xr:uid="{00000000-0005-0000-0000-0000916E0000}"/>
    <cellStyle name="Normal 5 5 2 2 4 2" xfId="28554" xr:uid="{00000000-0005-0000-0000-0000926E0000}"/>
    <cellStyle name="Normal 5 5 2 2 4 2 2" xfId="28555" xr:uid="{00000000-0005-0000-0000-0000936E0000}"/>
    <cellStyle name="Normal 5 5 2 2 4 2 3" xfId="28556" xr:uid="{00000000-0005-0000-0000-0000946E0000}"/>
    <cellStyle name="Normal 5 5 2 2 4 3" xfId="28557" xr:uid="{00000000-0005-0000-0000-0000956E0000}"/>
    <cellStyle name="Normal 5 5 2 2 4 3 2" xfId="28558" xr:uid="{00000000-0005-0000-0000-0000966E0000}"/>
    <cellStyle name="Normal 5 5 2 2 4 3 3" xfId="28559" xr:uid="{00000000-0005-0000-0000-0000976E0000}"/>
    <cellStyle name="Normal 5 5 2 2 4 4" xfId="28560" xr:uid="{00000000-0005-0000-0000-0000986E0000}"/>
    <cellStyle name="Normal 5 5 2 2 4 5" xfId="28561" xr:uid="{00000000-0005-0000-0000-0000996E0000}"/>
    <cellStyle name="Normal 5 5 2 2 5" xfId="28562" xr:uid="{00000000-0005-0000-0000-00009A6E0000}"/>
    <cellStyle name="Normal 5 5 2 2 5 2" xfId="28563" xr:uid="{00000000-0005-0000-0000-00009B6E0000}"/>
    <cellStyle name="Normal 5 5 2 2 5 3" xfId="28564" xr:uid="{00000000-0005-0000-0000-00009C6E0000}"/>
    <cellStyle name="Normal 5 5 2 2 6" xfId="28565" xr:uid="{00000000-0005-0000-0000-00009D6E0000}"/>
    <cellStyle name="Normal 5 5 2 2 6 2" xfId="28566" xr:uid="{00000000-0005-0000-0000-00009E6E0000}"/>
    <cellStyle name="Normal 5 5 2 2 6 3" xfId="28567" xr:uid="{00000000-0005-0000-0000-00009F6E0000}"/>
    <cellStyle name="Normal 5 5 2 2 7" xfId="28568" xr:uid="{00000000-0005-0000-0000-0000A06E0000}"/>
    <cellStyle name="Normal 5 5 2 2 7 2" xfId="28569" xr:uid="{00000000-0005-0000-0000-0000A16E0000}"/>
    <cellStyle name="Normal 5 5 2 2 8" xfId="28570" xr:uid="{00000000-0005-0000-0000-0000A26E0000}"/>
    <cellStyle name="Normal 5 5 2 2 8 2" xfId="28571" xr:uid="{00000000-0005-0000-0000-0000A36E0000}"/>
    <cellStyle name="Normal 5 5 2 2 9" xfId="28572" xr:uid="{00000000-0005-0000-0000-0000A46E0000}"/>
    <cellStyle name="Normal 5 5 2 2_Tabell 4.5-4.7" xfId="28509" xr:uid="{00000000-0005-0000-0000-0000A56E0000}"/>
    <cellStyle name="Normal 5 5 2 3" xfId="1631" xr:uid="{00000000-0005-0000-0000-0000A66E0000}"/>
    <cellStyle name="Normal 5 5 2 3 10" xfId="28574" xr:uid="{00000000-0005-0000-0000-0000A76E0000}"/>
    <cellStyle name="Normal 5 5 2 3 2" xfId="1632" xr:uid="{00000000-0005-0000-0000-0000A86E0000}"/>
    <cellStyle name="Normal 5 5 2 3 2 2" xfId="28576" xr:uid="{00000000-0005-0000-0000-0000A96E0000}"/>
    <cellStyle name="Normal 5 5 2 3 2 2 2" xfId="28577" xr:uid="{00000000-0005-0000-0000-0000AA6E0000}"/>
    <cellStyle name="Normal 5 5 2 3 2 2 3" xfId="28578" xr:uid="{00000000-0005-0000-0000-0000AB6E0000}"/>
    <cellStyle name="Normal 5 5 2 3 2 3" xfId="28579" xr:uid="{00000000-0005-0000-0000-0000AC6E0000}"/>
    <cellStyle name="Normal 5 5 2 3 2 3 2" xfId="28580" xr:uid="{00000000-0005-0000-0000-0000AD6E0000}"/>
    <cellStyle name="Normal 5 5 2 3 2 3 3" xfId="28581" xr:uid="{00000000-0005-0000-0000-0000AE6E0000}"/>
    <cellStyle name="Normal 5 5 2 3 2 4" xfId="28582" xr:uid="{00000000-0005-0000-0000-0000AF6E0000}"/>
    <cellStyle name="Normal 5 5 2 3 2 5" xfId="28583" xr:uid="{00000000-0005-0000-0000-0000B06E0000}"/>
    <cellStyle name="Normal 5 5 2 3 2_Tabell 4.5-4.7" xfId="28575" xr:uid="{00000000-0005-0000-0000-0000B16E0000}"/>
    <cellStyle name="Normal 5 5 2 3 3" xfId="28584" xr:uid="{00000000-0005-0000-0000-0000B26E0000}"/>
    <cellStyle name="Normal 5 5 2 3 3 2" xfId="28585" xr:uid="{00000000-0005-0000-0000-0000B36E0000}"/>
    <cellStyle name="Normal 5 5 2 3 3 2 2" xfId="28586" xr:uid="{00000000-0005-0000-0000-0000B46E0000}"/>
    <cellStyle name="Normal 5 5 2 3 3 2 3" xfId="28587" xr:uid="{00000000-0005-0000-0000-0000B56E0000}"/>
    <cellStyle name="Normal 5 5 2 3 3 3" xfId="28588" xr:uid="{00000000-0005-0000-0000-0000B66E0000}"/>
    <cellStyle name="Normal 5 5 2 3 3 3 2" xfId="28589" xr:uid="{00000000-0005-0000-0000-0000B76E0000}"/>
    <cellStyle name="Normal 5 5 2 3 3 3 3" xfId="28590" xr:uid="{00000000-0005-0000-0000-0000B86E0000}"/>
    <cellStyle name="Normal 5 5 2 3 3 4" xfId="28591" xr:uid="{00000000-0005-0000-0000-0000B96E0000}"/>
    <cellStyle name="Normal 5 5 2 3 3 5" xfId="28592" xr:uid="{00000000-0005-0000-0000-0000BA6E0000}"/>
    <cellStyle name="Normal 5 5 2 3 4" xfId="28593" xr:uid="{00000000-0005-0000-0000-0000BB6E0000}"/>
    <cellStyle name="Normal 5 5 2 3 4 2" xfId="28594" xr:uid="{00000000-0005-0000-0000-0000BC6E0000}"/>
    <cellStyle name="Normal 5 5 2 3 4 3" xfId="28595" xr:uid="{00000000-0005-0000-0000-0000BD6E0000}"/>
    <cellStyle name="Normal 5 5 2 3 5" xfId="28596" xr:uid="{00000000-0005-0000-0000-0000BE6E0000}"/>
    <cellStyle name="Normal 5 5 2 3 5 2" xfId="28597" xr:uid="{00000000-0005-0000-0000-0000BF6E0000}"/>
    <cellStyle name="Normal 5 5 2 3 5 3" xfId="28598" xr:uid="{00000000-0005-0000-0000-0000C06E0000}"/>
    <cellStyle name="Normal 5 5 2 3 6" xfId="28599" xr:uid="{00000000-0005-0000-0000-0000C16E0000}"/>
    <cellStyle name="Normal 5 5 2 3 6 2" xfId="28600" xr:uid="{00000000-0005-0000-0000-0000C26E0000}"/>
    <cellStyle name="Normal 5 5 2 3 7" xfId="28601" xr:uid="{00000000-0005-0000-0000-0000C36E0000}"/>
    <cellStyle name="Normal 5 5 2 3 7 2" xfId="28602" xr:uid="{00000000-0005-0000-0000-0000C46E0000}"/>
    <cellStyle name="Normal 5 5 2 3 8" xfId="28603" xr:uid="{00000000-0005-0000-0000-0000C56E0000}"/>
    <cellStyle name="Normal 5 5 2 3 9" xfId="28604" xr:uid="{00000000-0005-0000-0000-0000C66E0000}"/>
    <cellStyle name="Normal 5 5 2 3_Tabell 4.5-4.7" xfId="28573" xr:uid="{00000000-0005-0000-0000-0000C76E0000}"/>
    <cellStyle name="Normal 5 5 2 4" xfId="1633" xr:uid="{00000000-0005-0000-0000-0000C86E0000}"/>
    <cellStyle name="Normal 5 5 2 4 2" xfId="28606" xr:uid="{00000000-0005-0000-0000-0000C96E0000}"/>
    <cellStyle name="Normal 5 5 2 4 2 2" xfId="28607" xr:uid="{00000000-0005-0000-0000-0000CA6E0000}"/>
    <cellStyle name="Normal 5 5 2 4 2 3" xfId="28608" xr:uid="{00000000-0005-0000-0000-0000CB6E0000}"/>
    <cellStyle name="Normal 5 5 2 4 3" xfId="28609" xr:uid="{00000000-0005-0000-0000-0000CC6E0000}"/>
    <cellStyle name="Normal 5 5 2 4 3 2" xfId="28610" xr:uid="{00000000-0005-0000-0000-0000CD6E0000}"/>
    <cellStyle name="Normal 5 5 2 4 3 3" xfId="28611" xr:uid="{00000000-0005-0000-0000-0000CE6E0000}"/>
    <cellStyle name="Normal 5 5 2 4 4" xfId="28612" xr:uid="{00000000-0005-0000-0000-0000CF6E0000}"/>
    <cellStyle name="Normal 5 5 2 4 5" xfId="28613" xr:uid="{00000000-0005-0000-0000-0000D06E0000}"/>
    <cellStyle name="Normal 5 5 2 4_Tabell 4.5-4.7" xfId="28605" xr:uid="{00000000-0005-0000-0000-0000D16E0000}"/>
    <cellStyle name="Normal 5 5 2 5" xfId="28614" xr:uid="{00000000-0005-0000-0000-0000D26E0000}"/>
    <cellStyle name="Normal 5 5 2 5 2" xfId="28615" xr:uid="{00000000-0005-0000-0000-0000D36E0000}"/>
    <cellStyle name="Normal 5 5 2 5 2 2" xfId="28616" xr:uid="{00000000-0005-0000-0000-0000D46E0000}"/>
    <cellStyle name="Normal 5 5 2 5 2 3" xfId="28617" xr:uid="{00000000-0005-0000-0000-0000D56E0000}"/>
    <cellStyle name="Normal 5 5 2 5 3" xfId="28618" xr:uid="{00000000-0005-0000-0000-0000D66E0000}"/>
    <cellStyle name="Normal 5 5 2 5 3 2" xfId="28619" xr:uid="{00000000-0005-0000-0000-0000D76E0000}"/>
    <cellStyle name="Normal 5 5 2 5 3 3" xfId="28620" xr:uid="{00000000-0005-0000-0000-0000D86E0000}"/>
    <cellStyle name="Normal 5 5 2 5 4" xfId="28621" xr:uid="{00000000-0005-0000-0000-0000D96E0000}"/>
    <cellStyle name="Normal 5 5 2 5 5" xfId="28622" xr:uid="{00000000-0005-0000-0000-0000DA6E0000}"/>
    <cellStyle name="Normal 5 5 2 6" xfId="28623" xr:uid="{00000000-0005-0000-0000-0000DB6E0000}"/>
    <cellStyle name="Normal 5 5 2 6 2" xfId="28624" xr:uid="{00000000-0005-0000-0000-0000DC6E0000}"/>
    <cellStyle name="Normal 5 5 2 6 3" xfId="28625" xr:uid="{00000000-0005-0000-0000-0000DD6E0000}"/>
    <cellStyle name="Normal 5 5 2 7" xfId="28626" xr:uid="{00000000-0005-0000-0000-0000DE6E0000}"/>
    <cellStyle name="Normal 5 5 2 7 2" xfId="28627" xr:uid="{00000000-0005-0000-0000-0000DF6E0000}"/>
    <cellStyle name="Normal 5 5 2 7 3" xfId="28628" xr:uid="{00000000-0005-0000-0000-0000E06E0000}"/>
    <cellStyle name="Normal 5 5 2 8" xfId="28629" xr:uid="{00000000-0005-0000-0000-0000E16E0000}"/>
    <cellStyle name="Normal 5 5 2 8 2" xfId="28630" xr:uid="{00000000-0005-0000-0000-0000E26E0000}"/>
    <cellStyle name="Normal 5 5 2 9" xfId="28631" xr:uid="{00000000-0005-0000-0000-0000E36E0000}"/>
    <cellStyle name="Normal 5 5 2 9 2" xfId="28632" xr:uid="{00000000-0005-0000-0000-0000E46E0000}"/>
    <cellStyle name="Normal 5 5 2_Tabell 4.5-4.7" xfId="28505" xr:uid="{00000000-0005-0000-0000-0000E56E0000}"/>
    <cellStyle name="Normal 5 5 3" xfId="1634" xr:uid="{00000000-0005-0000-0000-0000E66E0000}"/>
    <cellStyle name="Normal 5 5 3 10" xfId="28634" xr:uid="{00000000-0005-0000-0000-0000E76E0000}"/>
    <cellStyle name="Normal 5 5 3 11" xfId="28635" xr:uid="{00000000-0005-0000-0000-0000E86E0000}"/>
    <cellStyle name="Normal 5 5 3 2" xfId="1635" xr:uid="{00000000-0005-0000-0000-0000E96E0000}"/>
    <cellStyle name="Normal 5 5 3 2 10" xfId="28637" xr:uid="{00000000-0005-0000-0000-0000EA6E0000}"/>
    <cellStyle name="Normal 5 5 3 2 2" xfId="1636" xr:uid="{00000000-0005-0000-0000-0000EB6E0000}"/>
    <cellStyle name="Normal 5 5 3 2 2 2" xfId="28639" xr:uid="{00000000-0005-0000-0000-0000EC6E0000}"/>
    <cellStyle name="Normal 5 5 3 2 2 2 2" xfId="28640" xr:uid="{00000000-0005-0000-0000-0000ED6E0000}"/>
    <cellStyle name="Normal 5 5 3 2 2 2 3" xfId="28641" xr:uid="{00000000-0005-0000-0000-0000EE6E0000}"/>
    <cellStyle name="Normal 5 5 3 2 2 3" xfId="28642" xr:uid="{00000000-0005-0000-0000-0000EF6E0000}"/>
    <cellStyle name="Normal 5 5 3 2 2 3 2" xfId="28643" xr:uid="{00000000-0005-0000-0000-0000F06E0000}"/>
    <cellStyle name="Normal 5 5 3 2 2 3 3" xfId="28644" xr:uid="{00000000-0005-0000-0000-0000F16E0000}"/>
    <cellStyle name="Normal 5 5 3 2 2 4" xfId="28645" xr:uid="{00000000-0005-0000-0000-0000F26E0000}"/>
    <cellStyle name="Normal 5 5 3 2 2 5" xfId="28646" xr:uid="{00000000-0005-0000-0000-0000F36E0000}"/>
    <cellStyle name="Normal 5 5 3 2 2_Tabell 4.5-4.7" xfId="28638" xr:uid="{00000000-0005-0000-0000-0000F46E0000}"/>
    <cellStyle name="Normal 5 5 3 2 3" xfId="28647" xr:uid="{00000000-0005-0000-0000-0000F56E0000}"/>
    <cellStyle name="Normal 5 5 3 2 3 2" xfId="28648" xr:uid="{00000000-0005-0000-0000-0000F66E0000}"/>
    <cellStyle name="Normal 5 5 3 2 3 2 2" xfId="28649" xr:uid="{00000000-0005-0000-0000-0000F76E0000}"/>
    <cellStyle name="Normal 5 5 3 2 3 2 3" xfId="28650" xr:uid="{00000000-0005-0000-0000-0000F86E0000}"/>
    <cellStyle name="Normal 5 5 3 2 3 3" xfId="28651" xr:uid="{00000000-0005-0000-0000-0000F96E0000}"/>
    <cellStyle name="Normal 5 5 3 2 3 3 2" xfId="28652" xr:uid="{00000000-0005-0000-0000-0000FA6E0000}"/>
    <cellStyle name="Normal 5 5 3 2 3 3 3" xfId="28653" xr:uid="{00000000-0005-0000-0000-0000FB6E0000}"/>
    <cellStyle name="Normal 5 5 3 2 3 4" xfId="28654" xr:uid="{00000000-0005-0000-0000-0000FC6E0000}"/>
    <cellStyle name="Normal 5 5 3 2 3 5" xfId="28655" xr:uid="{00000000-0005-0000-0000-0000FD6E0000}"/>
    <cellStyle name="Normal 5 5 3 2 4" xfId="28656" xr:uid="{00000000-0005-0000-0000-0000FE6E0000}"/>
    <cellStyle name="Normal 5 5 3 2 4 2" xfId="28657" xr:uid="{00000000-0005-0000-0000-0000FF6E0000}"/>
    <cellStyle name="Normal 5 5 3 2 4 3" xfId="28658" xr:uid="{00000000-0005-0000-0000-0000006F0000}"/>
    <cellStyle name="Normal 5 5 3 2 5" xfId="28659" xr:uid="{00000000-0005-0000-0000-0000016F0000}"/>
    <cellStyle name="Normal 5 5 3 2 5 2" xfId="28660" xr:uid="{00000000-0005-0000-0000-0000026F0000}"/>
    <cellStyle name="Normal 5 5 3 2 5 3" xfId="28661" xr:uid="{00000000-0005-0000-0000-0000036F0000}"/>
    <cellStyle name="Normal 5 5 3 2 6" xfId="28662" xr:uid="{00000000-0005-0000-0000-0000046F0000}"/>
    <cellStyle name="Normal 5 5 3 2 6 2" xfId="28663" xr:uid="{00000000-0005-0000-0000-0000056F0000}"/>
    <cellStyle name="Normal 5 5 3 2 7" xfId="28664" xr:uid="{00000000-0005-0000-0000-0000066F0000}"/>
    <cellStyle name="Normal 5 5 3 2 7 2" xfId="28665" xr:uid="{00000000-0005-0000-0000-0000076F0000}"/>
    <cellStyle name="Normal 5 5 3 2 8" xfId="28666" xr:uid="{00000000-0005-0000-0000-0000086F0000}"/>
    <cellStyle name="Normal 5 5 3 2 9" xfId="28667" xr:uid="{00000000-0005-0000-0000-0000096F0000}"/>
    <cellStyle name="Normal 5 5 3 2_Tabell 4.5-4.7" xfId="28636" xr:uid="{00000000-0005-0000-0000-00000A6F0000}"/>
    <cellStyle name="Normal 5 5 3 3" xfId="1637" xr:uid="{00000000-0005-0000-0000-00000B6F0000}"/>
    <cellStyle name="Normal 5 5 3 3 2" xfId="28669" xr:uid="{00000000-0005-0000-0000-00000C6F0000}"/>
    <cellStyle name="Normal 5 5 3 3 2 2" xfId="28670" xr:uid="{00000000-0005-0000-0000-00000D6F0000}"/>
    <cellStyle name="Normal 5 5 3 3 2 3" xfId="28671" xr:uid="{00000000-0005-0000-0000-00000E6F0000}"/>
    <cellStyle name="Normal 5 5 3 3 3" xfId="28672" xr:uid="{00000000-0005-0000-0000-00000F6F0000}"/>
    <cellStyle name="Normal 5 5 3 3 3 2" xfId="28673" xr:uid="{00000000-0005-0000-0000-0000106F0000}"/>
    <cellStyle name="Normal 5 5 3 3 3 3" xfId="28674" xr:uid="{00000000-0005-0000-0000-0000116F0000}"/>
    <cellStyle name="Normal 5 5 3 3 4" xfId="28675" xr:uid="{00000000-0005-0000-0000-0000126F0000}"/>
    <cellStyle name="Normal 5 5 3 3 5" xfId="28676" xr:uid="{00000000-0005-0000-0000-0000136F0000}"/>
    <cellStyle name="Normal 5 5 3 3_Tabell 4.5-4.7" xfId="28668" xr:uid="{00000000-0005-0000-0000-0000146F0000}"/>
    <cellStyle name="Normal 5 5 3 4" xfId="28677" xr:uid="{00000000-0005-0000-0000-0000156F0000}"/>
    <cellStyle name="Normal 5 5 3 4 2" xfId="28678" xr:uid="{00000000-0005-0000-0000-0000166F0000}"/>
    <cellStyle name="Normal 5 5 3 4 2 2" xfId="28679" xr:uid="{00000000-0005-0000-0000-0000176F0000}"/>
    <cellStyle name="Normal 5 5 3 4 2 3" xfId="28680" xr:uid="{00000000-0005-0000-0000-0000186F0000}"/>
    <cellStyle name="Normal 5 5 3 4 3" xfId="28681" xr:uid="{00000000-0005-0000-0000-0000196F0000}"/>
    <cellStyle name="Normal 5 5 3 4 3 2" xfId="28682" xr:uid="{00000000-0005-0000-0000-00001A6F0000}"/>
    <cellStyle name="Normal 5 5 3 4 3 3" xfId="28683" xr:uid="{00000000-0005-0000-0000-00001B6F0000}"/>
    <cellStyle name="Normal 5 5 3 4 4" xfId="28684" xr:uid="{00000000-0005-0000-0000-00001C6F0000}"/>
    <cellStyle name="Normal 5 5 3 4 5" xfId="28685" xr:uid="{00000000-0005-0000-0000-00001D6F0000}"/>
    <cellStyle name="Normal 5 5 3 5" xfId="28686" xr:uid="{00000000-0005-0000-0000-00001E6F0000}"/>
    <cellStyle name="Normal 5 5 3 5 2" xfId="28687" xr:uid="{00000000-0005-0000-0000-00001F6F0000}"/>
    <cellStyle name="Normal 5 5 3 5 3" xfId="28688" xr:uid="{00000000-0005-0000-0000-0000206F0000}"/>
    <cellStyle name="Normal 5 5 3 6" xfId="28689" xr:uid="{00000000-0005-0000-0000-0000216F0000}"/>
    <cellStyle name="Normal 5 5 3 6 2" xfId="28690" xr:uid="{00000000-0005-0000-0000-0000226F0000}"/>
    <cellStyle name="Normal 5 5 3 6 3" xfId="28691" xr:uid="{00000000-0005-0000-0000-0000236F0000}"/>
    <cellStyle name="Normal 5 5 3 7" xfId="28692" xr:uid="{00000000-0005-0000-0000-0000246F0000}"/>
    <cellStyle name="Normal 5 5 3 7 2" xfId="28693" xr:uid="{00000000-0005-0000-0000-0000256F0000}"/>
    <cellStyle name="Normal 5 5 3 8" xfId="28694" xr:uid="{00000000-0005-0000-0000-0000266F0000}"/>
    <cellStyle name="Normal 5 5 3 8 2" xfId="28695" xr:uid="{00000000-0005-0000-0000-0000276F0000}"/>
    <cellStyle name="Normal 5 5 3 9" xfId="28696" xr:uid="{00000000-0005-0000-0000-0000286F0000}"/>
    <cellStyle name="Normal 5 5 3_Tabell 4.5-4.7" xfId="28633" xr:uid="{00000000-0005-0000-0000-0000296F0000}"/>
    <cellStyle name="Normal 5 5 4" xfId="1638" xr:uid="{00000000-0005-0000-0000-00002A6F0000}"/>
    <cellStyle name="Normal 5 5 4 10" xfId="28698" xr:uid="{00000000-0005-0000-0000-00002B6F0000}"/>
    <cellStyle name="Normal 5 5 4 2" xfId="1639" xr:uid="{00000000-0005-0000-0000-00002C6F0000}"/>
    <cellStyle name="Normal 5 5 4 2 2" xfId="28700" xr:uid="{00000000-0005-0000-0000-00002D6F0000}"/>
    <cellStyle name="Normal 5 5 4 2 2 2" xfId="28701" xr:uid="{00000000-0005-0000-0000-00002E6F0000}"/>
    <cellStyle name="Normal 5 5 4 2 2 3" xfId="28702" xr:uid="{00000000-0005-0000-0000-00002F6F0000}"/>
    <cellStyle name="Normal 5 5 4 2 3" xfId="28703" xr:uid="{00000000-0005-0000-0000-0000306F0000}"/>
    <cellStyle name="Normal 5 5 4 2 3 2" xfId="28704" xr:uid="{00000000-0005-0000-0000-0000316F0000}"/>
    <cellStyle name="Normal 5 5 4 2 3 3" xfId="28705" xr:uid="{00000000-0005-0000-0000-0000326F0000}"/>
    <cellStyle name="Normal 5 5 4 2 4" xfId="28706" xr:uid="{00000000-0005-0000-0000-0000336F0000}"/>
    <cellStyle name="Normal 5 5 4 2 5" xfId="28707" xr:uid="{00000000-0005-0000-0000-0000346F0000}"/>
    <cellStyle name="Normal 5 5 4 2_Tabell 4.5-4.7" xfId="28699" xr:uid="{00000000-0005-0000-0000-0000356F0000}"/>
    <cellStyle name="Normal 5 5 4 3" xfId="28708" xr:uid="{00000000-0005-0000-0000-0000366F0000}"/>
    <cellStyle name="Normal 5 5 4 3 2" xfId="28709" xr:uid="{00000000-0005-0000-0000-0000376F0000}"/>
    <cellStyle name="Normal 5 5 4 3 2 2" xfId="28710" xr:uid="{00000000-0005-0000-0000-0000386F0000}"/>
    <cellStyle name="Normal 5 5 4 3 2 3" xfId="28711" xr:uid="{00000000-0005-0000-0000-0000396F0000}"/>
    <cellStyle name="Normal 5 5 4 3 3" xfId="28712" xr:uid="{00000000-0005-0000-0000-00003A6F0000}"/>
    <cellStyle name="Normal 5 5 4 3 3 2" xfId="28713" xr:uid="{00000000-0005-0000-0000-00003B6F0000}"/>
    <cellStyle name="Normal 5 5 4 3 3 3" xfId="28714" xr:uid="{00000000-0005-0000-0000-00003C6F0000}"/>
    <cellStyle name="Normal 5 5 4 3 4" xfId="28715" xr:uid="{00000000-0005-0000-0000-00003D6F0000}"/>
    <cellStyle name="Normal 5 5 4 3 5" xfId="28716" xr:uid="{00000000-0005-0000-0000-00003E6F0000}"/>
    <cellStyle name="Normal 5 5 4 4" xfId="28717" xr:uid="{00000000-0005-0000-0000-00003F6F0000}"/>
    <cellStyle name="Normal 5 5 4 4 2" xfId="28718" xr:uid="{00000000-0005-0000-0000-0000406F0000}"/>
    <cellStyle name="Normal 5 5 4 4 3" xfId="28719" xr:uid="{00000000-0005-0000-0000-0000416F0000}"/>
    <cellStyle name="Normal 5 5 4 5" xfId="28720" xr:uid="{00000000-0005-0000-0000-0000426F0000}"/>
    <cellStyle name="Normal 5 5 4 5 2" xfId="28721" xr:uid="{00000000-0005-0000-0000-0000436F0000}"/>
    <cellStyle name="Normal 5 5 4 5 3" xfId="28722" xr:uid="{00000000-0005-0000-0000-0000446F0000}"/>
    <cellStyle name="Normal 5 5 4 6" xfId="28723" xr:uid="{00000000-0005-0000-0000-0000456F0000}"/>
    <cellStyle name="Normal 5 5 4 6 2" xfId="28724" xr:uid="{00000000-0005-0000-0000-0000466F0000}"/>
    <cellStyle name="Normal 5 5 4 7" xfId="28725" xr:uid="{00000000-0005-0000-0000-0000476F0000}"/>
    <cellStyle name="Normal 5 5 4 7 2" xfId="28726" xr:uid="{00000000-0005-0000-0000-0000486F0000}"/>
    <cellStyle name="Normal 5 5 4 8" xfId="28727" xr:uid="{00000000-0005-0000-0000-0000496F0000}"/>
    <cellStyle name="Normal 5 5 4 9" xfId="28728" xr:uid="{00000000-0005-0000-0000-00004A6F0000}"/>
    <cellStyle name="Normal 5 5 4_Tabell 4.5-4.7" xfId="28697" xr:uid="{00000000-0005-0000-0000-00004B6F0000}"/>
    <cellStyle name="Normal 5 5 5" xfId="1640" xr:uid="{00000000-0005-0000-0000-00004C6F0000}"/>
    <cellStyle name="Normal 5 5 5 2" xfId="28730" xr:uid="{00000000-0005-0000-0000-00004D6F0000}"/>
    <cellStyle name="Normal 5 5 5 2 2" xfId="28731" xr:uid="{00000000-0005-0000-0000-00004E6F0000}"/>
    <cellStyle name="Normal 5 5 5 2 3" xfId="28732" xr:uid="{00000000-0005-0000-0000-00004F6F0000}"/>
    <cellStyle name="Normal 5 5 5 3" xfId="28733" xr:uid="{00000000-0005-0000-0000-0000506F0000}"/>
    <cellStyle name="Normal 5 5 5 3 2" xfId="28734" xr:uid="{00000000-0005-0000-0000-0000516F0000}"/>
    <cellStyle name="Normal 5 5 5 3 3" xfId="28735" xr:uid="{00000000-0005-0000-0000-0000526F0000}"/>
    <cellStyle name="Normal 5 5 5 4" xfId="28736" xr:uid="{00000000-0005-0000-0000-0000536F0000}"/>
    <cellStyle name="Normal 5 5 5 5" xfId="28737" xr:uid="{00000000-0005-0000-0000-0000546F0000}"/>
    <cellStyle name="Normal 5 5 5_Tabell 4.5-4.7" xfId="28729" xr:uid="{00000000-0005-0000-0000-0000556F0000}"/>
    <cellStyle name="Normal 5 5 6" xfId="28738" xr:uid="{00000000-0005-0000-0000-0000566F0000}"/>
    <cellStyle name="Normal 5 5 6 2" xfId="28739" xr:uid="{00000000-0005-0000-0000-0000576F0000}"/>
    <cellStyle name="Normal 5 5 6 2 2" xfId="28740" xr:uid="{00000000-0005-0000-0000-0000586F0000}"/>
    <cellStyle name="Normal 5 5 6 2 3" xfId="28741" xr:uid="{00000000-0005-0000-0000-0000596F0000}"/>
    <cellStyle name="Normal 5 5 6 3" xfId="28742" xr:uid="{00000000-0005-0000-0000-00005A6F0000}"/>
    <cellStyle name="Normal 5 5 6 3 2" xfId="28743" xr:uid="{00000000-0005-0000-0000-00005B6F0000}"/>
    <cellStyle name="Normal 5 5 6 3 3" xfId="28744" xr:uid="{00000000-0005-0000-0000-00005C6F0000}"/>
    <cellStyle name="Normal 5 5 6 4" xfId="28745" xr:uid="{00000000-0005-0000-0000-00005D6F0000}"/>
    <cellStyle name="Normal 5 5 6 5" xfId="28746" xr:uid="{00000000-0005-0000-0000-00005E6F0000}"/>
    <cellStyle name="Normal 5 5 7" xfId="28747" xr:uid="{00000000-0005-0000-0000-00005F6F0000}"/>
    <cellStyle name="Normal 5 5 7 2" xfId="28748" xr:uid="{00000000-0005-0000-0000-0000606F0000}"/>
    <cellStyle name="Normal 5 5 7 3" xfId="28749" xr:uid="{00000000-0005-0000-0000-0000616F0000}"/>
    <cellStyle name="Normal 5 5 8" xfId="28750" xr:uid="{00000000-0005-0000-0000-0000626F0000}"/>
    <cellStyle name="Normal 5 5 8 2" xfId="28751" xr:uid="{00000000-0005-0000-0000-0000636F0000}"/>
    <cellStyle name="Normal 5 5 8 3" xfId="28752" xr:uid="{00000000-0005-0000-0000-0000646F0000}"/>
    <cellStyle name="Normal 5 5 9" xfId="28753" xr:uid="{00000000-0005-0000-0000-0000656F0000}"/>
    <cellStyle name="Normal 5 5 9 2" xfId="28754" xr:uid="{00000000-0005-0000-0000-0000666F0000}"/>
    <cellStyle name="Normal 5 5_Tabell 4.5-4.7" xfId="28499" xr:uid="{00000000-0005-0000-0000-0000676F0000}"/>
    <cellStyle name="Normal 5 6" xfId="1641" xr:uid="{00000000-0005-0000-0000-0000686F0000}"/>
    <cellStyle name="Normal 5 6 10" xfId="28756" xr:uid="{00000000-0005-0000-0000-0000696F0000}"/>
    <cellStyle name="Normal 5 6 11" xfId="28757" xr:uid="{00000000-0005-0000-0000-00006A6F0000}"/>
    <cellStyle name="Normal 5 6 12" xfId="28758" xr:uid="{00000000-0005-0000-0000-00006B6F0000}"/>
    <cellStyle name="Normal 5 6 2" xfId="1642" xr:uid="{00000000-0005-0000-0000-00006C6F0000}"/>
    <cellStyle name="Normal 5 6 2 10" xfId="28760" xr:uid="{00000000-0005-0000-0000-00006D6F0000}"/>
    <cellStyle name="Normal 5 6 2 11" xfId="28761" xr:uid="{00000000-0005-0000-0000-00006E6F0000}"/>
    <cellStyle name="Normal 5 6 2 2" xfId="1643" xr:uid="{00000000-0005-0000-0000-00006F6F0000}"/>
    <cellStyle name="Normal 5 6 2 2 10" xfId="28763" xr:uid="{00000000-0005-0000-0000-0000706F0000}"/>
    <cellStyle name="Normal 5 6 2 2 2" xfId="1644" xr:uid="{00000000-0005-0000-0000-0000716F0000}"/>
    <cellStyle name="Normal 5 6 2 2 2 2" xfId="28765" xr:uid="{00000000-0005-0000-0000-0000726F0000}"/>
    <cellStyle name="Normal 5 6 2 2 2 2 2" xfId="28766" xr:uid="{00000000-0005-0000-0000-0000736F0000}"/>
    <cellStyle name="Normal 5 6 2 2 2 2 3" xfId="28767" xr:uid="{00000000-0005-0000-0000-0000746F0000}"/>
    <cellStyle name="Normal 5 6 2 2 2 3" xfId="28768" xr:uid="{00000000-0005-0000-0000-0000756F0000}"/>
    <cellStyle name="Normal 5 6 2 2 2 3 2" xfId="28769" xr:uid="{00000000-0005-0000-0000-0000766F0000}"/>
    <cellStyle name="Normal 5 6 2 2 2 3 3" xfId="28770" xr:uid="{00000000-0005-0000-0000-0000776F0000}"/>
    <cellStyle name="Normal 5 6 2 2 2 4" xfId="28771" xr:uid="{00000000-0005-0000-0000-0000786F0000}"/>
    <cellStyle name="Normal 5 6 2 2 2 5" xfId="28772" xr:uid="{00000000-0005-0000-0000-0000796F0000}"/>
    <cellStyle name="Normal 5 6 2 2 2_Tabell 4.5-4.7" xfId="28764" xr:uid="{00000000-0005-0000-0000-00007A6F0000}"/>
    <cellStyle name="Normal 5 6 2 2 3" xfId="28773" xr:uid="{00000000-0005-0000-0000-00007B6F0000}"/>
    <cellStyle name="Normal 5 6 2 2 3 2" xfId="28774" xr:uid="{00000000-0005-0000-0000-00007C6F0000}"/>
    <cellStyle name="Normal 5 6 2 2 3 2 2" xfId="28775" xr:uid="{00000000-0005-0000-0000-00007D6F0000}"/>
    <cellStyle name="Normal 5 6 2 2 3 2 3" xfId="28776" xr:uid="{00000000-0005-0000-0000-00007E6F0000}"/>
    <cellStyle name="Normal 5 6 2 2 3 3" xfId="28777" xr:uid="{00000000-0005-0000-0000-00007F6F0000}"/>
    <cellStyle name="Normal 5 6 2 2 3 3 2" xfId="28778" xr:uid="{00000000-0005-0000-0000-0000806F0000}"/>
    <cellStyle name="Normal 5 6 2 2 3 3 3" xfId="28779" xr:uid="{00000000-0005-0000-0000-0000816F0000}"/>
    <cellStyle name="Normal 5 6 2 2 3 4" xfId="28780" xr:uid="{00000000-0005-0000-0000-0000826F0000}"/>
    <cellStyle name="Normal 5 6 2 2 3 5" xfId="28781" xr:uid="{00000000-0005-0000-0000-0000836F0000}"/>
    <cellStyle name="Normal 5 6 2 2 4" xfId="28782" xr:uid="{00000000-0005-0000-0000-0000846F0000}"/>
    <cellStyle name="Normal 5 6 2 2 4 2" xfId="28783" xr:uid="{00000000-0005-0000-0000-0000856F0000}"/>
    <cellStyle name="Normal 5 6 2 2 4 3" xfId="28784" xr:uid="{00000000-0005-0000-0000-0000866F0000}"/>
    <cellStyle name="Normal 5 6 2 2 5" xfId="28785" xr:uid="{00000000-0005-0000-0000-0000876F0000}"/>
    <cellStyle name="Normal 5 6 2 2 5 2" xfId="28786" xr:uid="{00000000-0005-0000-0000-0000886F0000}"/>
    <cellStyle name="Normal 5 6 2 2 5 3" xfId="28787" xr:uid="{00000000-0005-0000-0000-0000896F0000}"/>
    <cellStyle name="Normal 5 6 2 2 6" xfId="28788" xr:uid="{00000000-0005-0000-0000-00008A6F0000}"/>
    <cellStyle name="Normal 5 6 2 2 6 2" xfId="28789" xr:uid="{00000000-0005-0000-0000-00008B6F0000}"/>
    <cellStyle name="Normal 5 6 2 2 7" xfId="28790" xr:uid="{00000000-0005-0000-0000-00008C6F0000}"/>
    <cellStyle name="Normal 5 6 2 2 7 2" xfId="28791" xr:uid="{00000000-0005-0000-0000-00008D6F0000}"/>
    <cellStyle name="Normal 5 6 2 2 8" xfId="28792" xr:uid="{00000000-0005-0000-0000-00008E6F0000}"/>
    <cellStyle name="Normal 5 6 2 2 9" xfId="28793" xr:uid="{00000000-0005-0000-0000-00008F6F0000}"/>
    <cellStyle name="Normal 5 6 2 2_Tabell 4.5-4.7" xfId="28762" xr:uid="{00000000-0005-0000-0000-0000906F0000}"/>
    <cellStyle name="Normal 5 6 2 3" xfId="1645" xr:uid="{00000000-0005-0000-0000-0000916F0000}"/>
    <cellStyle name="Normal 5 6 2 3 2" xfId="28795" xr:uid="{00000000-0005-0000-0000-0000926F0000}"/>
    <cellStyle name="Normal 5 6 2 3 2 2" xfId="28796" xr:uid="{00000000-0005-0000-0000-0000936F0000}"/>
    <cellStyle name="Normal 5 6 2 3 2 3" xfId="28797" xr:uid="{00000000-0005-0000-0000-0000946F0000}"/>
    <cellStyle name="Normal 5 6 2 3 3" xfId="28798" xr:uid="{00000000-0005-0000-0000-0000956F0000}"/>
    <cellStyle name="Normal 5 6 2 3 3 2" xfId="28799" xr:uid="{00000000-0005-0000-0000-0000966F0000}"/>
    <cellStyle name="Normal 5 6 2 3 3 3" xfId="28800" xr:uid="{00000000-0005-0000-0000-0000976F0000}"/>
    <cellStyle name="Normal 5 6 2 3 4" xfId="28801" xr:uid="{00000000-0005-0000-0000-0000986F0000}"/>
    <cellStyle name="Normal 5 6 2 3 5" xfId="28802" xr:uid="{00000000-0005-0000-0000-0000996F0000}"/>
    <cellStyle name="Normal 5 6 2 3_Tabell 4.5-4.7" xfId="28794" xr:uid="{00000000-0005-0000-0000-00009A6F0000}"/>
    <cellStyle name="Normal 5 6 2 4" xfId="28803" xr:uid="{00000000-0005-0000-0000-00009B6F0000}"/>
    <cellStyle name="Normal 5 6 2 4 2" xfId="28804" xr:uid="{00000000-0005-0000-0000-00009C6F0000}"/>
    <cellStyle name="Normal 5 6 2 4 2 2" xfId="28805" xr:uid="{00000000-0005-0000-0000-00009D6F0000}"/>
    <cellStyle name="Normal 5 6 2 4 2 3" xfId="28806" xr:uid="{00000000-0005-0000-0000-00009E6F0000}"/>
    <cellStyle name="Normal 5 6 2 4 3" xfId="28807" xr:uid="{00000000-0005-0000-0000-00009F6F0000}"/>
    <cellStyle name="Normal 5 6 2 4 3 2" xfId="28808" xr:uid="{00000000-0005-0000-0000-0000A06F0000}"/>
    <cellStyle name="Normal 5 6 2 4 3 3" xfId="28809" xr:uid="{00000000-0005-0000-0000-0000A16F0000}"/>
    <cellStyle name="Normal 5 6 2 4 4" xfId="28810" xr:uid="{00000000-0005-0000-0000-0000A26F0000}"/>
    <cellStyle name="Normal 5 6 2 4 5" xfId="28811" xr:uid="{00000000-0005-0000-0000-0000A36F0000}"/>
    <cellStyle name="Normal 5 6 2 5" xfId="28812" xr:uid="{00000000-0005-0000-0000-0000A46F0000}"/>
    <cellStyle name="Normal 5 6 2 5 2" xfId="28813" xr:uid="{00000000-0005-0000-0000-0000A56F0000}"/>
    <cellStyle name="Normal 5 6 2 5 3" xfId="28814" xr:uid="{00000000-0005-0000-0000-0000A66F0000}"/>
    <cellStyle name="Normal 5 6 2 6" xfId="28815" xr:uid="{00000000-0005-0000-0000-0000A76F0000}"/>
    <cellStyle name="Normal 5 6 2 6 2" xfId="28816" xr:uid="{00000000-0005-0000-0000-0000A86F0000}"/>
    <cellStyle name="Normal 5 6 2 6 3" xfId="28817" xr:uid="{00000000-0005-0000-0000-0000A96F0000}"/>
    <cellStyle name="Normal 5 6 2 7" xfId="28818" xr:uid="{00000000-0005-0000-0000-0000AA6F0000}"/>
    <cellStyle name="Normal 5 6 2 7 2" xfId="28819" xr:uid="{00000000-0005-0000-0000-0000AB6F0000}"/>
    <cellStyle name="Normal 5 6 2 8" xfId="28820" xr:uid="{00000000-0005-0000-0000-0000AC6F0000}"/>
    <cellStyle name="Normal 5 6 2 8 2" xfId="28821" xr:uid="{00000000-0005-0000-0000-0000AD6F0000}"/>
    <cellStyle name="Normal 5 6 2 9" xfId="28822" xr:uid="{00000000-0005-0000-0000-0000AE6F0000}"/>
    <cellStyle name="Normal 5 6 2_Tabell 4.5-4.7" xfId="28759" xr:uid="{00000000-0005-0000-0000-0000AF6F0000}"/>
    <cellStyle name="Normal 5 6 3" xfId="1646" xr:uid="{00000000-0005-0000-0000-0000B06F0000}"/>
    <cellStyle name="Normal 5 6 3 10" xfId="28824" xr:uid="{00000000-0005-0000-0000-0000B16F0000}"/>
    <cellStyle name="Normal 5 6 3 2" xfId="1647" xr:uid="{00000000-0005-0000-0000-0000B26F0000}"/>
    <cellStyle name="Normal 5 6 3 2 2" xfId="28826" xr:uid="{00000000-0005-0000-0000-0000B36F0000}"/>
    <cellStyle name="Normal 5 6 3 2 2 2" xfId="28827" xr:uid="{00000000-0005-0000-0000-0000B46F0000}"/>
    <cellStyle name="Normal 5 6 3 2 2 3" xfId="28828" xr:uid="{00000000-0005-0000-0000-0000B56F0000}"/>
    <cellStyle name="Normal 5 6 3 2 3" xfId="28829" xr:uid="{00000000-0005-0000-0000-0000B66F0000}"/>
    <cellStyle name="Normal 5 6 3 2 3 2" xfId="28830" xr:uid="{00000000-0005-0000-0000-0000B76F0000}"/>
    <cellStyle name="Normal 5 6 3 2 3 3" xfId="28831" xr:uid="{00000000-0005-0000-0000-0000B86F0000}"/>
    <cellStyle name="Normal 5 6 3 2 4" xfId="28832" xr:uid="{00000000-0005-0000-0000-0000B96F0000}"/>
    <cellStyle name="Normal 5 6 3 2 5" xfId="28833" xr:uid="{00000000-0005-0000-0000-0000BA6F0000}"/>
    <cellStyle name="Normal 5 6 3 2_Tabell 4.5-4.7" xfId="28825" xr:uid="{00000000-0005-0000-0000-0000BB6F0000}"/>
    <cellStyle name="Normal 5 6 3 3" xfId="28834" xr:uid="{00000000-0005-0000-0000-0000BC6F0000}"/>
    <cellStyle name="Normal 5 6 3 3 2" xfId="28835" xr:uid="{00000000-0005-0000-0000-0000BD6F0000}"/>
    <cellStyle name="Normal 5 6 3 3 2 2" xfId="28836" xr:uid="{00000000-0005-0000-0000-0000BE6F0000}"/>
    <cellStyle name="Normal 5 6 3 3 2 3" xfId="28837" xr:uid="{00000000-0005-0000-0000-0000BF6F0000}"/>
    <cellStyle name="Normal 5 6 3 3 3" xfId="28838" xr:uid="{00000000-0005-0000-0000-0000C06F0000}"/>
    <cellStyle name="Normal 5 6 3 3 3 2" xfId="28839" xr:uid="{00000000-0005-0000-0000-0000C16F0000}"/>
    <cellStyle name="Normal 5 6 3 3 3 3" xfId="28840" xr:uid="{00000000-0005-0000-0000-0000C26F0000}"/>
    <cellStyle name="Normal 5 6 3 3 4" xfId="28841" xr:uid="{00000000-0005-0000-0000-0000C36F0000}"/>
    <cellStyle name="Normal 5 6 3 3 5" xfId="28842" xr:uid="{00000000-0005-0000-0000-0000C46F0000}"/>
    <cellStyle name="Normal 5 6 3 4" xfId="28843" xr:uid="{00000000-0005-0000-0000-0000C56F0000}"/>
    <cellStyle name="Normal 5 6 3 4 2" xfId="28844" xr:uid="{00000000-0005-0000-0000-0000C66F0000}"/>
    <cellStyle name="Normal 5 6 3 4 3" xfId="28845" xr:uid="{00000000-0005-0000-0000-0000C76F0000}"/>
    <cellStyle name="Normal 5 6 3 5" xfId="28846" xr:uid="{00000000-0005-0000-0000-0000C86F0000}"/>
    <cellStyle name="Normal 5 6 3 5 2" xfId="28847" xr:uid="{00000000-0005-0000-0000-0000C96F0000}"/>
    <cellStyle name="Normal 5 6 3 5 3" xfId="28848" xr:uid="{00000000-0005-0000-0000-0000CA6F0000}"/>
    <cellStyle name="Normal 5 6 3 6" xfId="28849" xr:uid="{00000000-0005-0000-0000-0000CB6F0000}"/>
    <cellStyle name="Normal 5 6 3 6 2" xfId="28850" xr:uid="{00000000-0005-0000-0000-0000CC6F0000}"/>
    <cellStyle name="Normal 5 6 3 7" xfId="28851" xr:uid="{00000000-0005-0000-0000-0000CD6F0000}"/>
    <cellStyle name="Normal 5 6 3 7 2" xfId="28852" xr:uid="{00000000-0005-0000-0000-0000CE6F0000}"/>
    <cellStyle name="Normal 5 6 3 8" xfId="28853" xr:uid="{00000000-0005-0000-0000-0000CF6F0000}"/>
    <cellStyle name="Normal 5 6 3 9" xfId="28854" xr:uid="{00000000-0005-0000-0000-0000D06F0000}"/>
    <cellStyle name="Normal 5 6 3_Tabell 4.5-4.7" xfId="28823" xr:uid="{00000000-0005-0000-0000-0000D16F0000}"/>
    <cellStyle name="Normal 5 6 4" xfId="1648" xr:uid="{00000000-0005-0000-0000-0000D26F0000}"/>
    <cellStyle name="Normal 5 6 4 2" xfId="28856" xr:uid="{00000000-0005-0000-0000-0000D36F0000}"/>
    <cellStyle name="Normal 5 6 4 2 2" xfId="28857" xr:uid="{00000000-0005-0000-0000-0000D46F0000}"/>
    <cellStyle name="Normal 5 6 4 2 3" xfId="28858" xr:uid="{00000000-0005-0000-0000-0000D56F0000}"/>
    <cellStyle name="Normal 5 6 4 3" xfId="28859" xr:uid="{00000000-0005-0000-0000-0000D66F0000}"/>
    <cellStyle name="Normal 5 6 4 3 2" xfId="28860" xr:uid="{00000000-0005-0000-0000-0000D76F0000}"/>
    <cellStyle name="Normal 5 6 4 3 3" xfId="28861" xr:uid="{00000000-0005-0000-0000-0000D86F0000}"/>
    <cellStyle name="Normal 5 6 4 4" xfId="28862" xr:uid="{00000000-0005-0000-0000-0000D96F0000}"/>
    <cellStyle name="Normal 5 6 4 5" xfId="28863" xr:uid="{00000000-0005-0000-0000-0000DA6F0000}"/>
    <cellStyle name="Normal 5 6 4_Tabell 4.5-4.7" xfId="28855" xr:uid="{00000000-0005-0000-0000-0000DB6F0000}"/>
    <cellStyle name="Normal 5 6 5" xfId="28864" xr:uid="{00000000-0005-0000-0000-0000DC6F0000}"/>
    <cellStyle name="Normal 5 6 5 2" xfId="28865" xr:uid="{00000000-0005-0000-0000-0000DD6F0000}"/>
    <cellStyle name="Normal 5 6 5 2 2" xfId="28866" xr:uid="{00000000-0005-0000-0000-0000DE6F0000}"/>
    <cellStyle name="Normal 5 6 5 2 3" xfId="28867" xr:uid="{00000000-0005-0000-0000-0000DF6F0000}"/>
    <cellStyle name="Normal 5 6 5 3" xfId="28868" xr:uid="{00000000-0005-0000-0000-0000E06F0000}"/>
    <cellStyle name="Normal 5 6 5 3 2" xfId="28869" xr:uid="{00000000-0005-0000-0000-0000E16F0000}"/>
    <cellStyle name="Normal 5 6 5 3 3" xfId="28870" xr:uid="{00000000-0005-0000-0000-0000E26F0000}"/>
    <cellStyle name="Normal 5 6 5 4" xfId="28871" xr:uid="{00000000-0005-0000-0000-0000E36F0000}"/>
    <cellStyle name="Normal 5 6 5 5" xfId="28872" xr:uid="{00000000-0005-0000-0000-0000E46F0000}"/>
    <cellStyle name="Normal 5 6 6" xfId="28873" xr:uid="{00000000-0005-0000-0000-0000E56F0000}"/>
    <cellStyle name="Normal 5 6 6 2" xfId="28874" xr:uid="{00000000-0005-0000-0000-0000E66F0000}"/>
    <cellStyle name="Normal 5 6 6 3" xfId="28875" xr:uid="{00000000-0005-0000-0000-0000E76F0000}"/>
    <cellStyle name="Normal 5 6 7" xfId="28876" xr:uid="{00000000-0005-0000-0000-0000E86F0000}"/>
    <cellStyle name="Normal 5 6 7 2" xfId="28877" xr:uid="{00000000-0005-0000-0000-0000E96F0000}"/>
    <cellStyle name="Normal 5 6 7 3" xfId="28878" xr:uid="{00000000-0005-0000-0000-0000EA6F0000}"/>
    <cellStyle name="Normal 5 6 8" xfId="28879" xr:uid="{00000000-0005-0000-0000-0000EB6F0000}"/>
    <cellStyle name="Normal 5 6 8 2" xfId="28880" xr:uid="{00000000-0005-0000-0000-0000EC6F0000}"/>
    <cellStyle name="Normal 5 6 9" xfId="28881" xr:uid="{00000000-0005-0000-0000-0000ED6F0000}"/>
    <cellStyle name="Normal 5 6 9 2" xfId="28882" xr:uid="{00000000-0005-0000-0000-0000EE6F0000}"/>
    <cellStyle name="Normal 5 6_Tabell 4.5-4.7" xfId="28755" xr:uid="{00000000-0005-0000-0000-0000EF6F0000}"/>
    <cellStyle name="Normal 5 7" xfId="1649" xr:uid="{00000000-0005-0000-0000-0000F06F0000}"/>
    <cellStyle name="Normal 5 7 10" xfId="28884" xr:uid="{00000000-0005-0000-0000-0000F16F0000}"/>
    <cellStyle name="Normal 5 7 11" xfId="28885" xr:uid="{00000000-0005-0000-0000-0000F26F0000}"/>
    <cellStyle name="Normal 5 7 2" xfId="1650" xr:uid="{00000000-0005-0000-0000-0000F36F0000}"/>
    <cellStyle name="Normal 5 7 2 10" xfId="28887" xr:uid="{00000000-0005-0000-0000-0000F46F0000}"/>
    <cellStyle name="Normal 5 7 2 2" xfId="1651" xr:uid="{00000000-0005-0000-0000-0000F56F0000}"/>
    <cellStyle name="Normal 5 7 2 2 2" xfId="28889" xr:uid="{00000000-0005-0000-0000-0000F66F0000}"/>
    <cellStyle name="Normal 5 7 2 2 2 2" xfId="28890" xr:uid="{00000000-0005-0000-0000-0000F76F0000}"/>
    <cellStyle name="Normal 5 7 2 2 2 3" xfId="28891" xr:uid="{00000000-0005-0000-0000-0000F86F0000}"/>
    <cellStyle name="Normal 5 7 2 2 3" xfId="28892" xr:uid="{00000000-0005-0000-0000-0000F96F0000}"/>
    <cellStyle name="Normal 5 7 2 2 3 2" xfId="28893" xr:uid="{00000000-0005-0000-0000-0000FA6F0000}"/>
    <cellStyle name="Normal 5 7 2 2 3 3" xfId="28894" xr:uid="{00000000-0005-0000-0000-0000FB6F0000}"/>
    <cellStyle name="Normal 5 7 2 2 4" xfId="28895" xr:uid="{00000000-0005-0000-0000-0000FC6F0000}"/>
    <cellStyle name="Normal 5 7 2 2 5" xfId="28896" xr:uid="{00000000-0005-0000-0000-0000FD6F0000}"/>
    <cellStyle name="Normal 5 7 2 2_Tabell 4.5-4.7" xfId="28888" xr:uid="{00000000-0005-0000-0000-0000FE6F0000}"/>
    <cellStyle name="Normal 5 7 2 3" xfId="28897" xr:uid="{00000000-0005-0000-0000-0000FF6F0000}"/>
    <cellStyle name="Normal 5 7 2 3 2" xfId="28898" xr:uid="{00000000-0005-0000-0000-000000700000}"/>
    <cellStyle name="Normal 5 7 2 3 2 2" xfId="28899" xr:uid="{00000000-0005-0000-0000-000001700000}"/>
    <cellStyle name="Normal 5 7 2 3 2 3" xfId="28900" xr:uid="{00000000-0005-0000-0000-000002700000}"/>
    <cellStyle name="Normal 5 7 2 3 3" xfId="28901" xr:uid="{00000000-0005-0000-0000-000003700000}"/>
    <cellStyle name="Normal 5 7 2 3 3 2" xfId="28902" xr:uid="{00000000-0005-0000-0000-000004700000}"/>
    <cellStyle name="Normal 5 7 2 3 3 3" xfId="28903" xr:uid="{00000000-0005-0000-0000-000005700000}"/>
    <cellStyle name="Normal 5 7 2 3 4" xfId="28904" xr:uid="{00000000-0005-0000-0000-000006700000}"/>
    <cellStyle name="Normal 5 7 2 3 5" xfId="28905" xr:uid="{00000000-0005-0000-0000-000007700000}"/>
    <cellStyle name="Normal 5 7 2 4" xfId="28906" xr:uid="{00000000-0005-0000-0000-000008700000}"/>
    <cellStyle name="Normal 5 7 2 4 2" xfId="28907" xr:uid="{00000000-0005-0000-0000-000009700000}"/>
    <cellStyle name="Normal 5 7 2 4 3" xfId="28908" xr:uid="{00000000-0005-0000-0000-00000A700000}"/>
    <cellStyle name="Normal 5 7 2 5" xfId="28909" xr:uid="{00000000-0005-0000-0000-00000B700000}"/>
    <cellStyle name="Normal 5 7 2 5 2" xfId="28910" xr:uid="{00000000-0005-0000-0000-00000C700000}"/>
    <cellStyle name="Normal 5 7 2 5 3" xfId="28911" xr:uid="{00000000-0005-0000-0000-00000D700000}"/>
    <cellStyle name="Normal 5 7 2 6" xfId="28912" xr:uid="{00000000-0005-0000-0000-00000E700000}"/>
    <cellStyle name="Normal 5 7 2 6 2" xfId="28913" xr:uid="{00000000-0005-0000-0000-00000F700000}"/>
    <cellStyle name="Normal 5 7 2 7" xfId="28914" xr:uid="{00000000-0005-0000-0000-000010700000}"/>
    <cellStyle name="Normal 5 7 2 7 2" xfId="28915" xr:uid="{00000000-0005-0000-0000-000011700000}"/>
    <cellStyle name="Normal 5 7 2 8" xfId="28916" xr:uid="{00000000-0005-0000-0000-000012700000}"/>
    <cellStyle name="Normal 5 7 2 9" xfId="28917" xr:uid="{00000000-0005-0000-0000-000013700000}"/>
    <cellStyle name="Normal 5 7 2_Tabell 4.5-4.7" xfId="28886" xr:uid="{00000000-0005-0000-0000-000014700000}"/>
    <cellStyle name="Normal 5 7 3" xfId="1652" xr:uid="{00000000-0005-0000-0000-000015700000}"/>
    <cellStyle name="Normal 5 7 3 2" xfId="28919" xr:uid="{00000000-0005-0000-0000-000016700000}"/>
    <cellStyle name="Normal 5 7 3 2 2" xfId="28920" xr:uid="{00000000-0005-0000-0000-000017700000}"/>
    <cellStyle name="Normal 5 7 3 2 3" xfId="28921" xr:uid="{00000000-0005-0000-0000-000018700000}"/>
    <cellStyle name="Normal 5 7 3 3" xfId="28922" xr:uid="{00000000-0005-0000-0000-000019700000}"/>
    <cellStyle name="Normal 5 7 3 3 2" xfId="28923" xr:uid="{00000000-0005-0000-0000-00001A700000}"/>
    <cellStyle name="Normal 5 7 3 3 3" xfId="28924" xr:uid="{00000000-0005-0000-0000-00001B700000}"/>
    <cellStyle name="Normal 5 7 3 4" xfId="28925" xr:uid="{00000000-0005-0000-0000-00001C700000}"/>
    <cellStyle name="Normal 5 7 3 5" xfId="28926" xr:uid="{00000000-0005-0000-0000-00001D700000}"/>
    <cellStyle name="Normal 5 7 3_Tabell 4.5-4.7" xfId="28918" xr:uid="{00000000-0005-0000-0000-00001E700000}"/>
    <cellStyle name="Normal 5 7 4" xfId="28927" xr:uid="{00000000-0005-0000-0000-00001F700000}"/>
    <cellStyle name="Normal 5 7 4 2" xfId="28928" xr:uid="{00000000-0005-0000-0000-000020700000}"/>
    <cellStyle name="Normal 5 7 4 2 2" xfId="28929" xr:uid="{00000000-0005-0000-0000-000021700000}"/>
    <cellStyle name="Normal 5 7 4 2 3" xfId="28930" xr:uid="{00000000-0005-0000-0000-000022700000}"/>
    <cellStyle name="Normal 5 7 4 3" xfId="28931" xr:uid="{00000000-0005-0000-0000-000023700000}"/>
    <cellStyle name="Normal 5 7 4 3 2" xfId="28932" xr:uid="{00000000-0005-0000-0000-000024700000}"/>
    <cellStyle name="Normal 5 7 4 3 3" xfId="28933" xr:uid="{00000000-0005-0000-0000-000025700000}"/>
    <cellStyle name="Normal 5 7 4 4" xfId="28934" xr:uid="{00000000-0005-0000-0000-000026700000}"/>
    <cellStyle name="Normal 5 7 4 5" xfId="28935" xr:uid="{00000000-0005-0000-0000-000027700000}"/>
    <cellStyle name="Normal 5 7 5" xfId="28936" xr:uid="{00000000-0005-0000-0000-000028700000}"/>
    <cellStyle name="Normal 5 7 5 2" xfId="28937" xr:uid="{00000000-0005-0000-0000-000029700000}"/>
    <cellStyle name="Normal 5 7 5 3" xfId="28938" xr:uid="{00000000-0005-0000-0000-00002A700000}"/>
    <cellStyle name="Normal 5 7 6" xfId="28939" xr:uid="{00000000-0005-0000-0000-00002B700000}"/>
    <cellStyle name="Normal 5 7 6 2" xfId="28940" xr:uid="{00000000-0005-0000-0000-00002C700000}"/>
    <cellStyle name="Normal 5 7 6 3" xfId="28941" xr:uid="{00000000-0005-0000-0000-00002D700000}"/>
    <cellStyle name="Normal 5 7 7" xfId="28942" xr:uid="{00000000-0005-0000-0000-00002E700000}"/>
    <cellStyle name="Normal 5 7 7 2" xfId="28943" xr:uid="{00000000-0005-0000-0000-00002F700000}"/>
    <cellStyle name="Normal 5 7 8" xfId="28944" xr:uid="{00000000-0005-0000-0000-000030700000}"/>
    <cellStyle name="Normal 5 7 8 2" xfId="28945" xr:uid="{00000000-0005-0000-0000-000031700000}"/>
    <cellStyle name="Normal 5 7 9" xfId="28946" xr:uid="{00000000-0005-0000-0000-000032700000}"/>
    <cellStyle name="Normal 5 7_Tabell 4.5-4.7" xfId="28883" xr:uid="{00000000-0005-0000-0000-000033700000}"/>
    <cellStyle name="Normal 5 8" xfId="1653" xr:uid="{00000000-0005-0000-0000-000034700000}"/>
    <cellStyle name="Normal 5 8 10" xfId="28948" xr:uid="{00000000-0005-0000-0000-000035700000}"/>
    <cellStyle name="Normal 5 8 11" xfId="28949" xr:uid="{00000000-0005-0000-0000-000036700000}"/>
    <cellStyle name="Normal 5 8 2" xfId="1654" xr:uid="{00000000-0005-0000-0000-000037700000}"/>
    <cellStyle name="Normal 5 8 2 10" xfId="28951" xr:uid="{00000000-0005-0000-0000-000038700000}"/>
    <cellStyle name="Normal 5 8 2 2" xfId="1655" xr:uid="{00000000-0005-0000-0000-000039700000}"/>
    <cellStyle name="Normal 5 8 2 2 2" xfId="28953" xr:uid="{00000000-0005-0000-0000-00003A700000}"/>
    <cellStyle name="Normal 5 8 2 2 2 2" xfId="28954" xr:uid="{00000000-0005-0000-0000-00003B700000}"/>
    <cellStyle name="Normal 5 8 2 2 2 3" xfId="28955" xr:uid="{00000000-0005-0000-0000-00003C700000}"/>
    <cellStyle name="Normal 5 8 2 2 3" xfId="28956" xr:uid="{00000000-0005-0000-0000-00003D700000}"/>
    <cellStyle name="Normal 5 8 2 2 3 2" xfId="28957" xr:uid="{00000000-0005-0000-0000-00003E700000}"/>
    <cellStyle name="Normal 5 8 2 2 3 3" xfId="28958" xr:uid="{00000000-0005-0000-0000-00003F700000}"/>
    <cellStyle name="Normal 5 8 2 2 4" xfId="28959" xr:uid="{00000000-0005-0000-0000-000040700000}"/>
    <cellStyle name="Normal 5 8 2 2 5" xfId="28960" xr:uid="{00000000-0005-0000-0000-000041700000}"/>
    <cellStyle name="Normal 5 8 2 2_Tabell 4.5-4.7" xfId="28952" xr:uid="{00000000-0005-0000-0000-000042700000}"/>
    <cellStyle name="Normal 5 8 2 3" xfId="28961" xr:uid="{00000000-0005-0000-0000-000043700000}"/>
    <cellStyle name="Normal 5 8 2 3 2" xfId="28962" xr:uid="{00000000-0005-0000-0000-000044700000}"/>
    <cellStyle name="Normal 5 8 2 3 2 2" xfId="28963" xr:uid="{00000000-0005-0000-0000-000045700000}"/>
    <cellStyle name="Normal 5 8 2 3 2 3" xfId="28964" xr:uid="{00000000-0005-0000-0000-000046700000}"/>
    <cellStyle name="Normal 5 8 2 3 3" xfId="28965" xr:uid="{00000000-0005-0000-0000-000047700000}"/>
    <cellStyle name="Normal 5 8 2 3 3 2" xfId="28966" xr:uid="{00000000-0005-0000-0000-000048700000}"/>
    <cellStyle name="Normal 5 8 2 3 3 3" xfId="28967" xr:uid="{00000000-0005-0000-0000-000049700000}"/>
    <cellStyle name="Normal 5 8 2 3 4" xfId="28968" xr:uid="{00000000-0005-0000-0000-00004A700000}"/>
    <cellStyle name="Normal 5 8 2 3 5" xfId="28969" xr:uid="{00000000-0005-0000-0000-00004B700000}"/>
    <cellStyle name="Normal 5 8 2 4" xfId="28970" xr:uid="{00000000-0005-0000-0000-00004C700000}"/>
    <cellStyle name="Normal 5 8 2 4 2" xfId="28971" xr:uid="{00000000-0005-0000-0000-00004D700000}"/>
    <cellStyle name="Normal 5 8 2 4 3" xfId="28972" xr:uid="{00000000-0005-0000-0000-00004E700000}"/>
    <cellStyle name="Normal 5 8 2 5" xfId="28973" xr:uid="{00000000-0005-0000-0000-00004F700000}"/>
    <cellStyle name="Normal 5 8 2 5 2" xfId="28974" xr:uid="{00000000-0005-0000-0000-000050700000}"/>
    <cellStyle name="Normal 5 8 2 5 3" xfId="28975" xr:uid="{00000000-0005-0000-0000-000051700000}"/>
    <cellStyle name="Normal 5 8 2 6" xfId="28976" xr:uid="{00000000-0005-0000-0000-000052700000}"/>
    <cellStyle name="Normal 5 8 2 6 2" xfId="28977" xr:uid="{00000000-0005-0000-0000-000053700000}"/>
    <cellStyle name="Normal 5 8 2 7" xfId="28978" xr:uid="{00000000-0005-0000-0000-000054700000}"/>
    <cellStyle name="Normal 5 8 2 7 2" xfId="28979" xr:uid="{00000000-0005-0000-0000-000055700000}"/>
    <cellStyle name="Normal 5 8 2 8" xfId="28980" xr:uid="{00000000-0005-0000-0000-000056700000}"/>
    <cellStyle name="Normal 5 8 2 9" xfId="28981" xr:uid="{00000000-0005-0000-0000-000057700000}"/>
    <cellStyle name="Normal 5 8 2_Tabell 4.5-4.7" xfId="28950" xr:uid="{00000000-0005-0000-0000-000058700000}"/>
    <cellStyle name="Normal 5 8 3" xfId="1656" xr:uid="{00000000-0005-0000-0000-000059700000}"/>
    <cellStyle name="Normal 5 8 3 2" xfId="28983" xr:uid="{00000000-0005-0000-0000-00005A700000}"/>
    <cellStyle name="Normal 5 8 3 2 2" xfId="28984" xr:uid="{00000000-0005-0000-0000-00005B700000}"/>
    <cellStyle name="Normal 5 8 3 2 3" xfId="28985" xr:uid="{00000000-0005-0000-0000-00005C700000}"/>
    <cellStyle name="Normal 5 8 3 3" xfId="28986" xr:uid="{00000000-0005-0000-0000-00005D700000}"/>
    <cellStyle name="Normal 5 8 3 3 2" xfId="28987" xr:uid="{00000000-0005-0000-0000-00005E700000}"/>
    <cellStyle name="Normal 5 8 3 3 3" xfId="28988" xr:uid="{00000000-0005-0000-0000-00005F700000}"/>
    <cellStyle name="Normal 5 8 3 4" xfId="28989" xr:uid="{00000000-0005-0000-0000-000060700000}"/>
    <cellStyle name="Normal 5 8 3 5" xfId="28990" xr:uid="{00000000-0005-0000-0000-000061700000}"/>
    <cellStyle name="Normal 5 8 3_Tabell 4.5-4.7" xfId="28982" xr:uid="{00000000-0005-0000-0000-000062700000}"/>
    <cellStyle name="Normal 5 8 4" xfId="28991" xr:uid="{00000000-0005-0000-0000-000063700000}"/>
    <cellStyle name="Normal 5 8 4 2" xfId="28992" xr:uid="{00000000-0005-0000-0000-000064700000}"/>
    <cellStyle name="Normal 5 8 4 2 2" xfId="28993" xr:uid="{00000000-0005-0000-0000-000065700000}"/>
    <cellStyle name="Normal 5 8 4 2 3" xfId="28994" xr:uid="{00000000-0005-0000-0000-000066700000}"/>
    <cellStyle name="Normal 5 8 4 3" xfId="28995" xr:uid="{00000000-0005-0000-0000-000067700000}"/>
    <cellStyle name="Normal 5 8 4 3 2" xfId="28996" xr:uid="{00000000-0005-0000-0000-000068700000}"/>
    <cellStyle name="Normal 5 8 4 3 3" xfId="28997" xr:uid="{00000000-0005-0000-0000-000069700000}"/>
    <cellStyle name="Normal 5 8 4 4" xfId="28998" xr:uid="{00000000-0005-0000-0000-00006A700000}"/>
    <cellStyle name="Normal 5 8 4 5" xfId="28999" xr:uid="{00000000-0005-0000-0000-00006B700000}"/>
    <cellStyle name="Normal 5 8 5" xfId="29000" xr:uid="{00000000-0005-0000-0000-00006C700000}"/>
    <cellStyle name="Normal 5 8 5 2" xfId="29001" xr:uid="{00000000-0005-0000-0000-00006D700000}"/>
    <cellStyle name="Normal 5 8 5 3" xfId="29002" xr:uid="{00000000-0005-0000-0000-00006E700000}"/>
    <cellStyle name="Normal 5 8 6" xfId="29003" xr:uid="{00000000-0005-0000-0000-00006F700000}"/>
    <cellStyle name="Normal 5 8 6 2" xfId="29004" xr:uid="{00000000-0005-0000-0000-000070700000}"/>
    <cellStyle name="Normal 5 8 6 3" xfId="29005" xr:uid="{00000000-0005-0000-0000-000071700000}"/>
    <cellStyle name="Normal 5 8 7" xfId="29006" xr:uid="{00000000-0005-0000-0000-000072700000}"/>
    <cellStyle name="Normal 5 8 7 2" xfId="29007" xr:uid="{00000000-0005-0000-0000-000073700000}"/>
    <cellStyle name="Normal 5 8 8" xfId="29008" xr:uid="{00000000-0005-0000-0000-000074700000}"/>
    <cellStyle name="Normal 5 8 8 2" xfId="29009" xr:uid="{00000000-0005-0000-0000-000075700000}"/>
    <cellStyle name="Normal 5 8 9" xfId="29010" xr:uid="{00000000-0005-0000-0000-000076700000}"/>
    <cellStyle name="Normal 5 8_Tabell 4.5-4.7" xfId="28947" xr:uid="{00000000-0005-0000-0000-000077700000}"/>
    <cellStyle name="Normal 5 9" xfId="1657" xr:uid="{00000000-0005-0000-0000-000078700000}"/>
    <cellStyle name="Normal 5 9 10" xfId="29012" xr:uid="{00000000-0005-0000-0000-000079700000}"/>
    <cellStyle name="Normal 5 9 2" xfId="1658" xr:uid="{00000000-0005-0000-0000-00007A700000}"/>
    <cellStyle name="Normal 5 9 2 2" xfId="29014" xr:uid="{00000000-0005-0000-0000-00007B700000}"/>
    <cellStyle name="Normal 5 9 2 2 2" xfId="29015" xr:uid="{00000000-0005-0000-0000-00007C700000}"/>
    <cellStyle name="Normal 5 9 2 2 3" xfId="29016" xr:uid="{00000000-0005-0000-0000-00007D700000}"/>
    <cellStyle name="Normal 5 9 2 3" xfId="29017" xr:uid="{00000000-0005-0000-0000-00007E700000}"/>
    <cellStyle name="Normal 5 9 2 3 2" xfId="29018" xr:uid="{00000000-0005-0000-0000-00007F700000}"/>
    <cellStyle name="Normal 5 9 2 3 3" xfId="29019" xr:uid="{00000000-0005-0000-0000-000080700000}"/>
    <cellStyle name="Normal 5 9 2 4" xfId="29020" xr:uid="{00000000-0005-0000-0000-000081700000}"/>
    <cellStyle name="Normal 5 9 2 5" xfId="29021" xr:uid="{00000000-0005-0000-0000-000082700000}"/>
    <cellStyle name="Normal 5 9 2_Tabell 4.5-4.7" xfId="29013" xr:uid="{00000000-0005-0000-0000-000083700000}"/>
    <cellStyle name="Normal 5 9 3" xfId="29022" xr:uid="{00000000-0005-0000-0000-000084700000}"/>
    <cellStyle name="Normal 5 9 3 2" xfId="29023" xr:uid="{00000000-0005-0000-0000-000085700000}"/>
    <cellStyle name="Normal 5 9 3 2 2" xfId="29024" xr:uid="{00000000-0005-0000-0000-000086700000}"/>
    <cellStyle name="Normal 5 9 3 2 3" xfId="29025" xr:uid="{00000000-0005-0000-0000-000087700000}"/>
    <cellStyle name="Normal 5 9 3 3" xfId="29026" xr:uid="{00000000-0005-0000-0000-000088700000}"/>
    <cellStyle name="Normal 5 9 3 3 2" xfId="29027" xr:uid="{00000000-0005-0000-0000-000089700000}"/>
    <cellStyle name="Normal 5 9 3 3 3" xfId="29028" xr:uid="{00000000-0005-0000-0000-00008A700000}"/>
    <cellStyle name="Normal 5 9 3 4" xfId="29029" xr:uid="{00000000-0005-0000-0000-00008B700000}"/>
    <cellStyle name="Normal 5 9 3 5" xfId="29030" xr:uid="{00000000-0005-0000-0000-00008C700000}"/>
    <cellStyle name="Normal 5 9 4" xfId="29031" xr:uid="{00000000-0005-0000-0000-00008D700000}"/>
    <cellStyle name="Normal 5 9 4 2" xfId="29032" xr:uid="{00000000-0005-0000-0000-00008E700000}"/>
    <cellStyle name="Normal 5 9 4 3" xfId="29033" xr:uid="{00000000-0005-0000-0000-00008F700000}"/>
    <cellStyle name="Normal 5 9 5" xfId="29034" xr:uid="{00000000-0005-0000-0000-000090700000}"/>
    <cellStyle name="Normal 5 9 5 2" xfId="29035" xr:uid="{00000000-0005-0000-0000-000091700000}"/>
    <cellStyle name="Normal 5 9 5 3" xfId="29036" xr:uid="{00000000-0005-0000-0000-000092700000}"/>
    <cellStyle name="Normal 5 9 6" xfId="29037" xr:uid="{00000000-0005-0000-0000-000093700000}"/>
    <cellStyle name="Normal 5 9 6 2" xfId="29038" xr:uid="{00000000-0005-0000-0000-000094700000}"/>
    <cellStyle name="Normal 5 9 7" xfId="29039" xr:uid="{00000000-0005-0000-0000-000095700000}"/>
    <cellStyle name="Normal 5 9 7 2" xfId="29040" xr:uid="{00000000-0005-0000-0000-000096700000}"/>
    <cellStyle name="Normal 5 9 8" xfId="29041" xr:uid="{00000000-0005-0000-0000-000097700000}"/>
    <cellStyle name="Normal 5 9 9" xfId="29042" xr:uid="{00000000-0005-0000-0000-000098700000}"/>
    <cellStyle name="Normal 5 9_Tabell 4.5-4.7" xfId="29011" xr:uid="{00000000-0005-0000-0000-000099700000}"/>
    <cellStyle name="Normal 5_Tabell 4.5-4.7" xfId="27632" xr:uid="{00000000-0005-0000-0000-00009A700000}"/>
    <cellStyle name="Normal 6" xfId="1659" xr:uid="{00000000-0005-0000-0000-00009B700000}"/>
    <cellStyle name="Normal 6 2" xfId="1660" xr:uid="{00000000-0005-0000-0000-00009C700000}"/>
    <cellStyle name="Normal 6 2 10" xfId="29045" xr:uid="{00000000-0005-0000-0000-00009D700000}"/>
    <cellStyle name="Normal 6 2 11" xfId="29046" xr:uid="{00000000-0005-0000-0000-00009E700000}"/>
    <cellStyle name="Normal 6 2 2" xfId="1661" xr:uid="{00000000-0005-0000-0000-00009F700000}"/>
    <cellStyle name="Normal 6 2 2 10" xfId="29048" xr:uid="{00000000-0005-0000-0000-0000A0700000}"/>
    <cellStyle name="Normal 6 2 2 2" xfId="1662" xr:uid="{00000000-0005-0000-0000-0000A1700000}"/>
    <cellStyle name="Normal 6 2 2 2 2" xfId="29050" xr:uid="{00000000-0005-0000-0000-0000A2700000}"/>
    <cellStyle name="Normal 6 2 2 2 2 2" xfId="29051" xr:uid="{00000000-0005-0000-0000-0000A3700000}"/>
    <cellStyle name="Normal 6 2 2 2 2 3" xfId="29052" xr:uid="{00000000-0005-0000-0000-0000A4700000}"/>
    <cellStyle name="Normal 6 2 2 2 3" xfId="29053" xr:uid="{00000000-0005-0000-0000-0000A5700000}"/>
    <cellStyle name="Normal 6 2 2 2 3 2" xfId="29054" xr:uid="{00000000-0005-0000-0000-0000A6700000}"/>
    <cellStyle name="Normal 6 2 2 2 3 3" xfId="29055" xr:uid="{00000000-0005-0000-0000-0000A7700000}"/>
    <cellStyle name="Normal 6 2 2 2 4" xfId="29056" xr:uid="{00000000-0005-0000-0000-0000A8700000}"/>
    <cellStyle name="Normal 6 2 2 2 5" xfId="29057" xr:uid="{00000000-0005-0000-0000-0000A9700000}"/>
    <cellStyle name="Normal 6 2 2 2_Tabell 4.5-4.7" xfId="29049" xr:uid="{00000000-0005-0000-0000-0000AA700000}"/>
    <cellStyle name="Normal 6 2 2 3" xfId="29058" xr:uid="{00000000-0005-0000-0000-0000AB700000}"/>
    <cellStyle name="Normal 6 2 2 3 2" xfId="29059" xr:uid="{00000000-0005-0000-0000-0000AC700000}"/>
    <cellStyle name="Normal 6 2 2 3 2 2" xfId="29060" xr:uid="{00000000-0005-0000-0000-0000AD700000}"/>
    <cellStyle name="Normal 6 2 2 3 2 3" xfId="29061" xr:uid="{00000000-0005-0000-0000-0000AE700000}"/>
    <cellStyle name="Normal 6 2 2 3 3" xfId="29062" xr:uid="{00000000-0005-0000-0000-0000AF700000}"/>
    <cellStyle name="Normal 6 2 2 3 3 2" xfId="29063" xr:uid="{00000000-0005-0000-0000-0000B0700000}"/>
    <cellStyle name="Normal 6 2 2 3 3 3" xfId="29064" xr:uid="{00000000-0005-0000-0000-0000B1700000}"/>
    <cellStyle name="Normal 6 2 2 3 4" xfId="29065" xr:uid="{00000000-0005-0000-0000-0000B2700000}"/>
    <cellStyle name="Normal 6 2 2 3 5" xfId="29066" xr:uid="{00000000-0005-0000-0000-0000B3700000}"/>
    <cellStyle name="Normal 6 2 2 4" xfId="29067" xr:uid="{00000000-0005-0000-0000-0000B4700000}"/>
    <cellStyle name="Normal 6 2 2 4 2" xfId="29068" xr:uid="{00000000-0005-0000-0000-0000B5700000}"/>
    <cellStyle name="Normal 6 2 2 4 3" xfId="29069" xr:uid="{00000000-0005-0000-0000-0000B6700000}"/>
    <cellStyle name="Normal 6 2 2 5" xfId="29070" xr:uid="{00000000-0005-0000-0000-0000B7700000}"/>
    <cellStyle name="Normal 6 2 2 5 2" xfId="29071" xr:uid="{00000000-0005-0000-0000-0000B8700000}"/>
    <cellStyle name="Normal 6 2 2 5 3" xfId="29072" xr:uid="{00000000-0005-0000-0000-0000B9700000}"/>
    <cellStyle name="Normal 6 2 2 6" xfId="29073" xr:uid="{00000000-0005-0000-0000-0000BA700000}"/>
    <cellStyle name="Normal 6 2 2 6 2" xfId="29074" xr:uid="{00000000-0005-0000-0000-0000BB700000}"/>
    <cellStyle name="Normal 6 2 2 7" xfId="29075" xr:uid="{00000000-0005-0000-0000-0000BC700000}"/>
    <cellStyle name="Normal 6 2 2 7 2" xfId="29076" xr:uid="{00000000-0005-0000-0000-0000BD700000}"/>
    <cellStyle name="Normal 6 2 2 8" xfId="29077" xr:uid="{00000000-0005-0000-0000-0000BE700000}"/>
    <cellStyle name="Normal 6 2 2 9" xfId="29078" xr:uid="{00000000-0005-0000-0000-0000BF700000}"/>
    <cellStyle name="Normal 6 2 2_Tabell 4.5-4.7" xfId="29047" xr:uid="{00000000-0005-0000-0000-0000C0700000}"/>
    <cellStyle name="Normal 6 2 3" xfId="1663" xr:uid="{00000000-0005-0000-0000-0000C1700000}"/>
    <cellStyle name="Normal 6 2 3 2" xfId="29080" xr:uid="{00000000-0005-0000-0000-0000C2700000}"/>
    <cellStyle name="Normal 6 2 3 2 2" xfId="29081" xr:uid="{00000000-0005-0000-0000-0000C3700000}"/>
    <cellStyle name="Normal 6 2 3 2 3" xfId="29082" xr:uid="{00000000-0005-0000-0000-0000C4700000}"/>
    <cellStyle name="Normal 6 2 3 3" xfId="29083" xr:uid="{00000000-0005-0000-0000-0000C5700000}"/>
    <cellStyle name="Normal 6 2 3 3 2" xfId="29084" xr:uid="{00000000-0005-0000-0000-0000C6700000}"/>
    <cellStyle name="Normal 6 2 3 3 3" xfId="29085" xr:uid="{00000000-0005-0000-0000-0000C7700000}"/>
    <cellStyle name="Normal 6 2 3 4" xfId="29086" xr:uid="{00000000-0005-0000-0000-0000C8700000}"/>
    <cellStyle name="Normal 6 2 3 5" xfId="29087" xr:uid="{00000000-0005-0000-0000-0000C9700000}"/>
    <cellStyle name="Normal 6 2 3_Tabell 4.5-4.7" xfId="29079" xr:uid="{00000000-0005-0000-0000-0000CA700000}"/>
    <cellStyle name="Normal 6 2 4" xfId="29088" xr:uid="{00000000-0005-0000-0000-0000CB700000}"/>
    <cellStyle name="Normal 6 2 4 2" xfId="29089" xr:uid="{00000000-0005-0000-0000-0000CC700000}"/>
    <cellStyle name="Normal 6 2 4 2 2" xfId="29090" xr:uid="{00000000-0005-0000-0000-0000CD700000}"/>
    <cellStyle name="Normal 6 2 4 2 3" xfId="29091" xr:uid="{00000000-0005-0000-0000-0000CE700000}"/>
    <cellStyle name="Normal 6 2 4 3" xfId="29092" xr:uid="{00000000-0005-0000-0000-0000CF700000}"/>
    <cellStyle name="Normal 6 2 4 3 2" xfId="29093" xr:uid="{00000000-0005-0000-0000-0000D0700000}"/>
    <cellStyle name="Normal 6 2 4 3 3" xfId="29094" xr:uid="{00000000-0005-0000-0000-0000D1700000}"/>
    <cellStyle name="Normal 6 2 4 4" xfId="29095" xr:uid="{00000000-0005-0000-0000-0000D2700000}"/>
    <cellStyle name="Normal 6 2 4 5" xfId="29096" xr:uid="{00000000-0005-0000-0000-0000D3700000}"/>
    <cellStyle name="Normal 6 2 5" xfId="29097" xr:uid="{00000000-0005-0000-0000-0000D4700000}"/>
    <cellStyle name="Normal 6 2 5 2" xfId="29098" xr:uid="{00000000-0005-0000-0000-0000D5700000}"/>
    <cellStyle name="Normal 6 2 5 3" xfId="29099" xr:uid="{00000000-0005-0000-0000-0000D6700000}"/>
    <cellStyle name="Normal 6 2 6" xfId="29100" xr:uid="{00000000-0005-0000-0000-0000D7700000}"/>
    <cellStyle name="Normal 6 2 6 2" xfId="29101" xr:uid="{00000000-0005-0000-0000-0000D8700000}"/>
    <cellStyle name="Normal 6 2 6 3" xfId="29102" xr:uid="{00000000-0005-0000-0000-0000D9700000}"/>
    <cellStyle name="Normal 6 2 7" xfId="29103" xr:uid="{00000000-0005-0000-0000-0000DA700000}"/>
    <cellStyle name="Normal 6 2 7 2" xfId="29104" xr:uid="{00000000-0005-0000-0000-0000DB700000}"/>
    <cellStyle name="Normal 6 2 8" xfId="29105" xr:uid="{00000000-0005-0000-0000-0000DC700000}"/>
    <cellStyle name="Normal 6 2 8 2" xfId="29106" xr:uid="{00000000-0005-0000-0000-0000DD700000}"/>
    <cellStyle name="Normal 6 2 9" xfId="29107" xr:uid="{00000000-0005-0000-0000-0000DE700000}"/>
    <cellStyle name="Normal 6 2_Tabell 4.5-4.7" xfId="29044" xr:uid="{00000000-0005-0000-0000-0000DF700000}"/>
    <cellStyle name="Normal 6 3" xfId="1664" xr:uid="{00000000-0005-0000-0000-0000E0700000}"/>
    <cellStyle name="Normal 6 3 10" xfId="29109" xr:uid="{00000000-0005-0000-0000-0000E1700000}"/>
    <cellStyle name="Normal 6 3 11" xfId="29110" xr:uid="{00000000-0005-0000-0000-0000E2700000}"/>
    <cellStyle name="Normal 6 3 2" xfId="1665" xr:uid="{00000000-0005-0000-0000-0000E3700000}"/>
    <cellStyle name="Normal 6 3 2 10" xfId="29112" xr:uid="{00000000-0005-0000-0000-0000E4700000}"/>
    <cellStyle name="Normal 6 3 2 2" xfId="1666" xr:uid="{00000000-0005-0000-0000-0000E5700000}"/>
    <cellStyle name="Normal 6 3 2 2 2" xfId="29114" xr:uid="{00000000-0005-0000-0000-0000E6700000}"/>
    <cellStyle name="Normal 6 3 2 2 2 2" xfId="29115" xr:uid="{00000000-0005-0000-0000-0000E7700000}"/>
    <cellStyle name="Normal 6 3 2 2 2 3" xfId="29116" xr:uid="{00000000-0005-0000-0000-0000E8700000}"/>
    <cellStyle name="Normal 6 3 2 2 3" xfId="29117" xr:uid="{00000000-0005-0000-0000-0000E9700000}"/>
    <cellStyle name="Normal 6 3 2 2 3 2" xfId="29118" xr:uid="{00000000-0005-0000-0000-0000EA700000}"/>
    <cellStyle name="Normal 6 3 2 2 3 3" xfId="29119" xr:uid="{00000000-0005-0000-0000-0000EB700000}"/>
    <cellStyle name="Normal 6 3 2 2 4" xfId="29120" xr:uid="{00000000-0005-0000-0000-0000EC700000}"/>
    <cellStyle name="Normal 6 3 2 2 5" xfId="29121" xr:uid="{00000000-0005-0000-0000-0000ED700000}"/>
    <cellStyle name="Normal 6 3 2 2_Tabell 4.5-4.7" xfId="29113" xr:uid="{00000000-0005-0000-0000-0000EE700000}"/>
    <cellStyle name="Normal 6 3 2 3" xfId="29122" xr:uid="{00000000-0005-0000-0000-0000EF700000}"/>
    <cellStyle name="Normal 6 3 2 3 2" xfId="29123" xr:uid="{00000000-0005-0000-0000-0000F0700000}"/>
    <cellStyle name="Normal 6 3 2 3 2 2" xfId="29124" xr:uid="{00000000-0005-0000-0000-0000F1700000}"/>
    <cellStyle name="Normal 6 3 2 3 2 3" xfId="29125" xr:uid="{00000000-0005-0000-0000-0000F2700000}"/>
    <cellStyle name="Normal 6 3 2 3 3" xfId="29126" xr:uid="{00000000-0005-0000-0000-0000F3700000}"/>
    <cellStyle name="Normal 6 3 2 3 3 2" xfId="29127" xr:uid="{00000000-0005-0000-0000-0000F4700000}"/>
    <cellStyle name="Normal 6 3 2 3 3 3" xfId="29128" xr:uid="{00000000-0005-0000-0000-0000F5700000}"/>
    <cellStyle name="Normal 6 3 2 3 4" xfId="29129" xr:uid="{00000000-0005-0000-0000-0000F6700000}"/>
    <cellStyle name="Normal 6 3 2 3 5" xfId="29130" xr:uid="{00000000-0005-0000-0000-0000F7700000}"/>
    <cellStyle name="Normal 6 3 2 4" xfId="29131" xr:uid="{00000000-0005-0000-0000-0000F8700000}"/>
    <cellStyle name="Normal 6 3 2 4 2" xfId="29132" xr:uid="{00000000-0005-0000-0000-0000F9700000}"/>
    <cellStyle name="Normal 6 3 2 4 3" xfId="29133" xr:uid="{00000000-0005-0000-0000-0000FA700000}"/>
    <cellStyle name="Normal 6 3 2 5" xfId="29134" xr:uid="{00000000-0005-0000-0000-0000FB700000}"/>
    <cellStyle name="Normal 6 3 2 5 2" xfId="29135" xr:uid="{00000000-0005-0000-0000-0000FC700000}"/>
    <cellStyle name="Normal 6 3 2 5 3" xfId="29136" xr:uid="{00000000-0005-0000-0000-0000FD700000}"/>
    <cellStyle name="Normal 6 3 2 6" xfId="29137" xr:uid="{00000000-0005-0000-0000-0000FE700000}"/>
    <cellStyle name="Normal 6 3 2 6 2" xfId="29138" xr:uid="{00000000-0005-0000-0000-0000FF700000}"/>
    <cellStyle name="Normal 6 3 2 7" xfId="29139" xr:uid="{00000000-0005-0000-0000-000000710000}"/>
    <cellStyle name="Normal 6 3 2 7 2" xfId="29140" xr:uid="{00000000-0005-0000-0000-000001710000}"/>
    <cellStyle name="Normal 6 3 2 8" xfId="29141" xr:uid="{00000000-0005-0000-0000-000002710000}"/>
    <cellStyle name="Normal 6 3 2 9" xfId="29142" xr:uid="{00000000-0005-0000-0000-000003710000}"/>
    <cellStyle name="Normal 6 3 2_Tabell 4.5-4.7" xfId="29111" xr:uid="{00000000-0005-0000-0000-000004710000}"/>
    <cellStyle name="Normal 6 3 3" xfId="1667" xr:uid="{00000000-0005-0000-0000-000005710000}"/>
    <cellStyle name="Normal 6 3 3 2" xfId="29144" xr:uid="{00000000-0005-0000-0000-000006710000}"/>
    <cellStyle name="Normal 6 3 3 2 2" xfId="29145" xr:uid="{00000000-0005-0000-0000-000007710000}"/>
    <cellStyle name="Normal 6 3 3 2 3" xfId="29146" xr:uid="{00000000-0005-0000-0000-000008710000}"/>
    <cellStyle name="Normal 6 3 3 3" xfId="29147" xr:uid="{00000000-0005-0000-0000-000009710000}"/>
    <cellStyle name="Normal 6 3 3 3 2" xfId="29148" xr:uid="{00000000-0005-0000-0000-00000A710000}"/>
    <cellStyle name="Normal 6 3 3 3 3" xfId="29149" xr:uid="{00000000-0005-0000-0000-00000B710000}"/>
    <cellStyle name="Normal 6 3 3 4" xfId="29150" xr:uid="{00000000-0005-0000-0000-00000C710000}"/>
    <cellStyle name="Normal 6 3 3 5" xfId="29151" xr:uid="{00000000-0005-0000-0000-00000D710000}"/>
    <cellStyle name="Normal 6 3 3_Tabell 4.5-4.7" xfId="29143" xr:uid="{00000000-0005-0000-0000-00000E710000}"/>
    <cellStyle name="Normal 6 3 4" xfId="29152" xr:uid="{00000000-0005-0000-0000-00000F710000}"/>
    <cellStyle name="Normal 6 3 4 2" xfId="29153" xr:uid="{00000000-0005-0000-0000-000010710000}"/>
    <cellStyle name="Normal 6 3 4 2 2" xfId="29154" xr:uid="{00000000-0005-0000-0000-000011710000}"/>
    <cellStyle name="Normal 6 3 4 2 3" xfId="29155" xr:uid="{00000000-0005-0000-0000-000012710000}"/>
    <cellStyle name="Normal 6 3 4 3" xfId="29156" xr:uid="{00000000-0005-0000-0000-000013710000}"/>
    <cellStyle name="Normal 6 3 4 3 2" xfId="29157" xr:uid="{00000000-0005-0000-0000-000014710000}"/>
    <cellStyle name="Normal 6 3 4 3 3" xfId="29158" xr:uid="{00000000-0005-0000-0000-000015710000}"/>
    <cellStyle name="Normal 6 3 4 4" xfId="29159" xr:uid="{00000000-0005-0000-0000-000016710000}"/>
    <cellStyle name="Normal 6 3 4 5" xfId="29160" xr:uid="{00000000-0005-0000-0000-000017710000}"/>
    <cellStyle name="Normal 6 3 5" xfId="29161" xr:uid="{00000000-0005-0000-0000-000018710000}"/>
    <cellStyle name="Normal 6 3 5 2" xfId="29162" xr:uid="{00000000-0005-0000-0000-000019710000}"/>
    <cellStyle name="Normal 6 3 5 3" xfId="29163" xr:uid="{00000000-0005-0000-0000-00001A710000}"/>
    <cellStyle name="Normal 6 3 6" xfId="29164" xr:uid="{00000000-0005-0000-0000-00001B710000}"/>
    <cellStyle name="Normal 6 3 6 2" xfId="29165" xr:uid="{00000000-0005-0000-0000-00001C710000}"/>
    <cellStyle name="Normal 6 3 6 3" xfId="29166" xr:uid="{00000000-0005-0000-0000-00001D710000}"/>
    <cellStyle name="Normal 6 3 7" xfId="29167" xr:uid="{00000000-0005-0000-0000-00001E710000}"/>
    <cellStyle name="Normal 6 3 7 2" xfId="29168" xr:uid="{00000000-0005-0000-0000-00001F710000}"/>
    <cellStyle name="Normal 6 3 8" xfId="29169" xr:uid="{00000000-0005-0000-0000-000020710000}"/>
    <cellStyle name="Normal 6 3 8 2" xfId="29170" xr:uid="{00000000-0005-0000-0000-000021710000}"/>
    <cellStyle name="Normal 6 3 9" xfId="29171" xr:uid="{00000000-0005-0000-0000-000022710000}"/>
    <cellStyle name="Normal 6 3_Tabell 4.5-4.7" xfId="29108" xr:uid="{00000000-0005-0000-0000-000023710000}"/>
    <cellStyle name="Normal 6 4" xfId="29172" xr:uid="{00000000-0005-0000-0000-000024710000}"/>
    <cellStyle name="Normal 6 5" xfId="29173" xr:uid="{00000000-0005-0000-0000-000025710000}"/>
    <cellStyle name="Normal 6 5 2" xfId="29174" xr:uid="{00000000-0005-0000-0000-000026710000}"/>
    <cellStyle name="Normal 6 5 2 2" xfId="29175" xr:uid="{00000000-0005-0000-0000-000027710000}"/>
    <cellStyle name="Normal 6 5 2 3" xfId="29176" xr:uid="{00000000-0005-0000-0000-000028710000}"/>
    <cellStyle name="Normal 6 5 3" xfId="29177" xr:uid="{00000000-0005-0000-0000-000029710000}"/>
    <cellStyle name="Normal 6 5 3 2" xfId="29178" xr:uid="{00000000-0005-0000-0000-00002A710000}"/>
    <cellStyle name="Normal 6 5 3 3" xfId="29179" xr:uid="{00000000-0005-0000-0000-00002B710000}"/>
    <cellStyle name="Normal 6 5 4" xfId="29180" xr:uid="{00000000-0005-0000-0000-00002C710000}"/>
    <cellStyle name="Normal 6 5 5" xfId="29181" xr:uid="{00000000-0005-0000-0000-00002D710000}"/>
    <cellStyle name="Normal 6 6" xfId="29182" xr:uid="{00000000-0005-0000-0000-00002E710000}"/>
    <cellStyle name="Normal 6 6 2" xfId="29183" xr:uid="{00000000-0005-0000-0000-00002F710000}"/>
    <cellStyle name="Normal 6 6 3" xfId="29184" xr:uid="{00000000-0005-0000-0000-000030710000}"/>
    <cellStyle name="Normal 6 7" xfId="29185" xr:uid="{00000000-0005-0000-0000-000031710000}"/>
    <cellStyle name="Normal 6 7 2" xfId="29186" xr:uid="{00000000-0005-0000-0000-000032710000}"/>
    <cellStyle name="Normal 6 7 3" xfId="29187" xr:uid="{00000000-0005-0000-0000-000033710000}"/>
    <cellStyle name="Normal 6 8" xfId="29188" xr:uid="{00000000-0005-0000-0000-000034710000}"/>
    <cellStyle name="Normal 6 9" xfId="29189" xr:uid="{00000000-0005-0000-0000-000035710000}"/>
    <cellStyle name="Normal 6_Tabell 4.5-4.7" xfId="29043" xr:uid="{00000000-0005-0000-0000-000036710000}"/>
    <cellStyle name="Normal 7" xfId="1668" xr:uid="{00000000-0005-0000-0000-000037710000}"/>
    <cellStyle name="Normal 7 2" xfId="1669" xr:uid="{00000000-0005-0000-0000-000038710000}"/>
    <cellStyle name="Normal 7 2 2" xfId="34452" xr:uid="{00000000-0005-0000-0000-000039710000}"/>
    <cellStyle name="Normal 7 2 3" xfId="34407" xr:uid="{00000000-0005-0000-0000-00003A710000}"/>
    <cellStyle name="Normal 7 3" xfId="1670" xr:uid="{00000000-0005-0000-0000-00003B710000}"/>
    <cellStyle name="Normal 7 3 2" xfId="1671" xr:uid="{00000000-0005-0000-0000-00003C710000}"/>
    <cellStyle name="Normal 7 3 3" xfId="34430" xr:uid="{00000000-0005-0000-0000-00003D710000}"/>
    <cellStyle name="Normal 7 3_Tabell 4.5-4.7" xfId="29191" xr:uid="{00000000-0005-0000-0000-00003E710000}"/>
    <cellStyle name="Normal 7 4" xfId="1672" xr:uid="{00000000-0005-0000-0000-00003F710000}"/>
    <cellStyle name="Normal 7 5" xfId="1673" xr:uid="{00000000-0005-0000-0000-000040710000}"/>
    <cellStyle name="Normal 7 6" xfId="1674" xr:uid="{00000000-0005-0000-0000-000041710000}"/>
    <cellStyle name="Normal 7 6 10" xfId="29193" xr:uid="{00000000-0005-0000-0000-000042710000}"/>
    <cellStyle name="Normal 7 6 2" xfId="1675" xr:uid="{00000000-0005-0000-0000-000043710000}"/>
    <cellStyle name="Normal 7 6 2 2" xfId="29195" xr:uid="{00000000-0005-0000-0000-000044710000}"/>
    <cellStyle name="Normal 7 6 2 2 2" xfId="29196" xr:uid="{00000000-0005-0000-0000-000045710000}"/>
    <cellStyle name="Normal 7 6 2 2 3" xfId="29197" xr:uid="{00000000-0005-0000-0000-000046710000}"/>
    <cellStyle name="Normal 7 6 2 3" xfId="29198" xr:uid="{00000000-0005-0000-0000-000047710000}"/>
    <cellStyle name="Normal 7 6 2 3 2" xfId="29199" xr:uid="{00000000-0005-0000-0000-000048710000}"/>
    <cellStyle name="Normal 7 6 2 3 3" xfId="29200" xr:uid="{00000000-0005-0000-0000-000049710000}"/>
    <cellStyle name="Normal 7 6 2 4" xfId="29201" xr:uid="{00000000-0005-0000-0000-00004A710000}"/>
    <cellStyle name="Normal 7 6 2 5" xfId="29202" xr:uid="{00000000-0005-0000-0000-00004B710000}"/>
    <cellStyle name="Normal 7 6 2_Tabell 4.5-4.7" xfId="29194" xr:uid="{00000000-0005-0000-0000-00004C710000}"/>
    <cellStyle name="Normal 7 6 3" xfId="29203" xr:uid="{00000000-0005-0000-0000-00004D710000}"/>
    <cellStyle name="Normal 7 6 3 2" xfId="29204" xr:uid="{00000000-0005-0000-0000-00004E710000}"/>
    <cellStyle name="Normal 7 6 3 2 2" xfId="29205" xr:uid="{00000000-0005-0000-0000-00004F710000}"/>
    <cellStyle name="Normal 7 6 3 2 3" xfId="29206" xr:uid="{00000000-0005-0000-0000-000050710000}"/>
    <cellStyle name="Normal 7 6 3 3" xfId="29207" xr:uid="{00000000-0005-0000-0000-000051710000}"/>
    <cellStyle name="Normal 7 6 3 3 2" xfId="29208" xr:uid="{00000000-0005-0000-0000-000052710000}"/>
    <cellStyle name="Normal 7 6 3 3 3" xfId="29209" xr:uid="{00000000-0005-0000-0000-000053710000}"/>
    <cellStyle name="Normal 7 6 3 4" xfId="29210" xr:uid="{00000000-0005-0000-0000-000054710000}"/>
    <cellStyle name="Normal 7 6 3 5" xfId="29211" xr:uid="{00000000-0005-0000-0000-000055710000}"/>
    <cellStyle name="Normal 7 6 4" xfId="29212" xr:uid="{00000000-0005-0000-0000-000056710000}"/>
    <cellStyle name="Normal 7 6 4 2" xfId="29213" xr:uid="{00000000-0005-0000-0000-000057710000}"/>
    <cellStyle name="Normal 7 6 4 3" xfId="29214" xr:uid="{00000000-0005-0000-0000-000058710000}"/>
    <cellStyle name="Normal 7 6 5" xfId="29215" xr:uid="{00000000-0005-0000-0000-000059710000}"/>
    <cellStyle name="Normal 7 6 5 2" xfId="29216" xr:uid="{00000000-0005-0000-0000-00005A710000}"/>
    <cellStyle name="Normal 7 6 5 3" xfId="29217" xr:uid="{00000000-0005-0000-0000-00005B710000}"/>
    <cellStyle name="Normal 7 6 6" xfId="29218" xr:uid="{00000000-0005-0000-0000-00005C710000}"/>
    <cellStyle name="Normal 7 6 6 2" xfId="29219" xr:uid="{00000000-0005-0000-0000-00005D710000}"/>
    <cellStyle name="Normal 7 6 7" xfId="29220" xr:uid="{00000000-0005-0000-0000-00005E710000}"/>
    <cellStyle name="Normal 7 6 7 2" xfId="29221" xr:uid="{00000000-0005-0000-0000-00005F710000}"/>
    <cellStyle name="Normal 7 6 8" xfId="29222" xr:uid="{00000000-0005-0000-0000-000060710000}"/>
    <cellStyle name="Normal 7 6 9" xfId="29223" xr:uid="{00000000-0005-0000-0000-000061710000}"/>
    <cellStyle name="Normal 7 6_Tabell 4.5-4.7" xfId="29192" xr:uid="{00000000-0005-0000-0000-000062710000}"/>
    <cellStyle name="Normal 7 7" xfId="34383" xr:uid="{00000000-0005-0000-0000-000063710000}"/>
    <cellStyle name="Normal 7_Tabell 4.5-4.7" xfId="29190" xr:uid="{00000000-0005-0000-0000-000064710000}"/>
    <cellStyle name="Normal 8" xfId="1676" xr:uid="{00000000-0005-0000-0000-000065710000}"/>
    <cellStyle name="Normal 8 10" xfId="1677" xr:uid="{00000000-0005-0000-0000-000066710000}"/>
    <cellStyle name="Normal 8 10 10" xfId="29226" xr:uid="{00000000-0005-0000-0000-000067710000}"/>
    <cellStyle name="Normal 8 10 2" xfId="1678" xr:uid="{00000000-0005-0000-0000-000068710000}"/>
    <cellStyle name="Normal 8 10 2 2" xfId="29228" xr:uid="{00000000-0005-0000-0000-000069710000}"/>
    <cellStyle name="Normal 8 10 2 2 2" xfId="29229" xr:uid="{00000000-0005-0000-0000-00006A710000}"/>
    <cellStyle name="Normal 8 10 2 2 3" xfId="29230" xr:uid="{00000000-0005-0000-0000-00006B710000}"/>
    <cellStyle name="Normal 8 10 2 3" xfId="29231" xr:uid="{00000000-0005-0000-0000-00006C710000}"/>
    <cellStyle name="Normal 8 10 2 3 2" xfId="29232" xr:uid="{00000000-0005-0000-0000-00006D710000}"/>
    <cellStyle name="Normal 8 10 2 3 3" xfId="29233" xr:uid="{00000000-0005-0000-0000-00006E710000}"/>
    <cellStyle name="Normal 8 10 2 4" xfId="29234" xr:uid="{00000000-0005-0000-0000-00006F710000}"/>
    <cellStyle name="Normal 8 10 2 5" xfId="29235" xr:uid="{00000000-0005-0000-0000-000070710000}"/>
    <cellStyle name="Normal 8 10 2_Tabell 4.5-4.7" xfId="29227" xr:uid="{00000000-0005-0000-0000-000071710000}"/>
    <cellStyle name="Normal 8 10 3" xfId="29236" xr:uid="{00000000-0005-0000-0000-000072710000}"/>
    <cellStyle name="Normal 8 10 3 2" xfId="29237" xr:uid="{00000000-0005-0000-0000-000073710000}"/>
    <cellStyle name="Normal 8 10 3 2 2" xfId="29238" xr:uid="{00000000-0005-0000-0000-000074710000}"/>
    <cellStyle name="Normal 8 10 3 2 3" xfId="29239" xr:uid="{00000000-0005-0000-0000-000075710000}"/>
    <cellStyle name="Normal 8 10 3 3" xfId="29240" xr:uid="{00000000-0005-0000-0000-000076710000}"/>
    <cellStyle name="Normal 8 10 3 3 2" xfId="29241" xr:uid="{00000000-0005-0000-0000-000077710000}"/>
    <cellStyle name="Normal 8 10 3 3 3" xfId="29242" xr:uid="{00000000-0005-0000-0000-000078710000}"/>
    <cellStyle name="Normal 8 10 3 4" xfId="29243" xr:uid="{00000000-0005-0000-0000-000079710000}"/>
    <cellStyle name="Normal 8 10 3 5" xfId="29244" xr:uid="{00000000-0005-0000-0000-00007A710000}"/>
    <cellStyle name="Normal 8 10 4" xfId="29245" xr:uid="{00000000-0005-0000-0000-00007B710000}"/>
    <cellStyle name="Normal 8 10 4 2" xfId="29246" xr:uid="{00000000-0005-0000-0000-00007C710000}"/>
    <cellStyle name="Normal 8 10 4 3" xfId="29247" xr:uid="{00000000-0005-0000-0000-00007D710000}"/>
    <cellStyle name="Normal 8 10 5" xfId="29248" xr:uid="{00000000-0005-0000-0000-00007E710000}"/>
    <cellStyle name="Normal 8 10 5 2" xfId="29249" xr:uid="{00000000-0005-0000-0000-00007F710000}"/>
    <cellStyle name="Normal 8 10 5 3" xfId="29250" xr:uid="{00000000-0005-0000-0000-000080710000}"/>
    <cellStyle name="Normal 8 10 6" xfId="29251" xr:uid="{00000000-0005-0000-0000-000081710000}"/>
    <cellStyle name="Normal 8 10 6 2" xfId="29252" xr:uid="{00000000-0005-0000-0000-000082710000}"/>
    <cellStyle name="Normal 8 10 7" xfId="29253" xr:uid="{00000000-0005-0000-0000-000083710000}"/>
    <cellStyle name="Normal 8 10 7 2" xfId="29254" xr:uid="{00000000-0005-0000-0000-000084710000}"/>
    <cellStyle name="Normal 8 10 8" xfId="29255" xr:uid="{00000000-0005-0000-0000-000085710000}"/>
    <cellStyle name="Normal 8 10 9" xfId="29256" xr:uid="{00000000-0005-0000-0000-000086710000}"/>
    <cellStyle name="Normal 8 10_Tabell 4.5-4.7" xfId="29225" xr:uid="{00000000-0005-0000-0000-000087710000}"/>
    <cellStyle name="Normal 8 11" xfId="1679" xr:uid="{00000000-0005-0000-0000-000088710000}"/>
    <cellStyle name="Normal 8 11 2" xfId="29258" xr:uid="{00000000-0005-0000-0000-000089710000}"/>
    <cellStyle name="Normal 8 11 2 2" xfId="29259" xr:uid="{00000000-0005-0000-0000-00008A710000}"/>
    <cellStyle name="Normal 8 11 2 3" xfId="29260" xr:uid="{00000000-0005-0000-0000-00008B710000}"/>
    <cellStyle name="Normal 8 11 3" xfId="29261" xr:uid="{00000000-0005-0000-0000-00008C710000}"/>
    <cellStyle name="Normal 8 11 3 2" xfId="29262" xr:uid="{00000000-0005-0000-0000-00008D710000}"/>
    <cellStyle name="Normal 8 11 3 3" xfId="29263" xr:uid="{00000000-0005-0000-0000-00008E710000}"/>
    <cellStyle name="Normal 8 11 4" xfId="29264" xr:uid="{00000000-0005-0000-0000-00008F710000}"/>
    <cellStyle name="Normal 8 11 5" xfId="29265" xr:uid="{00000000-0005-0000-0000-000090710000}"/>
    <cellStyle name="Normal 8 11_Tabell 4.5-4.7" xfId="29257" xr:uid="{00000000-0005-0000-0000-000091710000}"/>
    <cellStyle name="Normal 8 12" xfId="2016" xr:uid="{00000000-0005-0000-0000-000092710000}"/>
    <cellStyle name="Normal 8 12 2" xfId="29267" xr:uid="{00000000-0005-0000-0000-000093710000}"/>
    <cellStyle name="Normal 8 12 2 2" xfId="29268" xr:uid="{00000000-0005-0000-0000-000094710000}"/>
    <cellStyle name="Normal 8 12 2 3" xfId="29269" xr:uid="{00000000-0005-0000-0000-000095710000}"/>
    <cellStyle name="Normal 8 12 3" xfId="29270" xr:uid="{00000000-0005-0000-0000-000096710000}"/>
    <cellStyle name="Normal 8 12 3 2" xfId="29271" xr:uid="{00000000-0005-0000-0000-000097710000}"/>
    <cellStyle name="Normal 8 12 3 3" xfId="29272" xr:uid="{00000000-0005-0000-0000-000098710000}"/>
    <cellStyle name="Normal 8 12 4" xfId="29273" xr:uid="{00000000-0005-0000-0000-000099710000}"/>
    <cellStyle name="Normal 8 12 5" xfId="29274" xr:uid="{00000000-0005-0000-0000-00009A710000}"/>
    <cellStyle name="Normal 8 12 6" xfId="29275" xr:uid="{00000000-0005-0000-0000-00009B710000}"/>
    <cellStyle name="Normal 8 12_Tabell 4.5-4.7" xfId="29266" xr:uid="{00000000-0005-0000-0000-00009C710000}"/>
    <cellStyle name="Normal 8 13" xfId="29276" xr:uid="{00000000-0005-0000-0000-00009D710000}"/>
    <cellStyle name="Normal 8 13 2" xfId="29277" xr:uid="{00000000-0005-0000-0000-00009E710000}"/>
    <cellStyle name="Normal 8 13 3" xfId="29278" xr:uid="{00000000-0005-0000-0000-00009F710000}"/>
    <cellStyle name="Normal 8 14" xfId="29279" xr:uid="{00000000-0005-0000-0000-0000A0710000}"/>
    <cellStyle name="Normal 8 14 2" xfId="29280" xr:uid="{00000000-0005-0000-0000-0000A1710000}"/>
    <cellStyle name="Normal 8 14 3" xfId="29281" xr:uid="{00000000-0005-0000-0000-0000A2710000}"/>
    <cellStyle name="Normal 8 15" xfId="29282" xr:uid="{00000000-0005-0000-0000-0000A3710000}"/>
    <cellStyle name="Normal 8 15 2" xfId="29283" xr:uid="{00000000-0005-0000-0000-0000A4710000}"/>
    <cellStyle name="Normal 8 16" xfId="29284" xr:uid="{00000000-0005-0000-0000-0000A5710000}"/>
    <cellStyle name="Normal 8 16 2" xfId="29285" xr:uid="{00000000-0005-0000-0000-0000A6710000}"/>
    <cellStyle name="Normal 8 17" xfId="29286" xr:uid="{00000000-0005-0000-0000-0000A7710000}"/>
    <cellStyle name="Normal 8 18" xfId="29287" xr:uid="{00000000-0005-0000-0000-0000A8710000}"/>
    <cellStyle name="Normal 8 19" xfId="29288" xr:uid="{00000000-0005-0000-0000-0000A9710000}"/>
    <cellStyle name="Normal 8 2" xfId="1680" xr:uid="{00000000-0005-0000-0000-0000AA710000}"/>
    <cellStyle name="Normal 8 2 10" xfId="29290" xr:uid="{00000000-0005-0000-0000-0000AB710000}"/>
    <cellStyle name="Normal 8 2 10 2" xfId="29291" xr:uid="{00000000-0005-0000-0000-0000AC710000}"/>
    <cellStyle name="Normal 8 2 11" xfId="29292" xr:uid="{00000000-0005-0000-0000-0000AD710000}"/>
    <cellStyle name="Normal 8 2 11 2" xfId="29293" xr:uid="{00000000-0005-0000-0000-0000AE710000}"/>
    <cellStyle name="Normal 8 2 12" xfId="29294" xr:uid="{00000000-0005-0000-0000-0000AF710000}"/>
    <cellStyle name="Normal 8 2 13" xfId="29295" xr:uid="{00000000-0005-0000-0000-0000B0710000}"/>
    <cellStyle name="Normal 8 2 14" xfId="29296" xr:uid="{00000000-0005-0000-0000-0000B1710000}"/>
    <cellStyle name="Normal 8 2 2" xfId="1681" xr:uid="{00000000-0005-0000-0000-0000B2710000}"/>
    <cellStyle name="Normal 8 2 2 10" xfId="29298" xr:uid="{00000000-0005-0000-0000-0000B3710000}"/>
    <cellStyle name="Normal 8 2 2 11" xfId="29299" xr:uid="{00000000-0005-0000-0000-0000B4710000}"/>
    <cellStyle name="Normal 8 2 2 12" xfId="29300" xr:uid="{00000000-0005-0000-0000-0000B5710000}"/>
    <cellStyle name="Normal 8 2 2 2" xfId="1682" xr:uid="{00000000-0005-0000-0000-0000B6710000}"/>
    <cellStyle name="Normal 8 2 2 2 10" xfId="29302" xr:uid="{00000000-0005-0000-0000-0000B7710000}"/>
    <cellStyle name="Normal 8 2 2 2 11" xfId="29303" xr:uid="{00000000-0005-0000-0000-0000B8710000}"/>
    <cellStyle name="Normal 8 2 2 2 2" xfId="1683" xr:uid="{00000000-0005-0000-0000-0000B9710000}"/>
    <cellStyle name="Normal 8 2 2 2 2 10" xfId="29305" xr:uid="{00000000-0005-0000-0000-0000BA710000}"/>
    <cellStyle name="Normal 8 2 2 2 2 2" xfId="1684" xr:uid="{00000000-0005-0000-0000-0000BB710000}"/>
    <cellStyle name="Normal 8 2 2 2 2 2 2" xfId="29307" xr:uid="{00000000-0005-0000-0000-0000BC710000}"/>
    <cellStyle name="Normal 8 2 2 2 2 2 2 2" xfId="29308" xr:uid="{00000000-0005-0000-0000-0000BD710000}"/>
    <cellStyle name="Normal 8 2 2 2 2 2 2 3" xfId="29309" xr:uid="{00000000-0005-0000-0000-0000BE710000}"/>
    <cellStyle name="Normal 8 2 2 2 2 2 3" xfId="29310" xr:uid="{00000000-0005-0000-0000-0000BF710000}"/>
    <cellStyle name="Normal 8 2 2 2 2 2 3 2" xfId="29311" xr:uid="{00000000-0005-0000-0000-0000C0710000}"/>
    <cellStyle name="Normal 8 2 2 2 2 2 3 3" xfId="29312" xr:uid="{00000000-0005-0000-0000-0000C1710000}"/>
    <cellStyle name="Normal 8 2 2 2 2 2 4" xfId="29313" xr:uid="{00000000-0005-0000-0000-0000C2710000}"/>
    <cellStyle name="Normal 8 2 2 2 2 2 5" xfId="29314" xr:uid="{00000000-0005-0000-0000-0000C3710000}"/>
    <cellStyle name="Normal 8 2 2 2 2 2_Tabell 4.5-4.7" xfId="29306" xr:uid="{00000000-0005-0000-0000-0000C4710000}"/>
    <cellStyle name="Normal 8 2 2 2 2 3" xfId="29315" xr:uid="{00000000-0005-0000-0000-0000C5710000}"/>
    <cellStyle name="Normal 8 2 2 2 2 3 2" xfId="29316" xr:uid="{00000000-0005-0000-0000-0000C6710000}"/>
    <cellStyle name="Normal 8 2 2 2 2 3 2 2" xfId="29317" xr:uid="{00000000-0005-0000-0000-0000C7710000}"/>
    <cellStyle name="Normal 8 2 2 2 2 3 2 3" xfId="29318" xr:uid="{00000000-0005-0000-0000-0000C8710000}"/>
    <cellStyle name="Normal 8 2 2 2 2 3 3" xfId="29319" xr:uid="{00000000-0005-0000-0000-0000C9710000}"/>
    <cellStyle name="Normal 8 2 2 2 2 3 3 2" xfId="29320" xr:uid="{00000000-0005-0000-0000-0000CA710000}"/>
    <cellStyle name="Normal 8 2 2 2 2 3 3 3" xfId="29321" xr:uid="{00000000-0005-0000-0000-0000CB710000}"/>
    <cellStyle name="Normal 8 2 2 2 2 3 4" xfId="29322" xr:uid="{00000000-0005-0000-0000-0000CC710000}"/>
    <cellStyle name="Normal 8 2 2 2 2 3 5" xfId="29323" xr:uid="{00000000-0005-0000-0000-0000CD710000}"/>
    <cellStyle name="Normal 8 2 2 2 2 4" xfId="29324" xr:uid="{00000000-0005-0000-0000-0000CE710000}"/>
    <cellStyle name="Normal 8 2 2 2 2 4 2" xfId="29325" xr:uid="{00000000-0005-0000-0000-0000CF710000}"/>
    <cellStyle name="Normal 8 2 2 2 2 4 3" xfId="29326" xr:uid="{00000000-0005-0000-0000-0000D0710000}"/>
    <cellStyle name="Normal 8 2 2 2 2 5" xfId="29327" xr:uid="{00000000-0005-0000-0000-0000D1710000}"/>
    <cellStyle name="Normal 8 2 2 2 2 5 2" xfId="29328" xr:uid="{00000000-0005-0000-0000-0000D2710000}"/>
    <cellStyle name="Normal 8 2 2 2 2 5 3" xfId="29329" xr:uid="{00000000-0005-0000-0000-0000D3710000}"/>
    <cellStyle name="Normal 8 2 2 2 2 6" xfId="29330" xr:uid="{00000000-0005-0000-0000-0000D4710000}"/>
    <cellStyle name="Normal 8 2 2 2 2 6 2" xfId="29331" xr:uid="{00000000-0005-0000-0000-0000D5710000}"/>
    <cellStyle name="Normal 8 2 2 2 2 7" xfId="29332" xr:uid="{00000000-0005-0000-0000-0000D6710000}"/>
    <cellStyle name="Normal 8 2 2 2 2 7 2" xfId="29333" xr:uid="{00000000-0005-0000-0000-0000D7710000}"/>
    <cellStyle name="Normal 8 2 2 2 2 8" xfId="29334" xr:uid="{00000000-0005-0000-0000-0000D8710000}"/>
    <cellStyle name="Normal 8 2 2 2 2 9" xfId="29335" xr:uid="{00000000-0005-0000-0000-0000D9710000}"/>
    <cellStyle name="Normal 8 2 2 2 2_Tabell 4.5-4.7" xfId="29304" xr:uid="{00000000-0005-0000-0000-0000DA710000}"/>
    <cellStyle name="Normal 8 2 2 2 3" xfId="1685" xr:uid="{00000000-0005-0000-0000-0000DB710000}"/>
    <cellStyle name="Normal 8 2 2 2 3 2" xfId="29337" xr:uid="{00000000-0005-0000-0000-0000DC710000}"/>
    <cellStyle name="Normal 8 2 2 2 3 2 2" xfId="29338" xr:uid="{00000000-0005-0000-0000-0000DD710000}"/>
    <cellStyle name="Normal 8 2 2 2 3 2 3" xfId="29339" xr:uid="{00000000-0005-0000-0000-0000DE710000}"/>
    <cellStyle name="Normal 8 2 2 2 3 3" xfId="29340" xr:uid="{00000000-0005-0000-0000-0000DF710000}"/>
    <cellStyle name="Normal 8 2 2 2 3 3 2" xfId="29341" xr:uid="{00000000-0005-0000-0000-0000E0710000}"/>
    <cellStyle name="Normal 8 2 2 2 3 3 3" xfId="29342" xr:uid="{00000000-0005-0000-0000-0000E1710000}"/>
    <cellStyle name="Normal 8 2 2 2 3 4" xfId="29343" xr:uid="{00000000-0005-0000-0000-0000E2710000}"/>
    <cellStyle name="Normal 8 2 2 2 3 5" xfId="29344" xr:uid="{00000000-0005-0000-0000-0000E3710000}"/>
    <cellStyle name="Normal 8 2 2 2 3_Tabell 4.5-4.7" xfId="29336" xr:uid="{00000000-0005-0000-0000-0000E4710000}"/>
    <cellStyle name="Normal 8 2 2 2 4" xfId="29345" xr:uid="{00000000-0005-0000-0000-0000E5710000}"/>
    <cellStyle name="Normal 8 2 2 2 4 2" xfId="29346" xr:uid="{00000000-0005-0000-0000-0000E6710000}"/>
    <cellStyle name="Normal 8 2 2 2 4 2 2" xfId="29347" xr:uid="{00000000-0005-0000-0000-0000E7710000}"/>
    <cellStyle name="Normal 8 2 2 2 4 2 3" xfId="29348" xr:uid="{00000000-0005-0000-0000-0000E8710000}"/>
    <cellStyle name="Normal 8 2 2 2 4 3" xfId="29349" xr:uid="{00000000-0005-0000-0000-0000E9710000}"/>
    <cellStyle name="Normal 8 2 2 2 4 3 2" xfId="29350" xr:uid="{00000000-0005-0000-0000-0000EA710000}"/>
    <cellStyle name="Normal 8 2 2 2 4 3 3" xfId="29351" xr:uid="{00000000-0005-0000-0000-0000EB710000}"/>
    <cellStyle name="Normal 8 2 2 2 4 4" xfId="29352" xr:uid="{00000000-0005-0000-0000-0000EC710000}"/>
    <cellStyle name="Normal 8 2 2 2 4 5" xfId="29353" xr:uid="{00000000-0005-0000-0000-0000ED710000}"/>
    <cellStyle name="Normal 8 2 2 2 5" xfId="29354" xr:uid="{00000000-0005-0000-0000-0000EE710000}"/>
    <cellStyle name="Normal 8 2 2 2 5 2" xfId="29355" xr:uid="{00000000-0005-0000-0000-0000EF710000}"/>
    <cellStyle name="Normal 8 2 2 2 5 3" xfId="29356" xr:uid="{00000000-0005-0000-0000-0000F0710000}"/>
    <cellStyle name="Normal 8 2 2 2 6" xfId="29357" xr:uid="{00000000-0005-0000-0000-0000F1710000}"/>
    <cellStyle name="Normal 8 2 2 2 6 2" xfId="29358" xr:uid="{00000000-0005-0000-0000-0000F2710000}"/>
    <cellStyle name="Normal 8 2 2 2 6 3" xfId="29359" xr:uid="{00000000-0005-0000-0000-0000F3710000}"/>
    <cellStyle name="Normal 8 2 2 2 7" xfId="29360" xr:uid="{00000000-0005-0000-0000-0000F4710000}"/>
    <cellStyle name="Normal 8 2 2 2 7 2" xfId="29361" xr:uid="{00000000-0005-0000-0000-0000F5710000}"/>
    <cellStyle name="Normal 8 2 2 2 8" xfId="29362" xr:uid="{00000000-0005-0000-0000-0000F6710000}"/>
    <cellStyle name="Normal 8 2 2 2 8 2" xfId="29363" xr:uid="{00000000-0005-0000-0000-0000F7710000}"/>
    <cellStyle name="Normal 8 2 2 2 9" xfId="29364" xr:uid="{00000000-0005-0000-0000-0000F8710000}"/>
    <cellStyle name="Normal 8 2 2 2_Tabell 4.5-4.7" xfId="29301" xr:uid="{00000000-0005-0000-0000-0000F9710000}"/>
    <cellStyle name="Normal 8 2 2 3" xfId="1686" xr:uid="{00000000-0005-0000-0000-0000FA710000}"/>
    <cellStyle name="Normal 8 2 2 3 10" xfId="29366" xr:uid="{00000000-0005-0000-0000-0000FB710000}"/>
    <cellStyle name="Normal 8 2 2 3 2" xfId="1687" xr:uid="{00000000-0005-0000-0000-0000FC710000}"/>
    <cellStyle name="Normal 8 2 2 3 2 2" xfId="29368" xr:uid="{00000000-0005-0000-0000-0000FD710000}"/>
    <cellStyle name="Normal 8 2 2 3 2 2 2" xfId="29369" xr:uid="{00000000-0005-0000-0000-0000FE710000}"/>
    <cellStyle name="Normal 8 2 2 3 2 2 3" xfId="29370" xr:uid="{00000000-0005-0000-0000-0000FF710000}"/>
    <cellStyle name="Normal 8 2 2 3 2 3" xfId="29371" xr:uid="{00000000-0005-0000-0000-000000720000}"/>
    <cellStyle name="Normal 8 2 2 3 2 3 2" xfId="29372" xr:uid="{00000000-0005-0000-0000-000001720000}"/>
    <cellStyle name="Normal 8 2 2 3 2 3 3" xfId="29373" xr:uid="{00000000-0005-0000-0000-000002720000}"/>
    <cellStyle name="Normal 8 2 2 3 2 4" xfId="29374" xr:uid="{00000000-0005-0000-0000-000003720000}"/>
    <cellStyle name="Normal 8 2 2 3 2 5" xfId="29375" xr:uid="{00000000-0005-0000-0000-000004720000}"/>
    <cellStyle name="Normal 8 2 2 3 2_Tabell 4.5-4.7" xfId="29367" xr:uid="{00000000-0005-0000-0000-000005720000}"/>
    <cellStyle name="Normal 8 2 2 3 3" xfId="29376" xr:uid="{00000000-0005-0000-0000-000006720000}"/>
    <cellStyle name="Normal 8 2 2 3 3 2" xfId="29377" xr:uid="{00000000-0005-0000-0000-000007720000}"/>
    <cellStyle name="Normal 8 2 2 3 3 2 2" xfId="29378" xr:uid="{00000000-0005-0000-0000-000008720000}"/>
    <cellStyle name="Normal 8 2 2 3 3 2 3" xfId="29379" xr:uid="{00000000-0005-0000-0000-000009720000}"/>
    <cellStyle name="Normal 8 2 2 3 3 3" xfId="29380" xr:uid="{00000000-0005-0000-0000-00000A720000}"/>
    <cellStyle name="Normal 8 2 2 3 3 3 2" xfId="29381" xr:uid="{00000000-0005-0000-0000-00000B720000}"/>
    <cellStyle name="Normal 8 2 2 3 3 3 3" xfId="29382" xr:uid="{00000000-0005-0000-0000-00000C720000}"/>
    <cellStyle name="Normal 8 2 2 3 3 4" xfId="29383" xr:uid="{00000000-0005-0000-0000-00000D720000}"/>
    <cellStyle name="Normal 8 2 2 3 3 5" xfId="29384" xr:uid="{00000000-0005-0000-0000-00000E720000}"/>
    <cellStyle name="Normal 8 2 2 3 4" xfId="29385" xr:uid="{00000000-0005-0000-0000-00000F720000}"/>
    <cellStyle name="Normal 8 2 2 3 4 2" xfId="29386" xr:uid="{00000000-0005-0000-0000-000010720000}"/>
    <cellStyle name="Normal 8 2 2 3 4 3" xfId="29387" xr:uid="{00000000-0005-0000-0000-000011720000}"/>
    <cellStyle name="Normal 8 2 2 3 5" xfId="29388" xr:uid="{00000000-0005-0000-0000-000012720000}"/>
    <cellStyle name="Normal 8 2 2 3 5 2" xfId="29389" xr:uid="{00000000-0005-0000-0000-000013720000}"/>
    <cellStyle name="Normal 8 2 2 3 5 3" xfId="29390" xr:uid="{00000000-0005-0000-0000-000014720000}"/>
    <cellStyle name="Normal 8 2 2 3 6" xfId="29391" xr:uid="{00000000-0005-0000-0000-000015720000}"/>
    <cellStyle name="Normal 8 2 2 3 6 2" xfId="29392" xr:uid="{00000000-0005-0000-0000-000016720000}"/>
    <cellStyle name="Normal 8 2 2 3 7" xfId="29393" xr:uid="{00000000-0005-0000-0000-000017720000}"/>
    <cellStyle name="Normal 8 2 2 3 7 2" xfId="29394" xr:uid="{00000000-0005-0000-0000-000018720000}"/>
    <cellStyle name="Normal 8 2 2 3 8" xfId="29395" xr:uid="{00000000-0005-0000-0000-000019720000}"/>
    <cellStyle name="Normal 8 2 2 3 9" xfId="29396" xr:uid="{00000000-0005-0000-0000-00001A720000}"/>
    <cellStyle name="Normal 8 2 2 3_Tabell 4.5-4.7" xfId="29365" xr:uid="{00000000-0005-0000-0000-00001B720000}"/>
    <cellStyle name="Normal 8 2 2 4" xfId="1688" xr:uid="{00000000-0005-0000-0000-00001C720000}"/>
    <cellStyle name="Normal 8 2 2 4 2" xfId="29398" xr:uid="{00000000-0005-0000-0000-00001D720000}"/>
    <cellStyle name="Normal 8 2 2 4 2 2" xfId="29399" xr:uid="{00000000-0005-0000-0000-00001E720000}"/>
    <cellStyle name="Normal 8 2 2 4 2 3" xfId="29400" xr:uid="{00000000-0005-0000-0000-00001F720000}"/>
    <cellStyle name="Normal 8 2 2 4 3" xfId="29401" xr:uid="{00000000-0005-0000-0000-000020720000}"/>
    <cellStyle name="Normal 8 2 2 4 3 2" xfId="29402" xr:uid="{00000000-0005-0000-0000-000021720000}"/>
    <cellStyle name="Normal 8 2 2 4 3 3" xfId="29403" xr:uid="{00000000-0005-0000-0000-000022720000}"/>
    <cellStyle name="Normal 8 2 2 4 4" xfId="29404" xr:uid="{00000000-0005-0000-0000-000023720000}"/>
    <cellStyle name="Normal 8 2 2 4 5" xfId="29405" xr:uid="{00000000-0005-0000-0000-000024720000}"/>
    <cellStyle name="Normal 8 2 2 4_Tabell 4.5-4.7" xfId="29397" xr:uid="{00000000-0005-0000-0000-000025720000}"/>
    <cellStyle name="Normal 8 2 2 5" xfId="29406" xr:uid="{00000000-0005-0000-0000-000026720000}"/>
    <cellStyle name="Normal 8 2 2 5 2" xfId="29407" xr:uid="{00000000-0005-0000-0000-000027720000}"/>
    <cellStyle name="Normal 8 2 2 5 2 2" xfId="29408" xr:uid="{00000000-0005-0000-0000-000028720000}"/>
    <cellStyle name="Normal 8 2 2 5 2 3" xfId="29409" xr:uid="{00000000-0005-0000-0000-000029720000}"/>
    <cellStyle name="Normal 8 2 2 5 3" xfId="29410" xr:uid="{00000000-0005-0000-0000-00002A720000}"/>
    <cellStyle name="Normal 8 2 2 5 3 2" xfId="29411" xr:uid="{00000000-0005-0000-0000-00002B720000}"/>
    <cellStyle name="Normal 8 2 2 5 3 3" xfId="29412" xr:uid="{00000000-0005-0000-0000-00002C720000}"/>
    <cellStyle name="Normal 8 2 2 5 4" xfId="29413" xr:uid="{00000000-0005-0000-0000-00002D720000}"/>
    <cellStyle name="Normal 8 2 2 5 5" xfId="29414" xr:uid="{00000000-0005-0000-0000-00002E720000}"/>
    <cellStyle name="Normal 8 2 2 6" xfId="29415" xr:uid="{00000000-0005-0000-0000-00002F720000}"/>
    <cellStyle name="Normal 8 2 2 6 2" xfId="29416" xr:uid="{00000000-0005-0000-0000-000030720000}"/>
    <cellStyle name="Normal 8 2 2 6 3" xfId="29417" xr:uid="{00000000-0005-0000-0000-000031720000}"/>
    <cellStyle name="Normal 8 2 2 7" xfId="29418" xr:uid="{00000000-0005-0000-0000-000032720000}"/>
    <cellStyle name="Normal 8 2 2 7 2" xfId="29419" xr:uid="{00000000-0005-0000-0000-000033720000}"/>
    <cellStyle name="Normal 8 2 2 7 3" xfId="29420" xr:uid="{00000000-0005-0000-0000-000034720000}"/>
    <cellStyle name="Normal 8 2 2 8" xfId="29421" xr:uid="{00000000-0005-0000-0000-000035720000}"/>
    <cellStyle name="Normal 8 2 2 8 2" xfId="29422" xr:uid="{00000000-0005-0000-0000-000036720000}"/>
    <cellStyle name="Normal 8 2 2 9" xfId="29423" xr:uid="{00000000-0005-0000-0000-000037720000}"/>
    <cellStyle name="Normal 8 2 2 9 2" xfId="29424" xr:uid="{00000000-0005-0000-0000-000038720000}"/>
    <cellStyle name="Normal 8 2 2_Tabell 4.5-4.7" xfId="29297" xr:uid="{00000000-0005-0000-0000-000039720000}"/>
    <cellStyle name="Normal 8 2 3" xfId="1689" xr:uid="{00000000-0005-0000-0000-00003A720000}"/>
    <cellStyle name="Normal 8 2 3 10" xfId="29426" xr:uid="{00000000-0005-0000-0000-00003B720000}"/>
    <cellStyle name="Normal 8 2 3 11" xfId="29427" xr:uid="{00000000-0005-0000-0000-00003C720000}"/>
    <cellStyle name="Normal 8 2 3 2" xfId="1690" xr:uid="{00000000-0005-0000-0000-00003D720000}"/>
    <cellStyle name="Normal 8 2 3 2 10" xfId="29429" xr:uid="{00000000-0005-0000-0000-00003E720000}"/>
    <cellStyle name="Normal 8 2 3 2 2" xfId="1691" xr:uid="{00000000-0005-0000-0000-00003F720000}"/>
    <cellStyle name="Normal 8 2 3 2 2 2" xfId="29431" xr:uid="{00000000-0005-0000-0000-000040720000}"/>
    <cellStyle name="Normal 8 2 3 2 2 2 2" xfId="29432" xr:uid="{00000000-0005-0000-0000-000041720000}"/>
    <cellStyle name="Normal 8 2 3 2 2 2 3" xfId="29433" xr:uid="{00000000-0005-0000-0000-000042720000}"/>
    <cellStyle name="Normal 8 2 3 2 2 3" xfId="29434" xr:uid="{00000000-0005-0000-0000-000043720000}"/>
    <cellStyle name="Normal 8 2 3 2 2 3 2" xfId="29435" xr:uid="{00000000-0005-0000-0000-000044720000}"/>
    <cellStyle name="Normal 8 2 3 2 2 3 3" xfId="29436" xr:uid="{00000000-0005-0000-0000-000045720000}"/>
    <cellStyle name="Normal 8 2 3 2 2 4" xfId="29437" xr:uid="{00000000-0005-0000-0000-000046720000}"/>
    <cellStyle name="Normal 8 2 3 2 2 5" xfId="29438" xr:uid="{00000000-0005-0000-0000-000047720000}"/>
    <cellStyle name="Normal 8 2 3 2 2_Tabell 4.5-4.7" xfId="29430" xr:uid="{00000000-0005-0000-0000-000048720000}"/>
    <cellStyle name="Normal 8 2 3 2 3" xfId="29439" xr:uid="{00000000-0005-0000-0000-000049720000}"/>
    <cellStyle name="Normal 8 2 3 2 3 2" xfId="29440" xr:uid="{00000000-0005-0000-0000-00004A720000}"/>
    <cellStyle name="Normal 8 2 3 2 3 2 2" xfId="29441" xr:uid="{00000000-0005-0000-0000-00004B720000}"/>
    <cellStyle name="Normal 8 2 3 2 3 2 3" xfId="29442" xr:uid="{00000000-0005-0000-0000-00004C720000}"/>
    <cellStyle name="Normal 8 2 3 2 3 3" xfId="29443" xr:uid="{00000000-0005-0000-0000-00004D720000}"/>
    <cellStyle name="Normal 8 2 3 2 3 3 2" xfId="29444" xr:uid="{00000000-0005-0000-0000-00004E720000}"/>
    <cellStyle name="Normal 8 2 3 2 3 3 3" xfId="29445" xr:uid="{00000000-0005-0000-0000-00004F720000}"/>
    <cellStyle name="Normal 8 2 3 2 3 4" xfId="29446" xr:uid="{00000000-0005-0000-0000-000050720000}"/>
    <cellStyle name="Normal 8 2 3 2 3 5" xfId="29447" xr:uid="{00000000-0005-0000-0000-000051720000}"/>
    <cellStyle name="Normal 8 2 3 2 4" xfId="29448" xr:uid="{00000000-0005-0000-0000-000052720000}"/>
    <cellStyle name="Normal 8 2 3 2 4 2" xfId="29449" xr:uid="{00000000-0005-0000-0000-000053720000}"/>
    <cellStyle name="Normal 8 2 3 2 4 3" xfId="29450" xr:uid="{00000000-0005-0000-0000-000054720000}"/>
    <cellStyle name="Normal 8 2 3 2 5" xfId="29451" xr:uid="{00000000-0005-0000-0000-000055720000}"/>
    <cellStyle name="Normal 8 2 3 2 5 2" xfId="29452" xr:uid="{00000000-0005-0000-0000-000056720000}"/>
    <cellStyle name="Normal 8 2 3 2 5 3" xfId="29453" xr:uid="{00000000-0005-0000-0000-000057720000}"/>
    <cellStyle name="Normal 8 2 3 2 6" xfId="29454" xr:uid="{00000000-0005-0000-0000-000058720000}"/>
    <cellStyle name="Normal 8 2 3 2 6 2" xfId="29455" xr:uid="{00000000-0005-0000-0000-000059720000}"/>
    <cellStyle name="Normal 8 2 3 2 7" xfId="29456" xr:uid="{00000000-0005-0000-0000-00005A720000}"/>
    <cellStyle name="Normal 8 2 3 2 7 2" xfId="29457" xr:uid="{00000000-0005-0000-0000-00005B720000}"/>
    <cellStyle name="Normal 8 2 3 2 8" xfId="29458" xr:uid="{00000000-0005-0000-0000-00005C720000}"/>
    <cellStyle name="Normal 8 2 3 2 9" xfId="29459" xr:uid="{00000000-0005-0000-0000-00005D720000}"/>
    <cellStyle name="Normal 8 2 3 2_Tabell 4.5-4.7" xfId="29428" xr:uid="{00000000-0005-0000-0000-00005E720000}"/>
    <cellStyle name="Normal 8 2 3 3" xfId="1692" xr:uid="{00000000-0005-0000-0000-00005F720000}"/>
    <cellStyle name="Normal 8 2 3 3 2" xfId="29461" xr:uid="{00000000-0005-0000-0000-000060720000}"/>
    <cellStyle name="Normal 8 2 3 3 2 2" xfId="29462" xr:uid="{00000000-0005-0000-0000-000061720000}"/>
    <cellStyle name="Normal 8 2 3 3 2 3" xfId="29463" xr:uid="{00000000-0005-0000-0000-000062720000}"/>
    <cellStyle name="Normal 8 2 3 3 3" xfId="29464" xr:uid="{00000000-0005-0000-0000-000063720000}"/>
    <cellStyle name="Normal 8 2 3 3 3 2" xfId="29465" xr:uid="{00000000-0005-0000-0000-000064720000}"/>
    <cellStyle name="Normal 8 2 3 3 3 3" xfId="29466" xr:uid="{00000000-0005-0000-0000-000065720000}"/>
    <cellStyle name="Normal 8 2 3 3 4" xfId="29467" xr:uid="{00000000-0005-0000-0000-000066720000}"/>
    <cellStyle name="Normal 8 2 3 3 5" xfId="29468" xr:uid="{00000000-0005-0000-0000-000067720000}"/>
    <cellStyle name="Normal 8 2 3 3_Tabell 4.5-4.7" xfId="29460" xr:uid="{00000000-0005-0000-0000-000068720000}"/>
    <cellStyle name="Normal 8 2 3 4" xfId="29469" xr:uid="{00000000-0005-0000-0000-000069720000}"/>
    <cellStyle name="Normal 8 2 3 4 2" xfId="29470" xr:uid="{00000000-0005-0000-0000-00006A720000}"/>
    <cellStyle name="Normal 8 2 3 4 2 2" xfId="29471" xr:uid="{00000000-0005-0000-0000-00006B720000}"/>
    <cellStyle name="Normal 8 2 3 4 2 3" xfId="29472" xr:uid="{00000000-0005-0000-0000-00006C720000}"/>
    <cellStyle name="Normal 8 2 3 4 3" xfId="29473" xr:uid="{00000000-0005-0000-0000-00006D720000}"/>
    <cellStyle name="Normal 8 2 3 4 3 2" xfId="29474" xr:uid="{00000000-0005-0000-0000-00006E720000}"/>
    <cellStyle name="Normal 8 2 3 4 3 3" xfId="29475" xr:uid="{00000000-0005-0000-0000-00006F720000}"/>
    <cellStyle name="Normal 8 2 3 4 4" xfId="29476" xr:uid="{00000000-0005-0000-0000-000070720000}"/>
    <cellStyle name="Normal 8 2 3 4 5" xfId="29477" xr:uid="{00000000-0005-0000-0000-000071720000}"/>
    <cellStyle name="Normal 8 2 3 5" xfId="29478" xr:uid="{00000000-0005-0000-0000-000072720000}"/>
    <cellStyle name="Normal 8 2 3 5 2" xfId="29479" xr:uid="{00000000-0005-0000-0000-000073720000}"/>
    <cellStyle name="Normal 8 2 3 5 3" xfId="29480" xr:uid="{00000000-0005-0000-0000-000074720000}"/>
    <cellStyle name="Normal 8 2 3 6" xfId="29481" xr:uid="{00000000-0005-0000-0000-000075720000}"/>
    <cellStyle name="Normal 8 2 3 6 2" xfId="29482" xr:uid="{00000000-0005-0000-0000-000076720000}"/>
    <cellStyle name="Normal 8 2 3 6 3" xfId="29483" xr:uid="{00000000-0005-0000-0000-000077720000}"/>
    <cellStyle name="Normal 8 2 3 7" xfId="29484" xr:uid="{00000000-0005-0000-0000-000078720000}"/>
    <cellStyle name="Normal 8 2 3 7 2" xfId="29485" xr:uid="{00000000-0005-0000-0000-000079720000}"/>
    <cellStyle name="Normal 8 2 3 8" xfId="29486" xr:uid="{00000000-0005-0000-0000-00007A720000}"/>
    <cellStyle name="Normal 8 2 3 8 2" xfId="29487" xr:uid="{00000000-0005-0000-0000-00007B720000}"/>
    <cellStyle name="Normal 8 2 3 9" xfId="29488" xr:uid="{00000000-0005-0000-0000-00007C720000}"/>
    <cellStyle name="Normal 8 2 3_Tabell 4.5-4.7" xfId="29425" xr:uid="{00000000-0005-0000-0000-00007D720000}"/>
    <cellStyle name="Normal 8 2 4" xfId="1693" xr:uid="{00000000-0005-0000-0000-00007E720000}"/>
    <cellStyle name="Normal 8 2 4 10" xfId="29490" xr:uid="{00000000-0005-0000-0000-00007F720000}"/>
    <cellStyle name="Normal 8 2 4 2" xfId="1694" xr:uid="{00000000-0005-0000-0000-000080720000}"/>
    <cellStyle name="Normal 8 2 4 2 2" xfId="29492" xr:uid="{00000000-0005-0000-0000-000081720000}"/>
    <cellStyle name="Normal 8 2 4 2 2 2" xfId="29493" xr:uid="{00000000-0005-0000-0000-000082720000}"/>
    <cellStyle name="Normal 8 2 4 2 2 3" xfId="29494" xr:uid="{00000000-0005-0000-0000-000083720000}"/>
    <cellStyle name="Normal 8 2 4 2 3" xfId="29495" xr:uid="{00000000-0005-0000-0000-000084720000}"/>
    <cellStyle name="Normal 8 2 4 2 3 2" xfId="29496" xr:uid="{00000000-0005-0000-0000-000085720000}"/>
    <cellStyle name="Normal 8 2 4 2 3 3" xfId="29497" xr:uid="{00000000-0005-0000-0000-000086720000}"/>
    <cellStyle name="Normal 8 2 4 2 4" xfId="29498" xr:uid="{00000000-0005-0000-0000-000087720000}"/>
    <cellStyle name="Normal 8 2 4 2 5" xfId="29499" xr:uid="{00000000-0005-0000-0000-000088720000}"/>
    <cellStyle name="Normal 8 2 4 2_Tabell 4.5-4.7" xfId="29491" xr:uid="{00000000-0005-0000-0000-000089720000}"/>
    <cellStyle name="Normal 8 2 4 3" xfId="29500" xr:uid="{00000000-0005-0000-0000-00008A720000}"/>
    <cellStyle name="Normal 8 2 4 3 2" xfId="29501" xr:uid="{00000000-0005-0000-0000-00008B720000}"/>
    <cellStyle name="Normal 8 2 4 3 2 2" xfId="29502" xr:uid="{00000000-0005-0000-0000-00008C720000}"/>
    <cellStyle name="Normal 8 2 4 3 2 3" xfId="29503" xr:uid="{00000000-0005-0000-0000-00008D720000}"/>
    <cellStyle name="Normal 8 2 4 3 3" xfId="29504" xr:uid="{00000000-0005-0000-0000-00008E720000}"/>
    <cellStyle name="Normal 8 2 4 3 3 2" xfId="29505" xr:uid="{00000000-0005-0000-0000-00008F720000}"/>
    <cellStyle name="Normal 8 2 4 3 3 3" xfId="29506" xr:uid="{00000000-0005-0000-0000-000090720000}"/>
    <cellStyle name="Normal 8 2 4 3 4" xfId="29507" xr:uid="{00000000-0005-0000-0000-000091720000}"/>
    <cellStyle name="Normal 8 2 4 3 5" xfId="29508" xr:uid="{00000000-0005-0000-0000-000092720000}"/>
    <cellStyle name="Normal 8 2 4 4" xfId="29509" xr:uid="{00000000-0005-0000-0000-000093720000}"/>
    <cellStyle name="Normal 8 2 4 4 2" xfId="29510" xr:uid="{00000000-0005-0000-0000-000094720000}"/>
    <cellStyle name="Normal 8 2 4 4 3" xfId="29511" xr:uid="{00000000-0005-0000-0000-000095720000}"/>
    <cellStyle name="Normal 8 2 4 5" xfId="29512" xr:uid="{00000000-0005-0000-0000-000096720000}"/>
    <cellStyle name="Normal 8 2 4 5 2" xfId="29513" xr:uid="{00000000-0005-0000-0000-000097720000}"/>
    <cellStyle name="Normal 8 2 4 5 3" xfId="29514" xr:uid="{00000000-0005-0000-0000-000098720000}"/>
    <cellStyle name="Normal 8 2 4 6" xfId="29515" xr:uid="{00000000-0005-0000-0000-000099720000}"/>
    <cellStyle name="Normal 8 2 4 6 2" xfId="29516" xr:uid="{00000000-0005-0000-0000-00009A720000}"/>
    <cellStyle name="Normal 8 2 4 7" xfId="29517" xr:uid="{00000000-0005-0000-0000-00009B720000}"/>
    <cellStyle name="Normal 8 2 4 7 2" xfId="29518" xr:uid="{00000000-0005-0000-0000-00009C720000}"/>
    <cellStyle name="Normal 8 2 4 8" xfId="29519" xr:uid="{00000000-0005-0000-0000-00009D720000}"/>
    <cellStyle name="Normal 8 2 4 9" xfId="29520" xr:uid="{00000000-0005-0000-0000-00009E720000}"/>
    <cellStyle name="Normal 8 2 4_Tabell 4.5-4.7" xfId="29489" xr:uid="{00000000-0005-0000-0000-00009F720000}"/>
    <cellStyle name="Normal 8 2 5" xfId="1695" xr:uid="{00000000-0005-0000-0000-0000A0720000}"/>
    <cellStyle name="Normal 8 2 5 10" xfId="29522" xr:uid="{00000000-0005-0000-0000-0000A1720000}"/>
    <cellStyle name="Normal 8 2 5 2" xfId="1696" xr:uid="{00000000-0005-0000-0000-0000A2720000}"/>
    <cellStyle name="Normal 8 2 5 2 2" xfId="29524" xr:uid="{00000000-0005-0000-0000-0000A3720000}"/>
    <cellStyle name="Normal 8 2 5 2 2 2" xfId="29525" xr:uid="{00000000-0005-0000-0000-0000A4720000}"/>
    <cellStyle name="Normal 8 2 5 2 2 3" xfId="29526" xr:uid="{00000000-0005-0000-0000-0000A5720000}"/>
    <cellStyle name="Normal 8 2 5 2 3" xfId="29527" xr:uid="{00000000-0005-0000-0000-0000A6720000}"/>
    <cellStyle name="Normal 8 2 5 2 3 2" xfId="29528" xr:uid="{00000000-0005-0000-0000-0000A7720000}"/>
    <cellStyle name="Normal 8 2 5 2 3 3" xfId="29529" xr:uid="{00000000-0005-0000-0000-0000A8720000}"/>
    <cellStyle name="Normal 8 2 5 2 4" xfId="29530" xr:uid="{00000000-0005-0000-0000-0000A9720000}"/>
    <cellStyle name="Normal 8 2 5 2 5" xfId="29531" xr:uid="{00000000-0005-0000-0000-0000AA720000}"/>
    <cellStyle name="Normal 8 2 5 2_Tabell 4.5-4.7" xfId="29523" xr:uid="{00000000-0005-0000-0000-0000AB720000}"/>
    <cellStyle name="Normal 8 2 5 3" xfId="29532" xr:uid="{00000000-0005-0000-0000-0000AC720000}"/>
    <cellStyle name="Normal 8 2 5 3 2" xfId="29533" xr:uid="{00000000-0005-0000-0000-0000AD720000}"/>
    <cellStyle name="Normal 8 2 5 3 2 2" xfId="29534" xr:uid="{00000000-0005-0000-0000-0000AE720000}"/>
    <cellStyle name="Normal 8 2 5 3 2 3" xfId="29535" xr:uid="{00000000-0005-0000-0000-0000AF720000}"/>
    <cellStyle name="Normal 8 2 5 3 3" xfId="29536" xr:uid="{00000000-0005-0000-0000-0000B0720000}"/>
    <cellStyle name="Normal 8 2 5 3 3 2" xfId="29537" xr:uid="{00000000-0005-0000-0000-0000B1720000}"/>
    <cellStyle name="Normal 8 2 5 3 3 3" xfId="29538" xr:uid="{00000000-0005-0000-0000-0000B2720000}"/>
    <cellStyle name="Normal 8 2 5 3 4" xfId="29539" xr:uid="{00000000-0005-0000-0000-0000B3720000}"/>
    <cellStyle name="Normal 8 2 5 3 5" xfId="29540" xr:uid="{00000000-0005-0000-0000-0000B4720000}"/>
    <cellStyle name="Normal 8 2 5 4" xfId="29541" xr:uid="{00000000-0005-0000-0000-0000B5720000}"/>
    <cellStyle name="Normal 8 2 5 4 2" xfId="29542" xr:uid="{00000000-0005-0000-0000-0000B6720000}"/>
    <cellStyle name="Normal 8 2 5 4 3" xfId="29543" xr:uid="{00000000-0005-0000-0000-0000B7720000}"/>
    <cellStyle name="Normal 8 2 5 5" xfId="29544" xr:uid="{00000000-0005-0000-0000-0000B8720000}"/>
    <cellStyle name="Normal 8 2 5 5 2" xfId="29545" xr:uid="{00000000-0005-0000-0000-0000B9720000}"/>
    <cellStyle name="Normal 8 2 5 5 3" xfId="29546" xr:uid="{00000000-0005-0000-0000-0000BA720000}"/>
    <cellStyle name="Normal 8 2 5 6" xfId="29547" xr:uid="{00000000-0005-0000-0000-0000BB720000}"/>
    <cellStyle name="Normal 8 2 5 6 2" xfId="29548" xr:uid="{00000000-0005-0000-0000-0000BC720000}"/>
    <cellStyle name="Normal 8 2 5 7" xfId="29549" xr:uid="{00000000-0005-0000-0000-0000BD720000}"/>
    <cellStyle name="Normal 8 2 5 7 2" xfId="29550" xr:uid="{00000000-0005-0000-0000-0000BE720000}"/>
    <cellStyle name="Normal 8 2 5 8" xfId="29551" xr:uid="{00000000-0005-0000-0000-0000BF720000}"/>
    <cellStyle name="Normal 8 2 5 9" xfId="29552" xr:uid="{00000000-0005-0000-0000-0000C0720000}"/>
    <cellStyle name="Normal 8 2 5_Tabell 4.5-4.7" xfId="29521" xr:uid="{00000000-0005-0000-0000-0000C1720000}"/>
    <cellStyle name="Normal 8 2 6" xfId="1697" xr:uid="{00000000-0005-0000-0000-0000C2720000}"/>
    <cellStyle name="Normal 8 2 6 2" xfId="29554" xr:uid="{00000000-0005-0000-0000-0000C3720000}"/>
    <cellStyle name="Normal 8 2 6 2 2" xfId="29555" xr:uid="{00000000-0005-0000-0000-0000C4720000}"/>
    <cellStyle name="Normal 8 2 6 2 3" xfId="29556" xr:uid="{00000000-0005-0000-0000-0000C5720000}"/>
    <cellStyle name="Normal 8 2 6 3" xfId="29557" xr:uid="{00000000-0005-0000-0000-0000C6720000}"/>
    <cellStyle name="Normal 8 2 6 3 2" xfId="29558" xr:uid="{00000000-0005-0000-0000-0000C7720000}"/>
    <cellStyle name="Normal 8 2 6 3 3" xfId="29559" xr:uid="{00000000-0005-0000-0000-0000C8720000}"/>
    <cellStyle name="Normal 8 2 6 4" xfId="29560" xr:uid="{00000000-0005-0000-0000-0000C9720000}"/>
    <cellStyle name="Normal 8 2 6 5" xfId="29561" xr:uid="{00000000-0005-0000-0000-0000CA720000}"/>
    <cellStyle name="Normal 8 2 6_Tabell 4.5-4.7" xfId="29553" xr:uid="{00000000-0005-0000-0000-0000CB720000}"/>
    <cellStyle name="Normal 8 2 7" xfId="29562" xr:uid="{00000000-0005-0000-0000-0000CC720000}"/>
    <cellStyle name="Normal 8 2 7 2" xfId="29563" xr:uid="{00000000-0005-0000-0000-0000CD720000}"/>
    <cellStyle name="Normal 8 2 7 2 2" xfId="29564" xr:uid="{00000000-0005-0000-0000-0000CE720000}"/>
    <cellStyle name="Normal 8 2 7 2 3" xfId="29565" xr:uid="{00000000-0005-0000-0000-0000CF720000}"/>
    <cellStyle name="Normal 8 2 7 3" xfId="29566" xr:uid="{00000000-0005-0000-0000-0000D0720000}"/>
    <cellStyle name="Normal 8 2 7 3 2" xfId="29567" xr:uid="{00000000-0005-0000-0000-0000D1720000}"/>
    <cellStyle name="Normal 8 2 7 3 3" xfId="29568" xr:uid="{00000000-0005-0000-0000-0000D2720000}"/>
    <cellStyle name="Normal 8 2 7 4" xfId="29569" xr:uid="{00000000-0005-0000-0000-0000D3720000}"/>
    <cellStyle name="Normal 8 2 7 5" xfId="29570" xr:uid="{00000000-0005-0000-0000-0000D4720000}"/>
    <cellStyle name="Normal 8 2 8" xfId="29571" xr:uid="{00000000-0005-0000-0000-0000D5720000}"/>
    <cellStyle name="Normal 8 2 8 2" xfId="29572" xr:uid="{00000000-0005-0000-0000-0000D6720000}"/>
    <cellStyle name="Normal 8 2 8 3" xfId="29573" xr:uid="{00000000-0005-0000-0000-0000D7720000}"/>
    <cellStyle name="Normal 8 2 9" xfId="29574" xr:uid="{00000000-0005-0000-0000-0000D8720000}"/>
    <cellStyle name="Normal 8 2 9 2" xfId="29575" xr:uid="{00000000-0005-0000-0000-0000D9720000}"/>
    <cellStyle name="Normal 8 2 9 3" xfId="29576" xr:uid="{00000000-0005-0000-0000-0000DA720000}"/>
    <cellStyle name="Normal 8 2_Tabell 4.5-4.7" xfId="29289" xr:uid="{00000000-0005-0000-0000-0000DB720000}"/>
    <cellStyle name="Normal 8 3" xfId="1698" xr:uid="{00000000-0005-0000-0000-0000DC720000}"/>
    <cellStyle name="Normal 8 3 10" xfId="29578" xr:uid="{00000000-0005-0000-0000-0000DD720000}"/>
    <cellStyle name="Normal 8 3 10 2" xfId="29579" xr:uid="{00000000-0005-0000-0000-0000DE720000}"/>
    <cellStyle name="Normal 8 3 11" xfId="29580" xr:uid="{00000000-0005-0000-0000-0000DF720000}"/>
    <cellStyle name="Normal 8 3 12" xfId="29581" xr:uid="{00000000-0005-0000-0000-0000E0720000}"/>
    <cellStyle name="Normal 8 3 13" xfId="29582" xr:uid="{00000000-0005-0000-0000-0000E1720000}"/>
    <cellStyle name="Normal 8 3 2" xfId="1699" xr:uid="{00000000-0005-0000-0000-0000E2720000}"/>
    <cellStyle name="Normal 8 3 2 10" xfId="29584" xr:uid="{00000000-0005-0000-0000-0000E3720000}"/>
    <cellStyle name="Normal 8 3 2 11" xfId="29585" xr:uid="{00000000-0005-0000-0000-0000E4720000}"/>
    <cellStyle name="Normal 8 3 2 12" xfId="29586" xr:uid="{00000000-0005-0000-0000-0000E5720000}"/>
    <cellStyle name="Normal 8 3 2 2" xfId="1700" xr:uid="{00000000-0005-0000-0000-0000E6720000}"/>
    <cellStyle name="Normal 8 3 2 2 10" xfId="29588" xr:uid="{00000000-0005-0000-0000-0000E7720000}"/>
    <cellStyle name="Normal 8 3 2 2 11" xfId="29589" xr:uid="{00000000-0005-0000-0000-0000E8720000}"/>
    <cellStyle name="Normal 8 3 2 2 2" xfId="1701" xr:uid="{00000000-0005-0000-0000-0000E9720000}"/>
    <cellStyle name="Normal 8 3 2 2 2 10" xfId="29591" xr:uid="{00000000-0005-0000-0000-0000EA720000}"/>
    <cellStyle name="Normal 8 3 2 2 2 2" xfId="1702" xr:uid="{00000000-0005-0000-0000-0000EB720000}"/>
    <cellStyle name="Normal 8 3 2 2 2 2 2" xfId="29593" xr:uid="{00000000-0005-0000-0000-0000EC720000}"/>
    <cellStyle name="Normal 8 3 2 2 2 2 2 2" xfId="29594" xr:uid="{00000000-0005-0000-0000-0000ED720000}"/>
    <cellStyle name="Normal 8 3 2 2 2 2 2 3" xfId="29595" xr:uid="{00000000-0005-0000-0000-0000EE720000}"/>
    <cellStyle name="Normal 8 3 2 2 2 2 3" xfId="29596" xr:uid="{00000000-0005-0000-0000-0000EF720000}"/>
    <cellStyle name="Normal 8 3 2 2 2 2 3 2" xfId="29597" xr:uid="{00000000-0005-0000-0000-0000F0720000}"/>
    <cellStyle name="Normal 8 3 2 2 2 2 3 3" xfId="29598" xr:uid="{00000000-0005-0000-0000-0000F1720000}"/>
    <cellStyle name="Normal 8 3 2 2 2 2 4" xfId="29599" xr:uid="{00000000-0005-0000-0000-0000F2720000}"/>
    <cellStyle name="Normal 8 3 2 2 2 2 5" xfId="29600" xr:uid="{00000000-0005-0000-0000-0000F3720000}"/>
    <cellStyle name="Normal 8 3 2 2 2 2_Tabell 4.5-4.7" xfId="29592" xr:uid="{00000000-0005-0000-0000-0000F4720000}"/>
    <cellStyle name="Normal 8 3 2 2 2 3" xfId="29601" xr:uid="{00000000-0005-0000-0000-0000F5720000}"/>
    <cellStyle name="Normal 8 3 2 2 2 3 2" xfId="29602" xr:uid="{00000000-0005-0000-0000-0000F6720000}"/>
    <cellStyle name="Normal 8 3 2 2 2 3 2 2" xfId="29603" xr:uid="{00000000-0005-0000-0000-0000F7720000}"/>
    <cellStyle name="Normal 8 3 2 2 2 3 2 3" xfId="29604" xr:uid="{00000000-0005-0000-0000-0000F8720000}"/>
    <cellStyle name="Normal 8 3 2 2 2 3 3" xfId="29605" xr:uid="{00000000-0005-0000-0000-0000F9720000}"/>
    <cellStyle name="Normal 8 3 2 2 2 3 3 2" xfId="29606" xr:uid="{00000000-0005-0000-0000-0000FA720000}"/>
    <cellStyle name="Normal 8 3 2 2 2 3 3 3" xfId="29607" xr:uid="{00000000-0005-0000-0000-0000FB720000}"/>
    <cellStyle name="Normal 8 3 2 2 2 3 4" xfId="29608" xr:uid="{00000000-0005-0000-0000-0000FC720000}"/>
    <cellStyle name="Normal 8 3 2 2 2 3 5" xfId="29609" xr:uid="{00000000-0005-0000-0000-0000FD720000}"/>
    <cellStyle name="Normal 8 3 2 2 2 4" xfId="29610" xr:uid="{00000000-0005-0000-0000-0000FE720000}"/>
    <cellStyle name="Normal 8 3 2 2 2 4 2" xfId="29611" xr:uid="{00000000-0005-0000-0000-0000FF720000}"/>
    <cellStyle name="Normal 8 3 2 2 2 4 3" xfId="29612" xr:uid="{00000000-0005-0000-0000-000000730000}"/>
    <cellStyle name="Normal 8 3 2 2 2 5" xfId="29613" xr:uid="{00000000-0005-0000-0000-000001730000}"/>
    <cellStyle name="Normal 8 3 2 2 2 5 2" xfId="29614" xr:uid="{00000000-0005-0000-0000-000002730000}"/>
    <cellStyle name="Normal 8 3 2 2 2 5 3" xfId="29615" xr:uid="{00000000-0005-0000-0000-000003730000}"/>
    <cellStyle name="Normal 8 3 2 2 2 6" xfId="29616" xr:uid="{00000000-0005-0000-0000-000004730000}"/>
    <cellStyle name="Normal 8 3 2 2 2 6 2" xfId="29617" xr:uid="{00000000-0005-0000-0000-000005730000}"/>
    <cellStyle name="Normal 8 3 2 2 2 7" xfId="29618" xr:uid="{00000000-0005-0000-0000-000006730000}"/>
    <cellStyle name="Normal 8 3 2 2 2 7 2" xfId="29619" xr:uid="{00000000-0005-0000-0000-000007730000}"/>
    <cellStyle name="Normal 8 3 2 2 2 8" xfId="29620" xr:uid="{00000000-0005-0000-0000-000008730000}"/>
    <cellStyle name="Normal 8 3 2 2 2 9" xfId="29621" xr:uid="{00000000-0005-0000-0000-000009730000}"/>
    <cellStyle name="Normal 8 3 2 2 2_Tabell 4.5-4.7" xfId="29590" xr:uid="{00000000-0005-0000-0000-00000A730000}"/>
    <cellStyle name="Normal 8 3 2 2 3" xfId="1703" xr:uid="{00000000-0005-0000-0000-00000B730000}"/>
    <cellStyle name="Normal 8 3 2 2 3 2" xfId="29623" xr:uid="{00000000-0005-0000-0000-00000C730000}"/>
    <cellStyle name="Normal 8 3 2 2 3 2 2" xfId="29624" xr:uid="{00000000-0005-0000-0000-00000D730000}"/>
    <cellStyle name="Normal 8 3 2 2 3 2 3" xfId="29625" xr:uid="{00000000-0005-0000-0000-00000E730000}"/>
    <cellStyle name="Normal 8 3 2 2 3 3" xfId="29626" xr:uid="{00000000-0005-0000-0000-00000F730000}"/>
    <cellStyle name="Normal 8 3 2 2 3 3 2" xfId="29627" xr:uid="{00000000-0005-0000-0000-000010730000}"/>
    <cellStyle name="Normal 8 3 2 2 3 3 3" xfId="29628" xr:uid="{00000000-0005-0000-0000-000011730000}"/>
    <cellStyle name="Normal 8 3 2 2 3 4" xfId="29629" xr:uid="{00000000-0005-0000-0000-000012730000}"/>
    <cellStyle name="Normal 8 3 2 2 3 5" xfId="29630" xr:uid="{00000000-0005-0000-0000-000013730000}"/>
    <cellStyle name="Normal 8 3 2 2 3_Tabell 4.5-4.7" xfId="29622" xr:uid="{00000000-0005-0000-0000-000014730000}"/>
    <cellStyle name="Normal 8 3 2 2 4" xfId="29631" xr:uid="{00000000-0005-0000-0000-000015730000}"/>
    <cellStyle name="Normal 8 3 2 2 4 2" xfId="29632" xr:uid="{00000000-0005-0000-0000-000016730000}"/>
    <cellStyle name="Normal 8 3 2 2 4 2 2" xfId="29633" xr:uid="{00000000-0005-0000-0000-000017730000}"/>
    <cellStyle name="Normal 8 3 2 2 4 2 3" xfId="29634" xr:uid="{00000000-0005-0000-0000-000018730000}"/>
    <cellStyle name="Normal 8 3 2 2 4 3" xfId="29635" xr:uid="{00000000-0005-0000-0000-000019730000}"/>
    <cellStyle name="Normal 8 3 2 2 4 3 2" xfId="29636" xr:uid="{00000000-0005-0000-0000-00001A730000}"/>
    <cellStyle name="Normal 8 3 2 2 4 3 3" xfId="29637" xr:uid="{00000000-0005-0000-0000-00001B730000}"/>
    <cellStyle name="Normal 8 3 2 2 4 4" xfId="29638" xr:uid="{00000000-0005-0000-0000-00001C730000}"/>
    <cellStyle name="Normal 8 3 2 2 4 5" xfId="29639" xr:uid="{00000000-0005-0000-0000-00001D730000}"/>
    <cellStyle name="Normal 8 3 2 2 5" xfId="29640" xr:uid="{00000000-0005-0000-0000-00001E730000}"/>
    <cellStyle name="Normal 8 3 2 2 5 2" xfId="29641" xr:uid="{00000000-0005-0000-0000-00001F730000}"/>
    <cellStyle name="Normal 8 3 2 2 5 3" xfId="29642" xr:uid="{00000000-0005-0000-0000-000020730000}"/>
    <cellStyle name="Normal 8 3 2 2 6" xfId="29643" xr:uid="{00000000-0005-0000-0000-000021730000}"/>
    <cellStyle name="Normal 8 3 2 2 6 2" xfId="29644" xr:uid="{00000000-0005-0000-0000-000022730000}"/>
    <cellStyle name="Normal 8 3 2 2 6 3" xfId="29645" xr:uid="{00000000-0005-0000-0000-000023730000}"/>
    <cellStyle name="Normal 8 3 2 2 7" xfId="29646" xr:uid="{00000000-0005-0000-0000-000024730000}"/>
    <cellStyle name="Normal 8 3 2 2 7 2" xfId="29647" xr:uid="{00000000-0005-0000-0000-000025730000}"/>
    <cellStyle name="Normal 8 3 2 2 8" xfId="29648" xr:uid="{00000000-0005-0000-0000-000026730000}"/>
    <cellStyle name="Normal 8 3 2 2 8 2" xfId="29649" xr:uid="{00000000-0005-0000-0000-000027730000}"/>
    <cellStyle name="Normal 8 3 2 2 9" xfId="29650" xr:uid="{00000000-0005-0000-0000-000028730000}"/>
    <cellStyle name="Normal 8 3 2 2_Tabell 4.5-4.7" xfId="29587" xr:uid="{00000000-0005-0000-0000-000029730000}"/>
    <cellStyle name="Normal 8 3 2 3" xfId="1704" xr:uid="{00000000-0005-0000-0000-00002A730000}"/>
    <cellStyle name="Normal 8 3 2 3 10" xfId="29652" xr:uid="{00000000-0005-0000-0000-00002B730000}"/>
    <cellStyle name="Normal 8 3 2 3 2" xfId="1705" xr:uid="{00000000-0005-0000-0000-00002C730000}"/>
    <cellStyle name="Normal 8 3 2 3 2 2" xfId="29654" xr:uid="{00000000-0005-0000-0000-00002D730000}"/>
    <cellStyle name="Normal 8 3 2 3 2 2 2" xfId="29655" xr:uid="{00000000-0005-0000-0000-00002E730000}"/>
    <cellStyle name="Normal 8 3 2 3 2 2 3" xfId="29656" xr:uid="{00000000-0005-0000-0000-00002F730000}"/>
    <cellStyle name="Normal 8 3 2 3 2 3" xfId="29657" xr:uid="{00000000-0005-0000-0000-000030730000}"/>
    <cellStyle name="Normal 8 3 2 3 2 3 2" xfId="29658" xr:uid="{00000000-0005-0000-0000-000031730000}"/>
    <cellStyle name="Normal 8 3 2 3 2 3 3" xfId="29659" xr:uid="{00000000-0005-0000-0000-000032730000}"/>
    <cellStyle name="Normal 8 3 2 3 2 4" xfId="29660" xr:uid="{00000000-0005-0000-0000-000033730000}"/>
    <cellStyle name="Normal 8 3 2 3 2 5" xfId="29661" xr:uid="{00000000-0005-0000-0000-000034730000}"/>
    <cellStyle name="Normal 8 3 2 3 2_Tabell 4.5-4.7" xfId="29653" xr:uid="{00000000-0005-0000-0000-000035730000}"/>
    <cellStyle name="Normal 8 3 2 3 3" xfId="29662" xr:uid="{00000000-0005-0000-0000-000036730000}"/>
    <cellStyle name="Normal 8 3 2 3 3 2" xfId="29663" xr:uid="{00000000-0005-0000-0000-000037730000}"/>
    <cellStyle name="Normal 8 3 2 3 3 2 2" xfId="29664" xr:uid="{00000000-0005-0000-0000-000038730000}"/>
    <cellStyle name="Normal 8 3 2 3 3 2 3" xfId="29665" xr:uid="{00000000-0005-0000-0000-000039730000}"/>
    <cellStyle name="Normal 8 3 2 3 3 3" xfId="29666" xr:uid="{00000000-0005-0000-0000-00003A730000}"/>
    <cellStyle name="Normal 8 3 2 3 3 3 2" xfId="29667" xr:uid="{00000000-0005-0000-0000-00003B730000}"/>
    <cellStyle name="Normal 8 3 2 3 3 3 3" xfId="29668" xr:uid="{00000000-0005-0000-0000-00003C730000}"/>
    <cellStyle name="Normal 8 3 2 3 3 4" xfId="29669" xr:uid="{00000000-0005-0000-0000-00003D730000}"/>
    <cellStyle name="Normal 8 3 2 3 3 5" xfId="29670" xr:uid="{00000000-0005-0000-0000-00003E730000}"/>
    <cellStyle name="Normal 8 3 2 3 4" xfId="29671" xr:uid="{00000000-0005-0000-0000-00003F730000}"/>
    <cellStyle name="Normal 8 3 2 3 4 2" xfId="29672" xr:uid="{00000000-0005-0000-0000-000040730000}"/>
    <cellStyle name="Normal 8 3 2 3 4 3" xfId="29673" xr:uid="{00000000-0005-0000-0000-000041730000}"/>
    <cellStyle name="Normal 8 3 2 3 5" xfId="29674" xr:uid="{00000000-0005-0000-0000-000042730000}"/>
    <cellStyle name="Normal 8 3 2 3 5 2" xfId="29675" xr:uid="{00000000-0005-0000-0000-000043730000}"/>
    <cellStyle name="Normal 8 3 2 3 5 3" xfId="29676" xr:uid="{00000000-0005-0000-0000-000044730000}"/>
    <cellStyle name="Normal 8 3 2 3 6" xfId="29677" xr:uid="{00000000-0005-0000-0000-000045730000}"/>
    <cellStyle name="Normal 8 3 2 3 6 2" xfId="29678" xr:uid="{00000000-0005-0000-0000-000046730000}"/>
    <cellStyle name="Normal 8 3 2 3 7" xfId="29679" xr:uid="{00000000-0005-0000-0000-000047730000}"/>
    <cellStyle name="Normal 8 3 2 3 7 2" xfId="29680" xr:uid="{00000000-0005-0000-0000-000048730000}"/>
    <cellStyle name="Normal 8 3 2 3 8" xfId="29681" xr:uid="{00000000-0005-0000-0000-000049730000}"/>
    <cellStyle name="Normal 8 3 2 3 9" xfId="29682" xr:uid="{00000000-0005-0000-0000-00004A730000}"/>
    <cellStyle name="Normal 8 3 2 3_Tabell 4.5-4.7" xfId="29651" xr:uid="{00000000-0005-0000-0000-00004B730000}"/>
    <cellStyle name="Normal 8 3 2 4" xfId="1706" xr:uid="{00000000-0005-0000-0000-00004C730000}"/>
    <cellStyle name="Normal 8 3 2 4 2" xfId="29684" xr:uid="{00000000-0005-0000-0000-00004D730000}"/>
    <cellStyle name="Normal 8 3 2 4 2 2" xfId="29685" xr:uid="{00000000-0005-0000-0000-00004E730000}"/>
    <cellStyle name="Normal 8 3 2 4 2 3" xfId="29686" xr:uid="{00000000-0005-0000-0000-00004F730000}"/>
    <cellStyle name="Normal 8 3 2 4 3" xfId="29687" xr:uid="{00000000-0005-0000-0000-000050730000}"/>
    <cellStyle name="Normal 8 3 2 4 3 2" xfId="29688" xr:uid="{00000000-0005-0000-0000-000051730000}"/>
    <cellStyle name="Normal 8 3 2 4 3 3" xfId="29689" xr:uid="{00000000-0005-0000-0000-000052730000}"/>
    <cellStyle name="Normal 8 3 2 4 4" xfId="29690" xr:uid="{00000000-0005-0000-0000-000053730000}"/>
    <cellStyle name="Normal 8 3 2 4 5" xfId="29691" xr:uid="{00000000-0005-0000-0000-000054730000}"/>
    <cellStyle name="Normal 8 3 2 4_Tabell 4.5-4.7" xfId="29683" xr:uid="{00000000-0005-0000-0000-000055730000}"/>
    <cellStyle name="Normal 8 3 2 5" xfId="29692" xr:uid="{00000000-0005-0000-0000-000056730000}"/>
    <cellStyle name="Normal 8 3 2 5 2" xfId="29693" xr:uid="{00000000-0005-0000-0000-000057730000}"/>
    <cellStyle name="Normal 8 3 2 5 2 2" xfId="29694" xr:uid="{00000000-0005-0000-0000-000058730000}"/>
    <cellStyle name="Normal 8 3 2 5 2 3" xfId="29695" xr:uid="{00000000-0005-0000-0000-000059730000}"/>
    <cellStyle name="Normal 8 3 2 5 3" xfId="29696" xr:uid="{00000000-0005-0000-0000-00005A730000}"/>
    <cellStyle name="Normal 8 3 2 5 3 2" xfId="29697" xr:uid="{00000000-0005-0000-0000-00005B730000}"/>
    <cellStyle name="Normal 8 3 2 5 3 3" xfId="29698" xr:uid="{00000000-0005-0000-0000-00005C730000}"/>
    <cellStyle name="Normal 8 3 2 5 4" xfId="29699" xr:uid="{00000000-0005-0000-0000-00005D730000}"/>
    <cellStyle name="Normal 8 3 2 5 5" xfId="29700" xr:uid="{00000000-0005-0000-0000-00005E730000}"/>
    <cellStyle name="Normal 8 3 2 6" xfId="29701" xr:uid="{00000000-0005-0000-0000-00005F730000}"/>
    <cellStyle name="Normal 8 3 2 6 2" xfId="29702" xr:uid="{00000000-0005-0000-0000-000060730000}"/>
    <cellStyle name="Normal 8 3 2 6 3" xfId="29703" xr:uid="{00000000-0005-0000-0000-000061730000}"/>
    <cellStyle name="Normal 8 3 2 7" xfId="29704" xr:uid="{00000000-0005-0000-0000-000062730000}"/>
    <cellStyle name="Normal 8 3 2 7 2" xfId="29705" xr:uid="{00000000-0005-0000-0000-000063730000}"/>
    <cellStyle name="Normal 8 3 2 7 3" xfId="29706" xr:uid="{00000000-0005-0000-0000-000064730000}"/>
    <cellStyle name="Normal 8 3 2 8" xfId="29707" xr:uid="{00000000-0005-0000-0000-000065730000}"/>
    <cellStyle name="Normal 8 3 2 8 2" xfId="29708" xr:uid="{00000000-0005-0000-0000-000066730000}"/>
    <cellStyle name="Normal 8 3 2 9" xfId="29709" xr:uid="{00000000-0005-0000-0000-000067730000}"/>
    <cellStyle name="Normal 8 3 2 9 2" xfId="29710" xr:uid="{00000000-0005-0000-0000-000068730000}"/>
    <cellStyle name="Normal 8 3 2_Tabell 4.5-4.7" xfId="29583" xr:uid="{00000000-0005-0000-0000-000069730000}"/>
    <cellStyle name="Normal 8 3 3" xfId="1707" xr:uid="{00000000-0005-0000-0000-00006A730000}"/>
    <cellStyle name="Normal 8 3 3 10" xfId="29712" xr:uid="{00000000-0005-0000-0000-00006B730000}"/>
    <cellStyle name="Normal 8 3 3 11" xfId="29713" xr:uid="{00000000-0005-0000-0000-00006C730000}"/>
    <cellStyle name="Normal 8 3 3 2" xfId="1708" xr:uid="{00000000-0005-0000-0000-00006D730000}"/>
    <cellStyle name="Normal 8 3 3 2 10" xfId="29715" xr:uid="{00000000-0005-0000-0000-00006E730000}"/>
    <cellStyle name="Normal 8 3 3 2 2" xfId="1709" xr:uid="{00000000-0005-0000-0000-00006F730000}"/>
    <cellStyle name="Normal 8 3 3 2 2 2" xfId="29717" xr:uid="{00000000-0005-0000-0000-000070730000}"/>
    <cellStyle name="Normal 8 3 3 2 2 2 2" xfId="29718" xr:uid="{00000000-0005-0000-0000-000071730000}"/>
    <cellStyle name="Normal 8 3 3 2 2 2 3" xfId="29719" xr:uid="{00000000-0005-0000-0000-000072730000}"/>
    <cellStyle name="Normal 8 3 3 2 2 3" xfId="29720" xr:uid="{00000000-0005-0000-0000-000073730000}"/>
    <cellStyle name="Normal 8 3 3 2 2 3 2" xfId="29721" xr:uid="{00000000-0005-0000-0000-000074730000}"/>
    <cellStyle name="Normal 8 3 3 2 2 3 3" xfId="29722" xr:uid="{00000000-0005-0000-0000-000075730000}"/>
    <cellStyle name="Normal 8 3 3 2 2 4" xfId="29723" xr:uid="{00000000-0005-0000-0000-000076730000}"/>
    <cellStyle name="Normal 8 3 3 2 2 5" xfId="29724" xr:uid="{00000000-0005-0000-0000-000077730000}"/>
    <cellStyle name="Normal 8 3 3 2 2_Tabell 4.5-4.7" xfId="29716" xr:uid="{00000000-0005-0000-0000-000078730000}"/>
    <cellStyle name="Normal 8 3 3 2 3" xfId="29725" xr:uid="{00000000-0005-0000-0000-000079730000}"/>
    <cellStyle name="Normal 8 3 3 2 3 2" xfId="29726" xr:uid="{00000000-0005-0000-0000-00007A730000}"/>
    <cellStyle name="Normal 8 3 3 2 3 2 2" xfId="29727" xr:uid="{00000000-0005-0000-0000-00007B730000}"/>
    <cellStyle name="Normal 8 3 3 2 3 2 3" xfId="29728" xr:uid="{00000000-0005-0000-0000-00007C730000}"/>
    <cellStyle name="Normal 8 3 3 2 3 3" xfId="29729" xr:uid="{00000000-0005-0000-0000-00007D730000}"/>
    <cellStyle name="Normal 8 3 3 2 3 3 2" xfId="29730" xr:uid="{00000000-0005-0000-0000-00007E730000}"/>
    <cellStyle name="Normal 8 3 3 2 3 3 3" xfId="29731" xr:uid="{00000000-0005-0000-0000-00007F730000}"/>
    <cellStyle name="Normal 8 3 3 2 3 4" xfId="29732" xr:uid="{00000000-0005-0000-0000-000080730000}"/>
    <cellStyle name="Normal 8 3 3 2 3 5" xfId="29733" xr:uid="{00000000-0005-0000-0000-000081730000}"/>
    <cellStyle name="Normal 8 3 3 2 4" xfId="29734" xr:uid="{00000000-0005-0000-0000-000082730000}"/>
    <cellStyle name="Normal 8 3 3 2 4 2" xfId="29735" xr:uid="{00000000-0005-0000-0000-000083730000}"/>
    <cellStyle name="Normal 8 3 3 2 4 3" xfId="29736" xr:uid="{00000000-0005-0000-0000-000084730000}"/>
    <cellStyle name="Normal 8 3 3 2 5" xfId="29737" xr:uid="{00000000-0005-0000-0000-000085730000}"/>
    <cellStyle name="Normal 8 3 3 2 5 2" xfId="29738" xr:uid="{00000000-0005-0000-0000-000086730000}"/>
    <cellStyle name="Normal 8 3 3 2 5 3" xfId="29739" xr:uid="{00000000-0005-0000-0000-000087730000}"/>
    <cellStyle name="Normal 8 3 3 2 6" xfId="29740" xr:uid="{00000000-0005-0000-0000-000088730000}"/>
    <cellStyle name="Normal 8 3 3 2 6 2" xfId="29741" xr:uid="{00000000-0005-0000-0000-000089730000}"/>
    <cellStyle name="Normal 8 3 3 2 7" xfId="29742" xr:uid="{00000000-0005-0000-0000-00008A730000}"/>
    <cellStyle name="Normal 8 3 3 2 7 2" xfId="29743" xr:uid="{00000000-0005-0000-0000-00008B730000}"/>
    <cellStyle name="Normal 8 3 3 2 8" xfId="29744" xr:uid="{00000000-0005-0000-0000-00008C730000}"/>
    <cellStyle name="Normal 8 3 3 2 9" xfId="29745" xr:uid="{00000000-0005-0000-0000-00008D730000}"/>
    <cellStyle name="Normal 8 3 3 2_Tabell 4.5-4.7" xfId="29714" xr:uid="{00000000-0005-0000-0000-00008E730000}"/>
    <cellStyle name="Normal 8 3 3 3" xfId="1710" xr:uid="{00000000-0005-0000-0000-00008F730000}"/>
    <cellStyle name="Normal 8 3 3 3 2" xfId="29747" xr:uid="{00000000-0005-0000-0000-000090730000}"/>
    <cellStyle name="Normal 8 3 3 3 2 2" xfId="29748" xr:uid="{00000000-0005-0000-0000-000091730000}"/>
    <cellStyle name="Normal 8 3 3 3 2 3" xfId="29749" xr:uid="{00000000-0005-0000-0000-000092730000}"/>
    <cellStyle name="Normal 8 3 3 3 3" xfId="29750" xr:uid="{00000000-0005-0000-0000-000093730000}"/>
    <cellStyle name="Normal 8 3 3 3 3 2" xfId="29751" xr:uid="{00000000-0005-0000-0000-000094730000}"/>
    <cellStyle name="Normal 8 3 3 3 3 3" xfId="29752" xr:uid="{00000000-0005-0000-0000-000095730000}"/>
    <cellStyle name="Normal 8 3 3 3 4" xfId="29753" xr:uid="{00000000-0005-0000-0000-000096730000}"/>
    <cellStyle name="Normal 8 3 3 3 5" xfId="29754" xr:uid="{00000000-0005-0000-0000-000097730000}"/>
    <cellStyle name="Normal 8 3 3 3_Tabell 4.5-4.7" xfId="29746" xr:uid="{00000000-0005-0000-0000-000098730000}"/>
    <cellStyle name="Normal 8 3 3 4" xfId="29755" xr:uid="{00000000-0005-0000-0000-000099730000}"/>
    <cellStyle name="Normal 8 3 3 4 2" xfId="29756" xr:uid="{00000000-0005-0000-0000-00009A730000}"/>
    <cellStyle name="Normal 8 3 3 4 2 2" xfId="29757" xr:uid="{00000000-0005-0000-0000-00009B730000}"/>
    <cellStyle name="Normal 8 3 3 4 2 3" xfId="29758" xr:uid="{00000000-0005-0000-0000-00009C730000}"/>
    <cellStyle name="Normal 8 3 3 4 3" xfId="29759" xr:uid="{00000000-0005-0000-0000-00009D730000}"/>
    <cellStyle name="Normal 8 3 3 4 3 2" xfId="29760" xr:uid="{00000000-0005-0000-0000-00009E730000}"/>
    <cellStyle name="Normal 8 3 3 4 3 3" xfId="29761" xr:uid="{00000000-0005-0000-0000-00009F730000}"/>
    <cellStyle name="Normal 8 3 3 4 4" xfId="29762" xr:uid="{00000000-0005-0000-0000-0000A0730000}"/>
    <cellStyle name="Normal 8 3 3 4 5" xfId="29763" xr:uid="{00000000-0005-0000-0000-0000A1730000}"/>
    <cellStyle name="Normal 8 3 3 5" xfId="29764" xr:uid="{00000000-0005-0000-0000-0000A2730000}"/>
    <cellStyle name="Normal 8 3 3 5 2" xfId="29765" xr:uid="{00000000-0005-0000-0000-0000A3730000}"/>
    <cellStyle name="Normal 8 3 3 5 3" xfId="29766" xr:uid="{00000000-0005-0000-0000-0000A4730000}"/>
    <cellStyle name="Normal 8 3 3 6" xfId="29767" xr:uid="{00000000-0005-0000-0000-0000A5730000}"/>
    <cellStyle name="Normal 8 3 3 6 2" xfId="29768" xr:uid="{00000000-0005-0000-0000-0000A6730000}"/>
    <cellStyle name="Normal 8 3 3 6 3" xfId="29769" xr:uid="{00000000-0005-0000-0000-0000A7730000}"/>
    <cellStyle name="Normal 8 3 3 7" xfId="29770" xr:uid="{00000000-0005-0000-0000-0000A8730000}"/>
    <cellStyle name="Normal 8 3 3 7 2" xfId="29771" xr:uid="{00000000-0005-0000-0000-0000A9730000}"/>
    <cellStyle name="Normal 8 3 3 8" xfId="29772" xr:uid="{00000000-0005-0000-0000-0000AA730000}"/>
    <cellStyle name="Normal 8 3 3 8 2" xfId="29773" xr:uid="{00000000-0005-0000-0000-0000AB730000}"/>
    <cellStyle name="Normal 8 3 3 9" xfId="29774" xr:uid="{00000000-0005-0000-0000-0000AC730000}"/>
    <cellStyle name="Normal 8 3 3_Tabell 4.5-4.7" xfId="29711" xr:uid="{00000000-0005-0000-0000-0000AD730000}"/>
    <cellStyle name="Normal 8 3 4" xfId="1711" xr:uid="{00000000-0005-0000-0000-0000AE730000}"/>
    <cellStyle name="Normal 8 3 4 10" xfId="29776" xr:uid="{00000000-0005-0000-0000-0000AF730000}"/>
    <cellStyle name="Normal 8 3 4 2" xfId="1712" xr:uid="{00000000-0005-0000-0000-0000B0730000}"/>
    <cellStyle name="Normal 8 3 4 2 2" xfId="29778" xr:uid="{00000000-0005-0000-0000-0000B1730000}"/>
    <cellStyle name="Normal 8 3 4 2 2 2" xfId="29779" xr:uid="{00000000-0005-0000-0000-0000B2730000}"/>
    <cellStyle name="Normal 8 3 4 2 2 3" xfId="29780" xr:uid="{00000000-0005-0000-0000-0000B3730000}"/>
    <cellStyle name="Normal 8 3 4 2 3" xfId="29781" xr:uid="{00000000-0005-0000-0000-0000B4730000}"/>
    <cellStyle name="Normal 8 3 4 2 3 2" xfId="29782" xr:uid="{00000000-0005-0000-0000-0000B5730000}"/>
    <cellStyle name="Normal 8 3 4 2 3 3" xfId="29783" xr:uid="{00000000-0005-0000-0000-0000B6730000}"/>
    <cellStyle name="Normal 8 3 4 2 4" xfId="29784" xr:uid="{00000000-0005-0000-0000-0000B7730000}"/>
    <cellStyle name="Normal 8 3 4 2 5" xfId="29785" xr:uid="{00000000-0005-0000-0000-0000B8730000}"/>
    <cellStyle name="Normal 8 3 4 2_Tabell 4.5-4.7" xfId="29777" xr:uid="{00000000-0005-0000-0000-0000B9730000}"/>
    <cellStyle name="Normal 8 3 4 3" xfId="29786" xr:uid="{00000000-0005-0000-0000-0000BA730000}"/>
    <cellStyle name="Normal 8 3 4 3 2" xfId="29787" xr:uid="{00000000-0005-0000-0000-0000BB730000}"/>
    <cellStyle name="Normal 8 3 4 3 2 2" xfId="29788" xr:uid="{00000000-0005-0000-0000-0000BC730000}"/>
    <cellStyle name="Normal 8 3 4 3 2 3" xfId="29789" xr:uid="{00000000-0005-0000-0000-0000BD730000}"/>
    <cellStyle name="Normal 8 3 4 3 3" xfId="29790" xr:uid="{00000000-0005-0000-0000-0000BE730000}"/>
    <cellStyle name="Normal 8 3 4 3 3 2" xfId="29791" xr:uid="{00000000-0005-0000-0000-0000BF730000}"/>
    <cellStyle name="Normal 8 3 4 3 3 3" xfId="29792" xr:uid="{00000000-0005-0000-0000-0000C0730000}"/>
    <cellStyle name="Normal 8 3 4 3 4" xfId="29793" xr:uid="{00000000-0005-0000-0000-0000C1730000}"/>
    <cellStyle name="Normal 8 3 4 3 5" xfId="29794" xr:uid="{00000000-0005-0000-0000-0000C2730000}"/>
    <cellStyle name="Normal 8 3 4 4" xfId="29795" xr:uid="{00000000-0005-0000-0000-0000C3730000}"/>
    <cellStyle name="Normal 8 3 4 4 2" xfId="29796" xr:uid="{00000000-0005-0000-0000-0000C4730000}"/>
    <cellStyle name="Normal 8 3 4 4 3" xfId="29797" xr:uid="{00000000-0005-0000-0000-0000C5730000}"/>
    <cellStyle name="Normal 8 3 4 5" xfId="29798" xr:uid="{00000000-0005-0000-0000-0000C6730000}"/>
    <cellStyle name="Normal 8 3 4 5 2" xfId="29799" xr:uid="{00000000-0005-0000-0000-0000C7730000}"/>
    <cellStyle name="Normal 8 3 4 5 3" xfId="29800" xr:uid="{00000000-0005-0000-0000-0000C8730000}"/>
    <cellStyle name="Normal 8 3 4 6" xfId="29801" xr:uid="{00000000-0005-0000-0000-0000C9730000}"/>
    <cellStyle name="Normal 8 3 4 6 2" xfId="29802" xr:uid="{00000000-0005-0000-0000-0000CA730000}"/>
    <cellStyle name="Normal 8 3 4 7" xfId="29803" xr:uid="{00000000-0005-0000-0000-0000CB730000}"/>
    <cellStyle name="Normal 8 3 4 7 2" xfId="29804" xr:uid="{00000000-0005-0000-0000-0000CC730000}"/>
    <cellStyle name="Normal 8 3 4 8" xfId="29805" xr:uid="{00000000-0005-0000-0000-0000CD730000}"/>
    <cellStyle name="Normal 8 3 4 9" xfId="29806" xr:uid="{00000000-0005-0000-0000-0000CE730000}"/>
    <cellStyle name="Normal 8 3 4_Tabell 4.5-4.7" xfId="29775" xr:uid="{00000000-0005-0000-0000-0000CF730000}"/>
    <cellStyle name="Normal 8 3 5" xfId="1713" xr:uid="{00000000-0005-0000-0000-0000D0730000}"/>
    <cellStyle name="Normal 8 3 5 2" xfId="29808" xr:uid="{00000000-0005-0000-0000-0000D1730000}"/>
    <cellStyle name="Normal 8 3 5 2 2" xfId="29809" xr:uid="{00000000-0005-0000-0000-0000D2730000}"/>
    <cellStyle name="Normal 8 3 5 2 3" xfId="29810" xr:uid="{00000000-0005-0000-0000-0000D3730000}"/>
    <cellStyle name="Normal 8 3 5 3" xfId="29811" xr:uid="{00000000-0005-0000-0000-0000D4730000}"/>
    <cellStyle name="Normal 8 3 5 3 2" xfId="29812" xr:uid="{00000000-0005-0000-0000-0000D5730000}"/>
    <cellStyle name="Normal 8 3 5 3 3" xfId="29813" xr:uid="{00000000-0005-0000-0000-0000D6730000}"/>
    <cellStyle name="Normal 8 3 5 4" xfId="29814" xr:uid="{00000000-0005-0000-0000-0000D7730000}"/>
    <cellStyle name="Normal 8 3 5 5" xfId="29815" xr:uid="{00000000-0005-0000-0000-0000D8730000}"/>
    <cellStyle name="Normal 8 3 5_Tabell 4.5-4.7" xfId="29807" xr:uid="{00000000-0005-0000-0000-0000D9730000}"/>
    <cellStyle name="Normal 8 3 6" xfId="29816" xr:uid="{00000000-0005-0000-0000-0000DA730000}"/>
    <cellStyle name="Normal 8 3 6 2" xfId="29817" xr:uid="{00000000-0005-0000-0000-0000DB730000}"/>
    <cellStyle name="Normal 8 3 6 2 2" xfId="29818" xr:uid="{00000000-0005-0000-0000-0000DC730000}"/>
    <cellStyle name="Normal 8 3 6 2 3" xfId="29819" xr:uid="{00000000-0005-0000-0000-0000DD730000}"/>
    <cellStyle name="Normal 8 3 6 3" xfId="29820" xr:uid="{00000000-0005-0000-0000-0000DE730000}"/>
    <cellStyle name="Normal 8 3 6 3 2" xfId="29821" xr:uid="{00000000-0005-0000-0000-0000DF730000}"/>
    <cellStyle name="Normal 8 3 6 3 3" xfId="29822" xr:uid="{00000000-0005-0000-0000-0000E0730000}"/>
    <cellStyle name="Normal 8 3 6 4" xfId="29823" xr:uid="{00000000-0005-0000-0000-0000E1730000}"/>
    <cellStyle name="Normal 8 3 6 5" xfId="29824" xr:uid="{00000000-0005-0000-0000-0000E2730000}"/>
    <cellStyle name="Normal 8 3 7" xfId="29825" xr:uid="{00000000-0005-0000-0000-0000E3730000}"/>
    <cellStyle name="Normal 8 3 7 2" xfId="29826" xr:uid="{00000000-0005-0000-0000-0000E4730000}"/>
    <cellStyle name="Normal 8 3 7 3" xfId="29827" xr:uid="{00000000-0005-0000-0000-0000E5730000}"/>
    <cellStyle name="Normal 8 3 8" xfId="29828" xr:uid="{00000000-0005-0000-0000-0000E6730000}"/>
    <cellStyle name="Normal 8 3 8 2" xfId="29829" xr:uid="{00000000-0005-0000-0000-0000E7730000}"/>
    <cellStyle name="Normal 8 3 8 3" xfId="29830" xr:uid="{00000000-0005-0000-0000-0000E8730000}"/>
    <cellStyle name="Normal 8 3 9" xfId="29831" xr:uid="{00000000-0005-0000-0000-0000E9730000}"/>
    <cellStyle name="Normal 8 3 9 2" xfId="29832" xr:uid="{00000000-0005-0000-0000-0000EA730000}"/>
    <cellStyle name="Normal 8 3_Tabell 4.5-4.7" xfId="29577" xr:uid="{00000000-0005-0000-0000-0000EB730000}"/>
    <cellStyle name="Normal 8 4" xfId="1714" xr:uid="{00000000-0005-0000-0000-0000EC730000}"/>
    <cellStyle name="Normal 8 4 10" xfId="29834" xr:uid="{00000000-0005-0000-0000-0000ED730000}"/>
    <cellStyle name="Normal 8 4 10 2" xfId="29835" xr:uid="{00000000-0005-0000-0000-0000EE730000}"/>
    <cellStyle name="Normal 8 4 11" xfId="29836" xr:uid="{00000000-0005-0000-0000-0000EF730000}"/>
    <cellStyle name="Normal 8 4 12" xfId="29837" xr:uid="{00000000-0005-0000-0000-0000F0730000}"/>
    <cellStyle name="Normal 8 4 13" xfId="29838" xr:uid="{00000000-0005-0000-0000-0000F1730000}"/>
    <cellStyle name="Normal 8 4 2" xfId="1715" xr:uid="{00000000-0005-0000-0000-0000F2730000}"/>
    <cellStyle name="Normal 8 4 2 10" xfId="29840" xr:uid="{00000000-0005-0000-0000-0000F3730000}"/>
    <cellStyle name="Normal 8 4 2 11" xfId="29841" xr:uid="{00000000-0005-0000-0000-0000F4730000}"/>
    <cellStyle name="Normal 8 4 2 12" xfId="29842" xr:uid="{00000000-0005-0000-0000-0000F5730000}"/>
    <cellStyle name="Normal 8 4 2 2" xfId="1716" xr:uid="{00000000-0005-0000-0000-0000F6730000}"/>
    <cellStyle name="Normal 8 4 2 2 10" xfId="29844" xr:uid="{00000000-0005-0000-0000-0000F7730000}"/>
    <cellStyle name="Normal 8 4 2 2 11" xfId="29845" xr:uid="{00000000-0005-0000-0000-0000F8730000}"/>
    <cellStyle name="Normal 8 4 2 2 2" xfId="1717" xr:uid="{00000000-0005-0000-0000-0000F9730000}"/>
    <cellStyle name="Normal 8 4 2 2 2 10" xfId="29847" xr:uid="{00000000-0005-0000-0000-0000FA730000}"/>
    <cellStyle name="Normal 8 4 2 2 2 2" xfId="1718" xr:uid="{00000000-0005-0000-0000-0000FB730000}"/>
    <cellStyle name="Normal 8 4 2 2 2 2 2" xfId="29849" xr:uid="{00000000-0005-0000-0000-0000FC730000}"/>
    <cellStyle name="Normal 8 4 2 2 2 2 2 2" xfId="29850" xr:uid="{00000000-0005-0000-0000-0000FD730000}"/>
    <cellStyle name="Normal 8 4 2 2 2 2 2 3" xfId="29851" xr:uid="{00000000-0005-0000-0000-0000FE730000}"/>
    <cellStyle name="Normal 8 4 2 2 2 2 3" xfId="29852" xr:uid="{00000000-0005-0000-0000-0000FF730000}"/>
    <cellStyle name="Normal 8 4 2 2 2 2 3 2" xfId="29853" xr:uid="{00000000-0005-0000-0000-000000740000}"/>
    <cellStyle name="Normal 8 4 2 2 2 2 3 3" xfId="29854" xr:uid="{00000000-0005-0000-0000-000001740000}"/>
    <cellStyle name="Normal 8 4 2 2 2 2 4" xfId="29855" xr:uid="{00000000-0005-0000-0000-000002740000}"/>
    <cellStyle name="Normal 8 4 2 2 2 2 5" xfId="29856" xr:uid="{00000000-0005-0000-0000-000003740000}"/>
    <cellStyle name="Normal 8 4 2 2 2 2_Tabell 4.5-4.7" xfId="29848" xr:uid="{00000000-0005-0000-0000-000004740000}"/>
    <cellStyle name="Normal 8 4 2 2 2 3" xfId="29857" xr:uid="{00000000-0005-0000-0000-000005740000}"/>
    <cellStyle name="Normal 8 4 2 2 2 3 2" xfId="29858" xr:uid="{00000000-0005-0000-0000-000006740000}"/>
    <cellStyle name="Normal 8 4 2 2 2 3 2 2" xfId="29859" xr:uid="{00000000-0005-0000-0000-000007740000}"/>
    <cellStyle name="Normal 8 4 2 2 2 3 2 3" xfId="29860" xr:uid="{00000000-0005-0000-0000-000008740000}"/>
    <cellStyle name="Normal 8 4 2 2 2 3 3" xfId="29861" xr:uid="{00000000-0005-0000-0000-000009740000}"/>
    <cellStyle name="Normal 8 4 2 2 2 3 3 2" xfId="29862" xr:uid="{00000000-0005-0000-0000-00000A740000}"/>
    <cellStyle name="Normal 8 4 2 2 2 3 3 3" xfId="29863" xr:uid="{00000000-0005-0000-0000-00000B740000}"/>
    <cellStyle name="Normal 8 4 2 2 2 3 4" xfId="29864" xr:uid="{00000000-0005-0000-0000-00000C740000}"/>
    <cellStyle name="Normal 8 4 2 2 2 3 5" xfId="29865" xr:uid="{00000000-0005-0000-0000-00000D740000}"/>
    <cellStyle name="Normal 8 4 2 2 2 4" xfId="29866" xr:uid="{00000000-0005-0000-0000-00000E740000}"/>
    <cellStyle name="Normal 8 4 2 2 2 4 2" xfId="29867" xr:uid="{00000000-0005-0000-0000-00000F740000}"/>
    <cellStyle name="Normal 8 4 2 2 2 4 3" xfId="29868" xr:uid="{00000000-0005-0000-0000-000010740000}"/>
    <cellStyle name="Normal 8 4 2 2 2 5" xfId="29869" xr:uid="{00000000-0005-0000-0000-000011740000}"/>
    <cellStyle name="Normal 8 4 2 2 2 5 2" xfId="29870" xr:uid="{00000000-0005-0000-0000-000012740000}"/>
    <cellStyle name="Normal 8 4 2 2 2 5 3" xfId="29871" xr:uid="{00000000-0005-0000-0000-000013740000}"/>
    <cellStyle name="Normal 8 4 2 2 2 6" xfId="29872" xr:uid="{00000000-0005-0000-0000-000014740000}"/>
    <cellStyle name="Normal 8 4 2 2 2 6 2" xfId="29873" xr:uid="{00000000-0005-0000-0000-000015740000}"/>
    <cellStyle name="Normal 8 4 2 2 2 7" xfId="29874" xr:uid="{00000000-0005-0000-0000-000016740000}"/>
    <cellStyle name="Normal 8 4 2 2 2 7 2" xfId="29875" xr:uid="{00000000-0005-0000-0000-000017740000}"/>
    <cellStyle name="Normal 8 4 2 2 2 8" xfId="29876" xr:uid="{00000000-0005-0000-0000-000018740000}"/>
    <cellStyle name="Normal 8 4 2 2 2 9" xfId="29877" xr:uid="{00000000-0005-0000-0000-000019740000}"/>
    <cellStyle name="Normal 8 4 2 2 2_Tabell 4.5-4.7" xfId="29846" xr:uid="{00000000-0005-0000-0000-00001A740000}"/>
    <cellStyle name="Normal 8 4 2 2 3" xfId="1719" xr:uid="{00000000-0005-0000-0000-00001B740000}"/>
    <cellStyle name="Normal 8 4 2 2 3 2" xfId="29879" xr:uid="{00000000-0005-0000-0000-00001C740000}"/>
    <cellStyle name="Normal 8 4 2 2 3 2 2" xfId="29880" xr:uid="{00000000-0005-0000-0000-00001D740000}"/>
    <cellStyle name="Normal 8 4 2 2 3 2 3" xfId="29881" xr:uid="{00000000-0005-0000-0000-00001E740000}"/>
    <cellStyle name="Normal 8 4 2 2 3 3" xfId="29882" xr:uid="{00000000-0005-0000-0000-00001F740000}"/>
    <cellStyle name="Normal 8 4 2 2 3 3 2" xfId="29883" xr:uid="{00000000-0005-0000-0000-000020740000}"/>
    <cellStyle name="Normal 8 4 2 2 3 3 3" xfId="29884" xr:uid="{00000000-0005-0000-0000-000021740000}"/>
    <cellStyle name="Normal 8 4 2 2 3 4" xfId="29885" xr:uid="{00000000-0005-0000-0000-000022740000}"/>
    <cellStyle name="Normal 8 4 2 2 3 5" xfId="29886" xr:uid="{00000000-0005-0000-0000-000023740000}"/>
    <cellStyle name="Normal 8 4 2 2 3_Tabell 4.5-4.7" xfId="29878" xr:uid="{00000000-0005-0000-0000-000024740000}"/>
    <cellStyle name="Normal 8 4 2 2 4" xfId="29887" xr:uid="{00000000-0005-0000-0000-000025740000}"/>
    <cellStyle name="Normal 8 4 2 2 4 2" xfId="29888" xr:uid="{00000000-0005-0000-0000-000026740000}"/>
    <cellStyle name="Normal 8 4 2 2 4 2 2" xfId="29889" xr:uid="{00000000-0005-0000-0000-000027740000}"/>
    <cellStyle name="Normal 8 4 2 2 4 2 3" xfId="29890" xr:uid="{00000000-0005-0000-0000-000028740000}"/>
    <cellStyle name="Normal 8 4 2 2 4 3" xfId="29891" xr:uid="{00000000-0005-0000-0000-000029740000}"/>
    <cellStyle name="Normal 8 4 2 2 4 3 2" xfId="29892" xr:uid="{00000000-0005-0000-0000-00002A740000}"/>
    <cellStyle name="Normal 8 4 2 2 4 3 3" xfId="29893" xr:uid="{00000000-0005-0000-0000-00002B740000}"/>
    <cellStyle name="Normal 8 4 2 2 4 4" xfId="29894" xr:uid="{00000000-0005-0000-0000-00002C740000}"/>
    <cellStyle name="Normal 8 4 2 2 4 5" xfId="29895" xr:uid="{00000000-0005-0000-0000-00002D740000}"/>
    <cellStyle name="Normal 8 4 2 2 5" xfId="29896" xr:uid="{00000000-0005-0000-0000-00002E740000}"/>
    <cellStyle name="Normal 8 4 2 2 5 2" xfId="29897" xr:uid="{00000000-0005-0000-0000-00002F740000}"/>
    <cellStyle name="Normal 8 4 2 2 5 3" xfId="29898" xr:uid="{00000000-0005-0000-0000-000030740000}"/>
    <cellStyle name="Normal 8 4 2 2 6" xfId="29899" xr:uid="{00000000-0005-0000-0000-000031740000}"/>
    <cellStyle name="Normal 8 4 2 2 6 2" xfId="29900" xr:uid="{00000000-0005-0000-0000-000032740000}"/>
    <cellStyle name="Normal 8 4 2 2 6 3" xfId="29901" xr:uid="{00000000-0005-0000-0000-000033740000}"/>
    <cellStyle name="Normal 8 4 2 2 7" xfId="29902" xr:uid="{00000000-0005-0000-0000-000034740000}"/>
    <cellStyle name="Normal 8 4 2 2 7 2" xfId="29903" xr:uid="{00000000-0005-0000-0000-000035740000}"/>
    <cellStyle name="Normal 8 4 2 2 8" xfId="29904" xr:uid="{00000000-0005-0000-0000-000036740000}"/>
    <cellStyle name="Normal 8 4 2 2 8 2" xfId="29905" xr:uid="{00000000-0005-0000-0000-000037740000}"/>
    <cellStyle name="Normal 8 4 2 2 9" xfId="29906" xr:uid="{00000000-0005-0000-0000-000038740000}"/>
    <cellStyle name="Normal 8 4 2 2_Tabell 4.5-4.7" xfId="29843" xr:uid="{00000000-0005-0000-0000-000039740000}"/>
    <cellStyle name="Normal 8 4 2 3" xfId="1720" xr:uid="{00000000-0005-0000-0000-00003A740000}"/>
    <cellStyle name="Normal 8 4 2 3 10" xfId="29908" xr:uid="{00000000-0005-0000-0000-00003B740000}"/>
    <cellStyle name="Normal 8 4 2 3 2" xfId="1721" xr:uid="{00000000-0005-0000-0000-00003C740000}"/>
    <cellStyle name="Normal 8 4 2 3 2 2" xfId="29910" xr:uid="{00000000-0005-0000-0000-00003D740000}"/>
    <cellStyle name="Normal 8 4 2 3 2 2 2" xfId="29911" xr:uid="{00000000-0005-0000-0000-00003E740000}"/>
    <cellStyle name="Normal 8 4 2 3 2 2 3" xfId="29912" xr:uid="{00000000-0005-0000-0000-00003F740000}"/>
    <cellStyle name="Normal 8 4 2 3 2 3" xfId="29913" xr:uid="{00000000-0005-0000-0000-000040740000}"/>
    <cellStyle name="Normal 8 4 2 3 2 3 2" xfId="29914" xr:uid="{00000000-0005-0000-0000-000041740000}"/>
    <cellStyle name="Normal 8 4 2 3 2 3 3" xfId="29915" xr:uid="{00000000-0005-0000-0000-000042740000}"/>
    <cellStyle name="Normal 8 4 2 3 2 4" xfId="29916" xr:uid="{00000000-0005-0000-0000-000043740000}"/>
    <cellStyle name="Normal 8 4 2 3 2 5" xfId="29917" xr:uid="{00000000-0005-0000-0000-000044740000}"/>
    <cellStyle name="Normal 8 4 2 3 2_Tabell 4.5-4.7" xfId="29909" xr:uid="{00000000-0005-0000-0000-000045740000}"/>
    <cellStyle name="Normal 8 4 2 3 3" xfId="29918" xr:uid="{00000000-0005-0000-0000-000046740000}"/>
    <cellStyle name="Normal 8 4 2 3 3 2" xfId="29919" xr:uid="{00000000-0005-0000-0000-000047740000}"/>
    <cellStyle name="Normal 8 4 2 3 3 2 2" xfId="29920" xr:uid="{00000000-0005-0000-0000-000048740000}"/>
    <cellStyle name="Normal 8 4 2 3 3 2 3" xfId="29921" xr:uid="{00000000-0005-0000-0000-000049740000}"/>
    <cellStyle name="Normal 8 4 2 3 3 3" xfId="29922" xr:uid="{00000000-0005-0000-0000-00004A740000}"/>
    <cellStyle name="Normal 8 4 2 3 3 3 2" xfId="29923" xr:uid="{00000000-0005-0000-0000-00004B740000}"/>
    <cellStyle name="Normal 8 4 2 3 3 3 3" xfId="29924" xr:uid="{00000000-0005-0000-0000-00004C740000}"/>
    <cellStyle name="Normal 8 4 2 3 3 4" xfId="29925" xr:uid="{00000000-0005-0000-0000-00004D740000}"/>
    <cellStyle name="Normal 8 4 2 3 3 5" xfId="29926" xr:uid="{00000000-0005-0000-0000-00004E740000}"/>
    <cellStyle name="Normal 8 4 2 3 4" xfId="29927" xr:uid="{00000000-0005-0000-0000-00004F740000}"/>
    <cellStyle name="Normal 8 4 2 3 4 2" xfId="29928" xr:uid="{00000000-0005-0000-0000-000050740000}"/>
    <cellStyle name="Normal 8 4 2 3 4 3" xfId="29929" xr:uid="{00000000-0005-0000-0000-000051740000}"/>
    <cellStyle name="Normal 8 4 2 3 5" xfId="29930" xr:uid="{00000000-0005-0000-0000-000052740000}"/>
    <cellStyle name="Normal 8 4 2 3 5 2" xfId="29931" xr:uid="{00000000-0005-0000-0000-000053740000}"/>
    <cellStyle name="Normal 8 4 2 3 5 3" xfId="29932" xr:uid="{00000000-0005-0000-0000-000054740000}"/>
    <cellStyle name="Normal 8 4 2 3 6" xfId="29933" xr:uid="{00000000-0005-0000-0000-000055740000}"/>
    <cellStyle name="Normal 8 4 2 3 6 2" xfId="29934" xr:uid="{00000000-0005-0000-0000-000056740000}"/>
    <cellStyle name="Normal 8 4 2 3 7" xfId="29935" xr:uid="{00000000-0005-0000-0000-000057740000}"/>
    <cellStyle name="Normal 8 4 2 3 7 2" xfId="29936" xr:uid="{00000000-0005-0000-0000-000058740000}"/>
    <cellStyle name="Normal 8 4 2 3 8" xfId="29937" xr:uid="{00000000-0005-0000-0000-000059740000}"/>
    <cellStyle name="Normal 8 4 2 3 9" xfId="29938" xr:uid="{00000000-0005-0000-0000-00005A740000}"/>
    <cellStyle name="Normal 8 4 2 3_Tabell 4.5-4.7" xfId="29907" xr:uid="{00000000-0005-0000-0000-00005B740000}"/>
    <cellStyle name="Normal 8 4 2 4" xfId="1722" xr:uid="{00000000-0005-0000-0000-00005C740000}"/>
    <cellStyle name="Normal 8 4 2 4 2" xfId="29940" xr:uid="{00000000-0005-0000-0000-00005D740000}"/>
    <cellStyle name="Normal 8 4 2 4 2 2" xfId="29941" xr:uid="{00000000-0005-0000-0000-00005E740000}"/>
    <cellStyle name="Normal 8 4 2 4 2 3" xfId="29942" xr:uid="{00000000-0005-0000-0000-00005F740000}"/>
    <cellStyle name="Normal 8 4 2 4 3" xfId="29943" xr:uid="{00000000-0005-0000-0000-000060740000}"/>
    <cellStyle name="Normal 8 4 2 4 3 2" xfId="29944" xr:uid="{00000000-0005-0000-0000-000061740000}"/>
    <cellStyle name="Normal 8 4 2 4 3 3" xfId="29945" xr:uid="{00000000-0005-0000-0000-000062740000}"/>
    <cellStyle name="Normal 8 4 2 4 4" xfId="29946" xr:uid="{00000000-0005-0000-0000-000063740000}"/>
    <cellStyle name="Normal 8 4 2 4 5" xfId="29947" xr:uid="{00000000-0005-0000-0000-000064740000}"/>
    <cellStyle name="Normal 8 4 2 4_Tabell 4.5-4.7" xfId="29939" xr:uid="{00000000-0005-0000-0000-000065740000}"/>
    <cellStyle name="Normal 8 4 2 5" xfId="29948" xr:uid="{00000000-0005-0000-0000-000066740000}"/>
    <cellStyle name="Normal 8 4 2 5 2" xfId="29949" xr:uid="{00000000-0005-0000-0000-000067740000}"/>
    <cellStyle name="Normal 8 4 2 5 2 2" xfId="29950" xr:uid="{00000000-0005-0000-0000-000068740000}"/>
    <cellStyle name="Normal 8 4 2 5 2 3" xfId="29951" xr:uid="{00000000-0005-0000-0000-000069740000}"/>
    <cellStyle name="Normal 8 4 2 5 3" xfId="29952" xr:uid="{00000000-0005-0000-0000-00006A740000}"/>
    <cellStyle name="Normal 8 4 2 5 3 2" xfId="29953" xr:uid="{00000000-0005-0000-0000-00006B740000}"/>
    <cellStyle name="Normal 8 4 2 5 3 3" xfId="29954" xr:uid="{00000000-0005-0000-0000-00006C740000}"/>
    <cellStyle name="Normal 8 4 2 5 4" xfId="29955" xr:uid="{00000000-0005-0000-0000-00006D740000}"/>
    <cellStyle name="Normal 8 4 2 5 5" xfId="29956" xr:uid="{00000000-0005-0000-0000-00006E740000}"/>
    <cellStyle name="Normal 8 4 2 6" xfId="29957" xr:uid="{00000000-0005-0000-0000-00006F740000}"/>
    <cellStyle name="Normal 8 4 2 6 2" xfId="29958" xr:uid="{00000000-0005-0000-0000-000070740000}"/>
    <cellStyle name="Normal 8 4 2 6 3" xfId="29959" xr:uid="{00000000-0005-0000-0000-000071740000}"/>
    <cellStyle name="Normal 8 4 2 7" xfId="29960" xr:uid="{00000000-0005-0000-0000-000072740000}"/>
    <cellStyle name="Normal 8 4 2 7 2" xfId="29961" xr:uid="{00000000-0005-0000-0000-000073740000}"/>
    <cellStyle name="Normal 8 4 2 7 3" xfId="29962" xr:uid="{00000000-0005-0000-0000-000074740000}"/>
    <cellStyle name="Normal 8 4 2 8" xfId="29963" xr:uid="{00000000-0005-0000-0000-000075740000}"/>
    <cellStyle name="Normal 8 4 2 8 2" xfId="29964" xr:uid="{00000000-0005-0000-0000-000076740000}"/>
    <cellStyle name="Normal 8 4 2 9" xfId="29965" xr:uid="{00000000-0005-0000-0000-000077740000}"/>
    <cellStyle name="Normal 8 4 2 9 2" xfId="29966" xr:uid="{00000000-0005-0000-0000-000078740000}"/>
    <cellStyle name="Normal 8 4 2_Tabell 4.5-4.7" xfId="29839" xr:uid="{00000000-0005-0000-0000-000079740000}"/>
    <cellStyle name="Normal 8 4 3" xfId="1723" xr:uid="{00000000-0005-0000-0000-00007A740000}"/>
    <cellStyle name="Normal 8 4 3 10" xfId="29968" xr:uid="{00000000-0005-0000-0000-00007B740000}"/>
    <cellStyle name="Normal 8 4 3 11" xfId="29969" xr:uid="{00000000-0005-0000-0000-00007C740000}"/>
    <cellStyle name="Normal 8 4 3 2" xfId="1724" xr:uid="{00000000-0005-0000-0000-00007D740000}"/>
    <cellStyle name="Normal 8 4 3 2 10" xfId="29971" xr:uid="{00000000-0005-0000-0000-00007E740000}"/>
    <cellStyle name="Normal 8 4 3 2 2" xfId="1725" xr:uid="{00000000-0005-0000-0000-00007F740000}"/>
    <cellStyle name="Normal 8 4 3 2 2 2" xfId="29973" xr:uid="{00000000-0005-0000-0000-000080740000}"/>
    <cellStyle name="Normal 8 4 3 2 2 2 2" xfId="29974" xr:uid="{00000000-0005-0000-0000-000081740000}"/>
    <cellStyle name="Normal 8 4 3 2 2 2 3" xfId="29975" xr:uid="{00000000-0005-0000-0000-000082740000}"/>
    <cellStyle name="Normal 8 4 3 2 2 3" xfId="29976" xr:uid="{00000000-0005-0000-0000-000083740000}"/>
    <cellStyle name="Normal 8 4 3 2 2 3 2" xfId="29977" xr:uid="{00000000-0005-0000-0000-000084740000}"/>
    <cellStyle name="Normal 8 4 3 2 2 3 3" xfId="29978" xr:uid="{00000000-0005-0000-0000-000085740000}"/>
    <cellStyle name="Normal 8 4 3 2 2 4" xfId="29979" xr:uid="{00000000-0005-0000-0000-000086740000}"/>
    <cellStyle name="Normal 8 4 3 2 2 5" xfId="29980" xr:uid="{00000000-0005-0000-0000-000087740000}"/>
    <cellStyle name="Normal 8 4 3 2 2_Tabell 4.5-4.7" xfId="29972" xr:uid="{00000000-0005-0000-0000-000088740000}"/>
    <cellStyle name="Normal 8 4 3 2 3" xfId="29981" xr:uid="{00000000-0005-0000-0000-000089740000}"/>
    <cellStyle name="Normal 8 4 3 2 3 2" xfId="29982" xr:uid="{00000000-0005-0000-0000-00008A740000}"/>
    <cellStyle name="Normal 8 4 3 2 3 2 2" xfId="29983" xr:uid="{00000000-0005-0000-0000-00008B740000}"/>
    <cellStyle name="Normal 8 4 3 2 3 2 3" xfId="29984" xr:uid="{00000000-0005-0000-0000-00008C740000}"/>
    <cellStyle name="Normal 8 4 3 2 3 3" xfId="29985" xr:uid="{00000000-0005-0000-0000-00008D740000}"/>
    <cellStyle name="Normal 8 4 3 2 3 3 2" xfId="29986" xr:uid="{00000000-0005-0000-0000-00008E740000}"/>
    <cellStyle name="Normal 8 4 3 2 3 3 3" xfId="29987" xr:uid="{00000000-0005-0000-0000-00008F740000}"/>
    <cellStyle name="Normal 8 4 3 2 3 4" xfId="29988" xr:uid="{00000000-0005-0000-0000-000090740000}"/>
    <cellStyle name="Normal 8 4 3 2 3 5" xfId="29989" xr:uid="{00000000-0005-0000-0000-000091740000}"/>
    <cellStyle name="Normal 8 4 3 2 4" xfId="29990" xr:uid="{00000000-0005-0000-0000-000092740000}"/>
    <cellStyle name="Normal 8 4 3 2 4 2" xfId="29991" xr:uid="{00000000-0005-0000-0000-000093740000}"/>
    <cellStyle name="Normal 8 4 3 2 4 3" xfId="29992" xr:uid="{00000000-0005-0000-0000-000094740000}"/>
    <cellStyle name="Normal 8 4 3 2 5" xfId="29993" xr:uid="{00000000-0005-0000-0000-000095740000}"/>
    <cellStyle name="Normal 8 4 3 2 5 2" xfId="29994" xr:uid="{00000000-0005-0000-0000-000096740000}"/>
    <cellStyle name="Normal 8 4 3 2 5 3" xfId="29995" xr:uid="{00000000-0005-0000-0000-000097740000}"/>
    <cellStyle name="Normal 8 4 3 2 6" xfId="29996" xr:uid="{00000000-0005-0000-0000-000098740000}"/>
    <cellStyle name="Normal 8 4 3 2 6 2" xfId="29997" xr:uid="{00000000-0005-0000-0000-000099740000}"/>
    <cellStyle name="Normal 8 4 3 2 7" xfId="29998" xr:uid="{00000000-0005-0000-0000-00009A740000}"/>
    <cellStyle name="Normal 8 4 3 2 7 2" xfId="29999" xr:uid="{00000000-0005-0000-0000-00009B740000}"/>
    <cellStyle name="Normal 8 4 3 2 8" xfId="30000" xr:uid="{00000000-0005-0000-0000-00009C740000}"/>
    <cellStyle name="Normal 8 4 3 2 9" xfId="30001" xr:uid="{00000000-0005-0000-0000-00009D740000}"/>
    <cellStyle name="Normal 8 4 3 2_Tabell 4.5-4.7" xfId="29970" xr:uid="{00000000-0005-0000-0000-00009E740000}"/>
    <cellStyle name="Normal 8 4 3 3" xfId="1726" xr:uid="{00000000-0005-0000-0000-00009F740000}"/>
    <cellStyle name="Normal 8 4 3 3 2" xfId="30003" xr:uid="{00000000-0005-0000-0000-0000A0740000}"/>
    <cellStyle name="Normal 8 4 3 3 2 2" xfId="30004" xr:uid="{00000000-0005-0000-0000-0000A1740000}"/>
    <cellStyle name="Normal 8 4 3 3 2 3" xfId="30005" xr:uid="{00000000-0005-0000-0000-0000A2740000}"/>
    <cellStyle name="Normal 8 4 3 3 3" xfId="30006" xr:uid="{00000000-0005-0000-0000-0000A3740000}"/>
    <cellStyle name="Normal 8 4 3 3 3 2" xfId="30007" xr:uid="{00000000-0005-0000-0000-0000A4740000}"/>
    <cellStyle name="Normal 8 4 3 3 3 3" xfId="30008" xr:uid="{00000000-0005-0000-0000-0000A5740000}"/>
    <cellStyle name="Normal 8 4 3 3 4" xfId="30009" xr:uid="{00000000-0005-0000-0000-0000A6740000}"/>
    <cellStyle name="Normal 8 4 3 3 5" xfId="30010" xr:uid="{00000000-0005-0000-0000-0000A7740000}"/>
    <cellStyle name="Normal 8 4 3 3_Tabell 4.5-4.7" xfId="30002" xr:uid="{00000000-0005-0000-0000-0000A8740000}"/>
    <cellStyle name="Normal 8 4 3 4" xfId="30011" xr:uid="{00000000-0005-0000-0000-0000A9740000}"/>
    <cellStyle name="Normal 8 4 3 4 2" xfId="30012" xr:uid="{00000000-0005-0000-0000-0000AA740000}"/>
    <cellStyle name="Normal 8 4 3 4 2 2" xfId="30013" xr:uid="{00000000-0005-0000-0000-0000AB740000}"/>
    <cellStyle name="Normal 8 4 3 4 2 3" xfId="30014" xr:uid="{00000000-0005-0000-0000-0000AC740000}"/>
    <cellStyle name="Normal 8 4 3 4 3" xfId="30015" xr:uid="{00000000-0005-0000-0000-0000AD740000}"/>
    <cellStyle name="Normal 8 4 3 4 3 2" xfId="30016" xr:uid="{00000000-0005-0000-0000-0000AE740000}"/>
    <cellStyle name="Normal 8 4 3 4 3 3" xfId="30017" xr:uid="{00000000-0005-0000-0000-0000AF740000}"/>
    <cellStyle name="Normal 8 4 3 4 4" xfId="30018" xr:uid="{00000000-0005-0000-0000-0000B0740000}"/>
    <cellStyle name="Normal 8 4 3 4 5" xfId="30019" xr:uid="{00000000-0005-0000-0000-0000B1740000}"/>
    <cellStyle name="Normal 8 4 3 5" xfId="30020" xr:uid="{00000000-0005-0000-0000-0000B2740000}"/>
    <cellStyle name="Normal 8 4 3 5 2" xfId="30021" xr:uid="{00000000-0005-0000-0000-0000B3740000}"/>
    <cellStyle name="Normal 8 4 3 5 3" xfId="30022" xr:uid="{00000000-0005-0000-0000-0000B4740000}"/>
    <cellStyle name="Normal 8 4 3 6" xfId="30023" xr:uid="{00000000-0005-0000-0000-0000B5740000}"/>
    <cellStyle name="Normal 8 4 3 6 2" xfId="30024" xr:uid="{00000000-0005-0000-0000-0000B6740000}"/>
    <cellStyle name="Normal 8 4 3 6 3" xfId="30025" xr:uid="{00000000-0005-0000-0000-0000B7740000}"/>
    <cellStyle name="Normal 8 4 3 7" xfId="30026" xr:uid="{00000000-0005-0000-0000-0000B8740000}"/>
    <cellStyle name="Normal 8 4 3 7 2" xfId="30027" xr:uid="{00000000-0005-0000-0000-0000B9740000}"/>
    <cellStyle name="Normal 8 4 3 8" xfId="30028" xr:uid="{00000000-0005-0000-0000-0000BA740000}"/>
    <cellStyle name="Normal 8 4 3 8 2" xfId="30029" xr:uid="{00000000-0005-0000-0000-0000BB740000}"/>
    <cellStyle name="Normal 8 4 3 9" xfId="30030" xr:uid="{00000000-0005-0000-0000-0000BC740000}"/>
    <cellStyle name="Normal 8 4 3_Tabell 4.5-4.7" xfId="29967" xr:uid="{00000000-0005-0000-0000-0000BD740000}"/>
    <cellStyle name="Normal 8 4 4" xfId="1727" xr:uid="{00000000-0005-0000-0000-0000BE740000}"/>
    <cellStyle name="Normal 8 4 4 10" xfId="30032" xr:uid="{00000000-0005-0000-0000-0000BF740000}"/>
    <cellStyle name="Normal 8 4 4 2" xfId="1728" xr:uid="{00000000-0005-0000-0000-0000C0740000}"/>
    <cellStyle name="Normal 8 4 4 2 2" xfId="30034" xr:uid="{00000000-0005-0000-0000-0000C1740000}"/>
    <cellStyle name="Normal 8 4 4 2 2 2" xfId="30035" xr:uid="{00000000-0005-0000-0000-0000C2740000}"/>
    <cellStyle name="Normal 8 4 4 2 2 3" xfId="30036" xr:uid="{00000000-0005-0000-0000-0000C3740000}"/>
    <cellStyle name="Normal 8 4 4 2 3" xfId="30037" xr:uid="{00000000-0005-0000-0000-0000C4740000}"/>
    <cellStyle name="Normal 8 4 4 2 3 2" xfId="30038" xr:uid="{00000000-0005-0000-0000-0000C5740000}"/>
    <cellStyle name="Normal 8 4 4 2 3 3" xfId="30039" xr:uid="{00000000-0005-0000-0000-0000C6740000}"/>
    <cellStyle name="Normal 8 4 4 2 4" xfId="30040" xr:uid="{00000000-0005-0000-0000-0000C7740000}"/>
    <cellStyle name="Normal 8 4 4 2 5" xfId="30041" xr:uid="{00000000-0005-0000-0000-0000C8740000}"/>
    <cellStyle name="Normal 8 4 4 2_Tabell 4.5-4.7" xfId="30033" xr:uid="{00000000-0005-0000-0000-0000C9740000}"/>
    <cellStyle name="Normal 8 4 4 3" xfId="30042" xr:uid="{00000000-0005-0000-0000-0000CA740000}"/>
    <cellStyle name="Normal 8 4 4 3 2" xfId="30043" xr:uid="{00000000-0005-0000-0000-0000CB740000}"/>
    <cellStyle name="Normal 8 4 4 3 2 2" xfId="30044" xr:uid="{00000000-0005-0000-0000-0000CC740000}"/>
    <cellStyle name="Normal 8 4 4 3 2 3" xfId="30045" xr:uid="{00000000-0005-0000-0000-0000CD740000}"/>
    <cellStyle name="Normal 8 4 4 3 3" xfId="30046" xr:uid="{00000000-0005-0000-0000-0000CE740000}"/>
    <cellStyle name="Normal 8 4 4 3 3 2" xfId="30047" xr:uid="{00000000-0005-0000-0000-0000CF740000}"/>
    <cellStyle name="Normal 8 4 4 3 3 3" xfId="30048" xr:uid="{00000000-0005-0000-0000-0000D0740000}"/>
    <cellStyle name="Normal 8 4 4 3 4" xfId="30049" xr:uid="{00000000-0005-0000-0000-0000D1740000}"/>
    <cellStyle name="Normal 8 4 4 3 5" xfId="30050" xr:uid="{00000000-0005-0000-0000-0000D2740000}"/>
    <cellStyle name="Normal 8 4 4 4" xfId="30051" xr:uid="{00000000-0005-0000-0000-0000D3740000}"/>
    <cellStyle name="Normal 8 4 4 4 2" xfId="30052" xr:uid="{00000000-0005-0000-0000-0000D4740000}"/>
    <cellStyle name="Normal 8 4 4 4 3" xfId="30053" xr:uid="{00000000-0005-0000-0000-0000D5740000}"/>
    <cellStyle name="Normal 8 4 4 5" xfId="30054" xr:uid="{00000000-0005-0000-0000-0000D6740000}"/>
    <cellStyle name="Normal 8 4 4 5 2" xfId="30055" xr:uid="{00000000-0005-0000-0000-0000D7740000}"/>
    <cellStyle name="Normal 8 4 4 5 3" xfId="30056" xr:uid="{00000000-0005-0000-0000-0000D8740000}"/>
    <cellStyle name="Normal 8 4 4 6" xfId="30057" xr:uid="{00000000-0005-0000-0000-0000D9740000}"/>
    <cellStyle name="Normal 8 4 4 6 2" xfId="30058" xr:uid="{00000000-0005-0000-0000-0000DA740000}"/>
    <cellStyle name="Normal 8 4 4 7" xfId="30059" xr:uid="{00000000-0005-0000-0000-0000DB740000}"/>
    <cellStyle name="Normal 8 4 4 7 2" xfId="30060" xr:uid="{00000000-0005-0000-0000-0000DC740000}"/>
    <cellStyle name="Normal 8 4 4 8" xfId="30061" xr:uid="{00000000-0005-0000-0000-0000DD740000}"/>
    <cellStyle name="Normal 8 4 4 9" xfId="30062" xr:uid="{00000000-0005-0000-0000-0000DE740000}"/>
    <cellStyle name="Normal 8 4 4_Tabell 4.5-4.7" xfId="30031" xr:uid="{00000000-0005-0000-0000-0000DF740000}"/>
    <cellStyle name="Normal 8 4 5" xfId="1729" xr:uid="{00000000-0005-0000-0000-0000E0740000}"/>
    <cellStyle name="Normal 8 4 5 2" xfId="30064" xr:uid="{00000000-0005-0000-0000-0000E1740000}"/>
    <cellStyle name="Normal 8 4 5 2 2" xfId="30065" xr:uid="{00000000-0005-0000-0000-0000E2740000}"/>
    <cellStyle name="Normal 8 4 5 2 3" xfId="30066" xr:uid="{00000000-0005-0000-0000-0000E3740000}"/>
    <cellStyle name="Normal 8 4 5 3" xfId="30067" xr:uid="{00000000-0005-0000-0000-0000E4740000}"/>
    <cellStyle name="Normal 8 4 5 3 2" xfId="30068" xr:uid="{00000000-0005-0000-0000-0000E5740000}"/>
    <cellStyle name="Normal 8 4 5 3 3" xfId="30069" xr:uid="{00000000-0005-0000-0000-0000E6740000}"/>
    <cellStyle name="Normal 8 4 5 4" xfId="30070" xr:uid="{00000000-0005-0000-0000-0000E7740000}"/>
    <cellStyle name="Normal 8 4 5 5" xfId="30071" xr:uid="{00000000-0005-0000-0000-0000E8740000}"/>
    <cellStyle name="Normal 8 4 5_Tabell 4.5-4.7" xfId="30063" xr:uid="{00000000-0005-0000-0000-0000E9740000}"/>
    <cellStyle name="Normal 8 4 6" xfId="30072" xr:uid="{00000000-0005-0000-0000-0000EA740000}"/>
    <cellStyle name="Normal 8 4 6 2" xfId="30073" xr:uid="{00000000-0005-0000-0000-0000EB740000}"/>
    <cellStyle name="Normal 8 4 6 2 2" xfId="30074" xr:uid="{00000000-0005-0000-0000-0000EC740000}"/>
    <cellStyle name="Normal 8 4 6 2 3" xfId="30075" xr:uid="{00000000-0005-0000-0000-0000ED740000}"/>
    <cellStyle name="Normal 8 4 6 3" xfId="30076" xr:uid="{00000000-0005-0000-0000-0000EE740000}"/>
    <cellStyle name="Normal 8 4 6 3 2" xfId="30077" xr:uid="{00000000-0005-0000-0000-0000EF740000}"/>
    <cellStyle name="Normal 8 4 6 3 3" xfId="30078" xr:uid="{00000000-0005-0000-0000-0000F0740000}"/>
    <cellStyle name="Normal 8 4 6 4" xfId="30079" xr:uid="{00000000-0005-0000-0000-0000F1740000}"/>
    <cellStyle name="Normal 8 4 6 5" xfId="30080" xr:uid="{00000000-0005-0000-0000-0000F2740000}"/>
    <cellStyle name="Normal 8 4 7" xfId="30081" xr:uid="{00000000-0005-0000-0000-0000F3740000}"/>
    <cellStyle name="Normal 8 4 7 2" xfId="30082" xr:uid="{00000000-0005-0000-0000-0000F4740000}"/>
    <cellStyle name="Normal 8 4 7 3" xfId="30083" xr:uid="{00000000-0005-0000-0000-0000F5740000}"/>
    <cellStyle name="Normal 8 4 8" xfId="30084" xr:uid="{00000000-0005-0000-0000-0000F6740000}"/>
    <cellStyle name="Normal 8 4 8 2" xfId="30085" xr:uid="{00000000-0005-0000-0000-0000F7740000}"/>
    <cellStyle name="Normal 8 4 8 3" xfId="30086" xr:uid="{00000000-0005-0000-0000-0000F8740000}"/>
    <cellStyle name="Normal 8 4 9" xfId="30087" xr:uid="{00000000-0005-0000-0000-0000F9740000}"/>
    <cellStyle name="Normal 8 4 9 2" xfId="30088" xr:uid="{00000000-0005-0000-0000-0000FA740000}"/>
    <cellStyle name="Normal 8 4_Tabell 4.5-4.7" xfId="29833" xr:uid="{00000000-0005-0000-0000-0000FB740000}"/>
    <cellStyle name="Normal 8 5" xfId="1730" xr:uid="{00000000-0005-0000-0000-0000FC740000}"/>
    <cellStyle name="Normal 8 5 10" xfId="30090" xr:uid="{00000000-0005-0000-0000-0000FD740000}"/>
    <cellStyle name="Normal 8 5 10 2" xfId="30091" xr:uid="{00000000-0005-0000-0000-0000FE740000}"/>
    <cellStyle name="Normal 8 5 11" xfId="30092" xr:uid="{00000000-0005-0000-0000-0000FF740000}"/>
    <cellStyle name="Normal 8 5 12" xfId="30093" xr:uid="{00000000-0005-0000-0000-000000750000}"/>
    <cellStyle name="Normal 8 5 13" xfId="30094" xr:uid="{00000000-0005-0000-0000-000001750000}"/>
    <cellStyle name="Normal 8 5 2" xfId="1731" xr:uid="{00000000-0005-0000-0000-000002750000}"/>
    <cellStyle name="Normal 8 5 2 10" xfId="30096" xr:uid="{00000000-0005-0000-0000-000003750000}"/>
    <cellStyle name="Normal 8 5 2 11" xfId="30097" xr:uid="{00000000-0005-0000-0000-000004750000}"/>
    <cellStyle name="Normal 8 5 2 12" xfId="30098" xr:uid="{00000000-0005-0000-0000-000005750000}"/>
    <cellStyle name="Normal 8 5 2 2" xfId="1732" xr:uid="{00000000-0005-0000-0000-000006750000}"/>
    <cellStyle name="Normal 8 5 2 2 10" xfId="30100" xr:uid="{00000000-0005-0000-0000-000007750000}"/>
    <cellStyle name="Normal 8 5 2 2 11" xfId="30101" xr:uid="{00000000-0005-0000-0000-000008750000}"/>
    <cellStyle name="Normal 8 5 2 2 2" xfId="1733" xr:uid="{00000000-0005-0000-0000-000009750000}"/>
    <cellStyle name="Normal 8 5 2 2 2 10" xfId="30103" xr:uid="{00000000-0005-0000-0000-00000A750000}"/>
    <cellStyle name="Normal 8 5 2 2 2 2" xfId="1734" xr:uid="{00000000-0005-0000-0000-00000B750000}"/>
    <cellStyle name="Normal 8 5 2 2 2 2 2" xfId="30105" xr:uid="{00000000-0005-0000-0000-00000C750000}"/>
    <cellStyle name="Normal 8 5 2 2 2 2 2 2" xfId="30106" xr:uid="{00000000-0005-0000-0000-00000D750000}"/>
    <cellStyle name="Normal 8 5 2 2 2 2 2 3" xfId="30107" xr:uid="{00000000-0005-0000-0000-00000E750000}"/>
    <cellStyle name="Normal 8 5 2 2 2 2 3" xfId="30108" xr:uid="{00000000-0005-0000-0000-00000F750000}"/>
    <cellStyle name="Normal 8 5 2 2 2 2 3 2" xfId="30109" xr:uid="{00000000-0005-0000-0000-000010750000}"/>
    <cellStyle name="Normal 8 5 2 2 2 2 3 3" xfId="30110" xr:uid="{00000000-0005-0000-0000-000011750000}"/>
    <cellStyle name="Normal 8 5 2 2 2 2 4" xfId="30111" xr:uid="{00000000-0005-0000-0000-000012750000}"/>
    <cellStyle name="Normal 8 5 2 2 2 2 5" xfId="30112" xr:uid="{00000000-0005-0000-0000-000013750000}"/>
    <cellStyle name="Normal 8 5 2 2 2 2_Tabell 4.5-4.7" xfId="30104" xr:uid="{00000000-0005-0000-0000-000014750000}"/>
    <cellStyle name="Normal 8 5 2 2 2 3" xfId="30113" xr:uid="{00000000-0005-0000-0000-000015750000}"/>
    <cellStyle name="Normal 8 5 2 2 2 3 2" xfId="30114" xr:uid="{00000000-0005-0000-0000-000016750000}"/>
    <cellStyle name="Normal 8 5 2 2 2 3 2 2" xfId="30115" xr:uid="{00000000-0005-0000-0000-000017750000}"/>
    <cellStyle name="Normal 8 5 2 2 2 3 2 3" xfId="30116" xr:uid="{00000000-0005-0000-0000-000018750000}"/>
    <cellStyle name="Normal 8 5 2 2 2 3 3" xfId="30117" xr:uid="{00000000-0005-0000-0000-000019750000}"/>
    <cellStyle name="Normal 8 5 2 2 2 3 3 2" xfId="30118" xr:uid="{00000000-0005-0000-0000-00001A750000}"/>
    <cellStyle name="Normal 8 5 2 2 2 3 3 3" xfId="30119" xr:uid="{00000000-0005-0000-0000-00001B750000}"/>
    <cellStyle name="Normal 8 5 2 2 2 3 4" xfId="30120" xr:uid="{00000000-0005-0000-0000-00001C750000}"/>
    <cellStyle name="Normal 8 5 2 2 2 3 5" xfId="30121" xr:uid="{00000000-0005-0000-0000-00001D750000}"/>
    <cellStyle name="Normal 8 5 2 2 2 4" xfId="30122" xr:uid="{00000000-0005-0000-0000-00001E750000}"/>
    <cellStyle name="Normal 8 5 2 2 2 4 2" xfId="30123" xr:uid="{00000000-0005-0000-0000-00001F750000}"/>
    <cellStyle name="Normal 8 5 2 2 2 4 3" xfId="30124" xr:uid="{00000000-0005-0000-0000-000020750000}"/>
    <cellStyle name="Normal 8 5 2 2 2 5" xfId="30125" xr:uid="{00000000-0005-0000-0000-000021750000}"/>
    <cellStyle name="Normal 8 5 2 2 2 5 2" xfId="30126" xr:uid="{00000000-0005-0000-0000-000022750000}"/>
    <cellStyle name="Normal 8 5 2 2 2 5 3" xfId="30127" xr:uid="{00000000-0005-0000-0000-000023750000}"/>
    <cellStyle name="Normal 8 5 2 2 2 6" xfId="30128" xr:uid="{00000000-0005-0000-0000-000024750000}"/>
    <cellStyle name="Normal 8 5 2 2 2 6 2" xfId="30129" xr:uid="{00000000-0005-0000-0000-000025750000}"/>
    <cellStyle name="Normal 8 5 2 2 2 7" xfId="30130" xr:uid="{00000000-0005-0000-0000-000026750000}"/>
    <cellStyle name="Normal 8 5 2 2 2 7 2" xfId="30131" xr:uid="{00000000-0005-0000-0000-000027750000}"/>
    <cellStyle name="Normal 8 5 2 2 2 8" xfId="30132" xr:uid="{00000000-0005-0000-0000-000028750000}"/>
    <cellStyle name="Normal 8 5 2 2 2 9" xfId="30133" xr:uid="{00000000-0005-0000-0000-000029750000}"/>
    <cellStyle name="Normal 8 5 2 2 2_Tabell 4.5-4.7" xfId="30102" xr:uid="{00000000-0005-0000-0000-00002A750000}"/>
    <cellStyle name="Normal 8 5 2 2 3" xfId="1735" xr:uid="{00000000-0005-0000-0000-00002B750000}"/>
    <cellStyle name="Normal 8 5 2 2 3 2" xfId="30135" xr:uid="{00000000-0005-0000-0000-00002C750000}"/>
    <cellStyle name="Normal 8 5 2 2 3 2 2" xfId="30136" xr:uid="{00000000-0005-0000-0000-00002D750000}"/>
    <cellStyle name="Normal 8 5 2 2 3 2 3" xfId="30137" xr:uid="{00000000-0005-0000-0000-00002E750000}"/>
    <cellStyle name="Normal 8 5 2 2 3 3" xfId="30138" xr:uid="{00000000-0005-0000-0000-00002F750000}"/>
    <cellStyle name="Normal 8 5 2 2 3 3 2" xfId="30139" xr:uid="{00000000-0005-0000-0000-000030750000}"/>
    <cellStyle name="Normal 8 5 2 2 3 3 3" xfId="30140" xr:uid="{00000000-0005-0000-0000-000031750000}"/>
    <cellStyle name="Normal 8 5 2 2 3 4" xfId="30141" xr:uid="{00000000-0005-0000-0000-000032750000}"/>
    <cellStyle name="Normal 8 5 2 2 3 5" xfId="30142" xr:uid="{00000000-0005-0000-0000-000033750000}"/>
    <cellStyle name="Normal 8 5 2 2 3_Tabell 4.5-4.7" xfId="30134" xr:uid="{00000000-0005-0000-0000-000034750000}"/>
    <cellStyle name="Normal 8 5 2 2 4" xfId="30143" xr:uid="{00000000-0005-0000-0000-000035750000}"/>
    <cellStyle name="Normal 8 5 2 2 4 2" xfId="30144" xr:uid="{00000000-0005-0000-0000-000036750000}"/>
    <cellStyle name="Normal 8 5 2 2 4 2 2" xfId="30145" xr:uid="{00000000-0005-0000-0000-000037750000}"/>
    <cellStyle name="Normal 8 5 2 2 4 2 3" xfId="30146" xr:uid="{00000000-0005-0000-0000-000038750000}"/>
    <cellStyle name="Normal 8 5 2 2 4 3" xfId="30147" xr:uid="{00000000-0005-0000-0000-000039750000}"/>
    <cellStyle name="Normal 8 5 2 2 4 3 2" xfId="30148" xr:uid="{00000000-0005-0000-0000-00003A750000}"/>
    <cellStyle name="Normal 8 5 2 2 4 3 3" xfId="30149" xr:uid="{00000000-0005-0000-0000-00003B750000}"/>
    <cellStyle name="Normal 8 5 2 2 4 4" xfId="30150" xr:uid="{00000000-0005-0000-0000-00003C750000}"/>
    <cellStyle name="Normal 8 5 2 2 4 5" xfId="30151" xr:uid="{00000000-0005-0000-0000-00003D750000}"/>
    <cellStyle name="Normal 8 5 2 2 5" xfId="30152" xr:uid="{00000000-0005-0000-0000-00003E750000}"/>
    <cellStyle name="Normal 8 5 2 2 5 2" xfId="30153" xr:uid="{00000000-0005-0000-0000-00003F750000}"/>
    <cellStyle name="Normal 8 5 2 2 5 3" xfId="30154" xr:uid="{00000000-0005-0000-0000-000040750000}"/>
    <cellStyle name="Normal 8 5 2 2 6" xfId="30155" xr:uid="{00000000-0005-0000-0000-000041750000}"/>
    <cellStyle name="Normal 8 5 2 2 6 2" xfId="30156" xr:uid="{00000000-0005-0000-0000-000042750000}"/>
    <cellStyle name="Normal 8 5 2 2 6 3" xfId="30157" xr:uid="{00000000-0005-0000-0000-000043750000}"/>
    <cellStyle name="Normal 8 5 2 2 7" xfId="30158" xr:uid="{00000000-0005-0000-0000-000044750000}"/>
    <cellStyle name="Normal 8 5 2 2 7 2" xfId="30159" xr:uid="{00000000-0005-0000-0000-000045750000}"/>
    <cellStyle name="Normal 8 5 2 2 8" xfId="30160" xr:uid="{00000000-0005-0000-0000-000046750000}"/>
    <cellStyle name="Normal 8 5 2 2 8 2" xfId="30161" xr:uid="{00000000-0005-0000-0000-000047750000}"/>
    <cellStyle name="Normal 8 5 2 2 9" xfId="30162" xr:uid="{00000000-0005-0000-0000-000048750000}"/>
    <cellStyle name="Normal 8 5 2 2_Tabell 4.5-4.7" xfId="30099" xr:uid="{00000000-0005-0000-0000-000049750000}"/>
    <cellStyle name="Normal 8 5 2 3" xfId="1736" xr:uid="{00000000-0005-0000-0000-00004A750000}"/>
    <cellStyle name="Normal 8 5 2 3 10" xfId="30164" xr:uid="{00000000-0005-0000-0000-00004B750000}"/>
    <cellStyle name="Normal 8 5 2 3 2" xfId="1737" xr:uid="{00000000-0005-0000-0000-00004C750000}"/>
    <cellStyle name="Normal 8 5 2 3 2 2" xfId="30166" xr:uid="{00000000-0005-0000-0000-00004D750000}"/>
    <cellStyle name="Normal 8 5 2 3 2 2 2" xfId="30167" xr:uid="{00000000-0005-0000-0000-00004E750000}"/>
    <cellStyle name="Normal 8 5 2 3 2 2 3" xfId="30168" xr:uid="{00000000-0005-0000-0000-00004F750000}"/>
    <cellStyle name="Normal 8 5 2 3 2 3" xfId="30169" xr:uid="{00000000-0005-0000-0000-000050750000}"/>
    <cellStyle name="Normal 8 5 2 3 2 3 2" xfId="30170" xr:uid="{00000000-0005-0000-0000-000051750000}"/>
    <cellStyle name="Normal 8 5 2 3 2 3 3" xfId="30171" xr:uid="{00000000-0005-0000-0000-000052750000}"/>
    <cellStyle name="Normal 8 5 2 3 2 4" xfId="30172" xr:uid="{00000000-0005-0000-0000-000053750000}"/>
    <cellStyle name="Normal 8 5 2 3 2 5" xfId="30173" xr:uid="{00000000-0005-0000-0000-000054750000}"/>
    <cellStyle name="Normal 8 5 2 3 2_Tabell 4.5-4.7" xfId="30165" xr:uid="{00000000-0005-0000-0000-000055750000}"/>
    <cellStyle name="Normal 8 5 2 3 3" xfId="30174" xr:uid="{00000000-0005-0000-0000-000056750000}"/>
    <cellStyle name="Normal 8 5 2 3 3 2" xfId="30175" xr:uid="{00000000-0005-0000-0000-000057750000}"/>
    <cellStyle name="Normal 8 5 2 3 3 2 2" xfId="30176" xr:uid="{00000000-0005-0000-0000-000058750000}"/>
    <cellStyle name="Normal 8 5 2 3 3 2 3" xfId="30177" xr:uid="{00000000-0005-0000-0000-000059750000}"/>
    <cellStyle name="Normal 8 5 2 3 3 3" xfId="30178" xr:uid="{00000000-0005-0000-0000-00005A750000}"/>
    <cellStyle name="Normal 8 5 2 3 3 3 2" xfId="30179" xr:uid="{00000000-0005-0000-0000-00005B750000}"/>
    <cellStyle name="Normal 8 5 2 3 3 3 3" xfId="30180" xr:uid="{00000000-0005-0000-0000-00005C750000}"/>
    <cellStyle name="Normal 8 5 2 3 3 4" xfId="30181" xr:uid="{00000000-0005-0000-0000-00005D750000}"/>
    <cellStyle name="Normal 8 5 2 3 3 5" xfId="30182" xr:uid="{00000000-0005-0000-0000-00005E750000}"/>
    <cellStyle name="Normal 8 5 2 3 4" xfId="30183" xr:uid="{00000000-0005-0000-0000-00005F750000}"/>
    <cellStyle name="Normal 8 5 2 3 4 2" xfId="30184" xr:uid="{00000000-0005-0000-0000-000060750000}"/>
    <cellStyle name="Normal 8 5 2 3 4 3" xfId="30185" xr:uid="{00000000-0005-0000-0000-000061750000}"/>
    <cellStyle name="Normal 8 5 2 3 5" xfId="30186" xr:uid="{00000000-0005-0000-0000-000062750000}"/>
    <cellStyle name="Normal 8 5 2 3 5 2" xfId="30187" xr:uid="{00000000-0005-0000-0000-000063750000}"/>
    <cellStyle name="Normal 8 5 2 3 5 3" xfId="30188" xr:uid="{00000000-0005-0000-0000-000064750000}"/>
    <cellStyle name="Normal 8 5 2 3 6" xfId="30189" xr:uid="{00000000-0005-0000-0000-000065750000}"/>
    <cellStyle name="Normal 8 5 2 3 6 2" xfId="30190" xr:uid="{00000000-0005-0000-0000-000066750000}"/>
    <cellStyle name="Normal 8 5 2 3 7" xfId="30191" xr:uid="{00000000-0005-0000-0000-000067750000}"/>
    <cellStyle name="Normal 8 5 2 3 7 2" xfId="30192" xr:uid="{00000000-0005-0000-0000-000068750000}"/>
    <cellStyle name="Normal 8 5 2 3 8" xfId="30193" xr:uid="{00000000-0005-0000-0000-000069750000}"/>
    <cellStyle name="Normal 8 5 2 3 9" xfId="30194" xr:uid="{00000000-0005-0000-0000-00006A750000}"/>
    <cellStyle name="Normal 8 5 2 3_Tabell 4.5-4.7" xfId="30163" xr:uid="{00000000-0005-0000-0000-00006B750000}"/>
    <cellStyle name="Normal 8 5 2 4" xfId="1738" xr:uid="{00000000-0005-0000-0000-00006C750000}"/>
    <cellStyle name="Normal 8 5 2 4 2" xfId="30196" xr:uid="{00000000-0005-0000-0000-00006D750000}"/>
    <cellStyle name="Normal 8 5 2 4 2 2" xfId="30197" xr:uid="{00000000-0005-0000-0000-00006E750000}"/>
    <cellStyle name="Normal 8 5 2 4 2 3" xfId="30198" xr:uid="{00000000-0005-0000-0000-00006F750000}"/>
    <cellStyle name="Normal 8 5 2 4 3" xfId="30199" xr:uid="{00000000-0005-0000-0000-000070750000}"/>
    <cellStyle name="Normal 8 5 2 4 3 2" xfId="30200" xr:uid="{00000000-0005-0000-0000-000071750000}"/>
    <cellStyle name="Normal 8 5 2 4 3 3" xfId="30201" xr:uid="{00000000-0005-0000-0000-000072750000}"/>
    <cellStyle name="Normal 8 5 2 4 4" xfId="30202" xr:uid="{00000000-0005-0000-0000-000073750000}"/>
    <cellStyle name="Normal 8 5 2 4 5" xfId="30203" xr:uid="{00000000-0005-0000-0000-000074750000}"/>
    <cellStyle name="Normal 8 5 2 4_Tabell 4.5-4.7" xfId="30195" xr:uid="{00000000-0005-0000-0000-000075750000}"/>
    <cellStyle name="Normal 8 5 2 5" xfId="30204" xr:uid="{00000000-0005-0000-0000-000076750000}"/>
    <cellStyle name="Normal 8 5 2 5 2" xfId="30205" xr:uid="{00000000-0005-0000-0000-000077750000}"/>
    <cellStyle name="Normal 8 5 2 5 2 2" xfId="30206" xr:uid="{00000000-0005-0000-0000-000078750000}"/>
    <cellStyle name="Normal 8 5 2 5 2 3" xfId="30207" xr:uid="{00000000-0005-0000-0000-000079750000}"/>
    <cellStyle name="Normal 8 5 2 5 3" xfId="30208" xr:uid="{00000000-0005-0000-0000-00007A750000}"/>
    <cellStyle name="Normal 8 5 2 5 3 2" xfId="30209" xr:uid="{00000000-0005-0000-0000-00007B750000}"/>
    <cellStyle name="Normal 8 5 2 5 3 3" xfId="30210" xr:uid="{00000000-0005-0000-0000-00007C750000}"/>
    <cellStyle name="Normal 8 5 2 5 4" xfId="30211" xr:uid="{00000000-0005-0000-0000-00007D750000}"/>
    <cellStyle name="Normal 8 5 2 5 5" xfId="30212" xr:uid="{00000000-0005-0000-0000-00007E750000}"/>
    <cellStyle name="Normal 8 5 2 6" xfId="30213" xr:uid="{00000000-0005-0000-0000-00007F750000}"/>
    <cellStyle name="Normal 8 5 2 6 2" xfId="30214" xr:uid="{00000000-0005-0000-0000-000080750000}"/>
    <cellStyle name="Normal 8 5 2 6 3" xfId="30215" xr:uid="{00000000-0005-0000-0000-000081750000}"/>
    <cellStyle name="Normal 8 5 2 7" xfId="30216" xr:uid="{00000000-0005-0000-0000-000082750000}"/>
    <cellStyle name="Normal 8 5 2 7 2" xfId="30217" xr:uid="{00000000-0005-0000-0000-000083750000}"/>
    <cellStyle name="Normal 8 5 2 7 3" xfId="30218" xr:uid="{00000000-0005-0000-0000-000084750000}"/>
    <cellStyle name="Normal 8 5 2 8" xfId="30219" xr:uid="{00000000-0005-0000-0000-000085750000}"/>
    <cellStyle name="Normal 8 5 2 8 2" xfId="30220" xr:uid="{00000000-0005-0000-0000-000086750000}"/>
    <cellStyle name="Normal 8 5 2 9" xfId="30221" xr:uid="{00000000-0005-0000-0000-000087750000}"/>
    <cellStyle name="Normal 8 5 2 9 2" xfId="30222" xr:uid="{00000000-0005-0000-0000-000088750000}"/>
    <cellStyle name="Normal 8 5 2_Tabell 4.5-4.7" xfId="30095" xr:uid="{00000000-0005-0000-0000-000089750000}"/>
    <cellStyle name="Normal 8 5 3" xfId="1739" xr:uid="{00000000-0005-0000-0000-00008A750000}"/>
    <cellStyle name="Normal 8 5 3 10" xfId="30224" xr:uid="{00000000-0005-0000-0000-00008B750000}"/>
    <cellStyle name="Normal 8 5 3 11" xfId="30225" xr:uid="{00000000-0005-0000-0000-00008C750000}"/>
    <cellStyle name="Normal 8 5 3 2" xfId="1740" xr:uid="{00000000-0005-0000-0000-00008D750000}"/>
    <cellStyle name="Normal 8 5 3 2 10" xfId="30227" xr:uid="{00000000-0005-0000-0000-00008E750000}"/>
    <cellStyle name="Normal 8 5 3 2 2" xfId="1741" xr:uid="{00000000-0005-0000-0000-00008F750000}"/>
    <cellStyle name="Normal 8 5 3 2 2 2" xfId="30229" xr:uid="{00000000-0005-0000-0000-000090750000}"/>
    <cellStyle name="Normal 8 5 3 2 2 2 2" xfId="30230" xr:uid="{00000000-0005-0000-0000-000091750000}"/>
    <cellStyle name="Normal 8 5 3 2 2 2 3" xfId="30231" xr:uid="{00000000-0005-0000-0000-000092750000}"/>
    <cellStyle name="Normal 8 5 3 2 2 3" xfId="30232" xr:uid="{00000000-0005-0000-0000-000093750000}"/>
    <cellStyle name="Normal 8 5 3 2 2 3 2" xfId="30233" xr:uid="{00000000-0005-0000-0000-000094750000}"/>
    <cellStyle name="Normal 8 5 3 2 2 3 3" xfId="30234" xr:uid="{00000000-0005-0000-0000-000095750000}"/>
    <cellStyle name="Normal 8 5 3 2 2 4" xfId="30235" xr:uid="{00000000-0005-0000-0000-000096750000}"/>
    <cellStyle name="Normal 8 5 3 2 2 5" xfId="30236" xr:uid="{00000000-0005-0000-0000-000097750000}"/>
    <cellStyle name="Normal 8 5 3 2 2_Tabell 4.5-4.7" xfId="30228" xr:uid="{00000000-0005-0000-0000-000098750000}"/>
    <cellStyle name="Normal 8 5 3 2 3" xfId="30237" xr:uid="{00000000-0005-0000-0000-000099750000}"/>
    <cellStyle name="Normal 8 5 3 2 3 2" xfId="30238" xr:uid="{00000000-0005-0000-0000-00009A750000}"/>
    <cellStyle name="Normal 8 5 3 2 3 2 2" xfId="30239" xr:uid="{00000000-0005-0000-0000-00009B750000}"/>
    <cellStyle name="Normal 8 5 3 2 3 2 3" xfId="30240" xr:uid="{00000000-0005-0000-0000-00009C750000}"/>
    <cellStyle name="Normal 8 5 3 2 3 3" xfId="30241" xr:uid="{00000000-0005-0000-0000-00009D750000}"/>
    <cellStyle name="Normal 8 5 3 2 3 3 2" xfId="30242" xr:uid="{00000000-0005-0000-0000-00009E750000}"/>
    <cellStyle name="Normal 8 5 3 2 3 3 3" xfId="30243" xr:uid="{00000000-0005-0000-0000-00009F750000}"/>
    <cellStyle name="Normal 8 5 3 2 3 4" xfId="30244" xr:uid="{00000000-0005-0000-0000-0000A0750000}"/>
    <cellStyle name="Normal 8 5 3 2 3 5" xfId="30245" xr:uid="{00000000-0005-0000-0000-0000A1750000}"/>
    <cellStyle name="Normal 8 5 3 2 4" xfId="30246" xr:uid="{00000000-0005-0000-0000-0000A2750000}"/>
    <cellStyle name="Normal 8 5 3 2 4 2" xfId="30247" xr:uid="{00000000-0005-0000-0000-0000A3750000}"/>
    <cellStyle name="Normal 8 5 3 2 4 3" xfId="30248" xr:uid="{00000000-0005-0000-0000-0000A4750000}"/>
    <cellStyle name="Normal 8 5 3 2 5" xfId="30249" xr:uid="{00000000-0005-0000-0000-0000A5750000}"/>
    <cellStyle name="Normal 8 5 3 2 5 2" xfId="30250" xr:uid="{00000000-0005-0000-0000-0000A6750000}"/>
    <cellStyle name="Normal 8 5 3 2 5 3" xfId="30251" xr:uid="{00000000-0005-0000-0000-0000A7750000}"/>
    <cellStyle name="Normal 8 5 3 2 6" xfId="30252" xr:uid="{00000000-0005-0000-0000-0000A8750000}"/>
    <cellStyle name="Normal 8 5 3 2 6 2" xfId="30253" xr:uid="{00000000-0005-0000-0000-0000A9750000}"/>
    <cellStyle name="Normal 8 5 3 2 7" xfId="30254" xr:uid="{00000000-0005-0000-0000-0000AA750000}"/>
    <cellStyle name="Normal 8 5 3 2 7 2" xfId="30255" xr:uid="{00000000-0005-0000-0000-0000AB750000}"/>
    <cellStyle name="Normal 8 5 3 2 8" xfId="30256" xr:uid="{00000000-0005-0000-0000-0000AC750000}"/>
    <cellStyle name="Normal 8 5 3 2 9" xfId="30257" xr:uid="{00000000-0005-0000-0000-0000AD750000}"/>
    <cellStyle name="Normal 8 5 3 2_Tabell 4.5-4.7" xfId="30226" xr:uid="{00000000-0005-0000-0000-0000AE750000}"/>
    <cellStyle name="Normal 8 5 3 3" xfId="1742" xr:uid="{00000000-0005-0000-0000-0000AF750000}"/>
    <cellStyle name="Normal 8 5 3 3 2" xfId="30259" xr:uid="{00000000-0005-0000-0000-0000B0750000}"/>
    <cellStyle name="Normal 8 5 3 3 2 2" xfId="30260" xr:uid="{00000000-0005-0000-0000-0000B1750000}"/>
    <cellStyle name="Normal 8 5 3 3 2 3" xfId="30261" xr:uid="{00000000-0005-0000-0000-0000B2750000}"/>
    <cellStyle name="Normal 8 5 3 3 3" xfId="30262" xr:uid="{00000000-0005-0000-0000-0000B3750000}"/>
    <cellStyle name="Normal 8 5 3 3 3 2" xfId="30263" xr:uid="{00000000-0005-0000-0000-0000B4750000}"/>
    <cellStyle name="Normal 8 5 3 3 3 3" xfId="30264" xr:uid="{00000000-0005-0000-0000-0000B5750000}"/>
    <cellStyle name="Normal 8 5 3 3 4" xfId="30265" xr:uid="{00000000-0005-0000-0000-0000B6750000}"/>
    <cellStyle name="Normal 8 5 3 3 5" xfId="30266" xr:uid="{00000000-0005-0000-0000-0000B7750000}"/>
    <cellStyle name="Normal 8 5 3 3_Tabell 4.5-4.7" xfId="30258" xr:uid="{00000000-0005-0000-0000-0000B8750000}"/>
    <cellStyle name="Normal 8 5 3 4" xfId="30267" xr:uid="{00000000-0005-0000-0000-0000B9750000}"/>
    <cellStyle name="Normal 8 5 3 4 2" xfId="30268" xr:uid="{00000000-0005-0000-0000-0000BA750000}"/>
    <cellStyle name="Normal 8 5 3 4 2 2" xfId="30269" xr:uid="{00000000-0005-0000-0000-0000BB750000}"/>
    <cellStyle name="Normal 8 5 3 4 2 3" xfId="30270" xr:uid="{00000000-0005-0000-0000-0000BC750000}"/>
    <cellStyle name="Normal 8 5 3 4 3" xfId="30271" xr:uid="{00000000-0005-0000-0000-0000BD750000}"/>
    <cellStyle name="Normal 8 5 3 4 3 2" xfId="30272" xr:uid="{00000000-0005-0000-0000-0000BE750000}"/>
    <cellStyle name="Normal 8 5 3 4 3 3" xfId="30273" xr:uid="{00000000-0005-0000-0000-0000BF750000}"/>
    <cellStyle name="Normal 8 5 3 4 4" xfId="30274" xr:uid="{00000000-0005-0000-0000-0000C0750000}"/>
    <cellStyle name="Normal 8 5 3 4 5" xfId="30275" xr:uid="{00000000-0005-0000-0000-0000C1750000}"/>
    <cellStyle name="Normal 8 5 3 5" xfId="30276" xr:uid="{00000000-0005-0000-0000-0000C2750000}"/>
    <cellStyle name="Normal 8 5 3 5 2" xfId="30277" xr:uid="{00000000-0005-0000-0000-0000C3750000}"/>
    <cellStyle name="Normal 8 5 3 5 3" xfId="30278" xr:uid="{00000000-0005-0000-0000-0000C4750000}"/>
    <cellStyle name="Normal 8 5 3 6" xfId="30279" xr:uid="{00000000-0005-0000-0000-0000C5750000}"/>
    <cellStyle name="Normal 8 5 3 6 2" xfId="30280" xr:uid="{00000000-0005-0000-0000-0000C6750000}"/>
    <cellStyle name="Normal 8 5 3 6 3" xfId="30281" xr:uid="{00000000-0005-0000-0000-0000C7750000}"/>
    <cellStyle name="Normal 8 5 3 7" xfId="30282" xr:uid="{00000000-0005-0000-0000-0000C8750000}"/>
    <cellStyle name="Normal 8 5 3 7 2" xfId="30283" xr:uid="{00000000-0005-0000-0000-0000C9750000}"/>
    <cellStyle name="Normal 8 5 3 8" xfId="30284" xr:uid="{00000000-0005-0000-0000-0000CA750000}"/>
    <cellStyle name="Normal 8 5 3 8 2" xfId="30285" xr:uid="{00000000-0005-0000-0000-0000CB750000}"/>
    <cellStyle name="Normal 8 5 3 9" xfId="30286" xr:uid="{00000000-0005-0000-0000-0000CC750000}"/>
    <cellStyle name="Normal 8 5 3_Tabell 4.5-4.7" xfId="30223" xr:uid="{00000000-0005-0000-0000-0000CD750000}"/>
    <cellStyle name="Normal 8 5 4" xfId="1743" xr:uid="{00000000-0005-0000-0000-0000CE750000}"/>
    <cellStyle name="Normal 8 5 4 10" xfId="30288" xr:uid="{00000000-0005-0000-0000-0000CF750000}"/>
    <cellStyle name="Normal 8 5 4 2" xfId="1744" xr:uid="{00000000-0005-0000-0000-0000D0750000}"/>
    <cellStyle name="Normal 8 5 4 2 2" xfId="30290" xr:uid="{00000000-0005-0000-0000-0000D1750000}"/>
    <cellStyle name="Normal 8 5 4 2 2 2" xfId="30291" xr:uid="{00000000-0005-0000-0000-0000D2750000}"/>
    <cellStyle name="Normal 8 5 4 2 2 3" xfId="30292" xr:uid="{00000000-0005-0000-0000-0000D3750000}"/>
    <cellStyle name="Normal 8 5 4 2 3" xfId="30293" xr:uid="{00000000-0005-0000-0000-0000D4750000}"/>
    <cellStyle name="Normal 8 5 4 2 3 2" xfId="30294" xr:uid="{00000000-0005-0000-0000-0000D5750000}"/>
    <cellStyle name="Normal 8 5 4 2 3 3" xfId="30295" xr:uid="{00000000-0005-0000-0000-0000D6750000}"/>
    <cellStyle name="Normal 8 5 4 2 4" xfId="30296" xr:uid="{00000000-0005-0000-0000-0000D7750000}"/>
    <cellStyle name="Normal 8 5 4 2 5" xfId="30297" xr:uid="{00000000-0005-0000-0000-0000D8750000}"/>
    <cellStyle name="Normal 8 5 4 2_Tabell 4.5-4.7" xfId="30289" xr:uid="{00000000-0005-0000-0000-0000D9750000}"/>
    <cellStyle name="Normal 8 5 4 3" xfId="30298" xr:uid="{00000000-0005-0000-0000-0000DA750000}"/>
    <cellStyle name="Normal 8 5 4 3 2" xfId="30299" xr:uid="{00000000-0005-0000-0000-0000DB750000}"/>
    <cellStyle name="Normal 8 5 4 3 2 2" xfId="30300" xr:uid="{00000000-0005-0000-0000-0000DC750000}"/>
    <cellStyle name="Normal 8 5 4 3 2 3" xfId="30301" xr:uid="{00000000-0005-0000-0000-0000DD750000}"/>
    <cellStyle name="Normal 8 5 4 3 3" xfId="30302" xr:uid="{00000000-0005-0000-0000-0000DE750000}"/>
    <cellStyle name="Normal 8 5 4 3 3 2" xfId="30303" xr:uid="{00000000-0005-0000-0000-0000DF750000}"/>
    <cellStyle name="Normal 8 5 4 3 3 3" xfId="30304" xr:uid="{00000000-0005-0000-0000-0000E0750000}"/>
    <cellStyle name="Normal 8 5 4 3 4" xfId="30305" xr:uid="{00000000-0005-0000-0000-0000E1750000}"/>
    <cellStyle name="Normal 8 5 4 3 5" xfId="30306" xr:uid="{00000000-0005-0000-0000-0000E2750000}"/>
    <cellStyle name="Normal 8 5 4 4" xfId="30307" xr:uid="{00000000-0005-0000-0000-0000E3750000}"/>
    <cellStyle name="Normal 8 5 4 4 2" xfId="30308" xr:uid="{00000000-0005-0000-0000-0000E4750000}"/>
    <cellStyle name="Normal 8 5 4 4 3" xfId="30309" xr:uid="{00000000-0005-0000-0000-0000E5750000}"/>
    <cellStyle name="Normal 8 5 4 5" xfId="30310" xr:uid="{00000000-0005-0000-0000-0000E6750000}"/>
    <cellStyle name="Normal 8 5 4 5 2" xfId="30311" xr:uid="{00000000-0005-0000-0000-0000E7750000}"/>
    <cellStyle name="Normal 8 5 4 5 3" xfId="30312" xr:uid="{00000000-0005-0000-0000-0000E8750000}"/>
    <cellStyle name="Normal 8 5 4 6" xfId="30313" xr:uid="{00000000-0005-0000-0000-0000E9750000}"/>
    <cellStyle name="Normal 8 5 4 6 2" xfId="30314" xr:uid="{00000000-0005-0000-0000-0000EA750000}"/>
    <cellStyle name="Normal 8 5 4 7" xfId="30315" xr:uid="{00000000-0005-0000-0000-0000EB750000}"/>
    <cellStyle name="Normal 8 5 4 7 2" xfId="30316" xr:uid="{00000000-0005-0000-0000-0000EC750000}"/>
    <cellStyle name="Normal 8 5 4 8" xfId="30317" xr:uid="{00000000-0005-0000-0000-0000ED750000}"/>
    <cellStyle name="Normal 8 5 4 9" xfId="30318" xr:uid="{00000000-0005-0000-0000-0000EE750000}"/>
    <cellStyle name="Normal 8 5 4_Tabell 4.5-4.7" xfId="30287" xr:uid="{00000000-0005-0000-0000-0000EF750000}"/>
    <cellStyle name="Normal 8 5 5" xfId="1745" xr:uid="{00000000-0005-0000-0000-0000F0750000}"/>
    <cellStyle name="Normal 8 5 5 2" xfId="30320" xr:uid="{00000000-0005-0000-0000-0000F1750000}"/>
    <cellStyle name="Normal 8 5 5 2 2" xfId="30321" xr:uid="{00000000-0005-0000-0000-0000F2750000}"/>
    <cellStyle name="Normal 8 5 5 2 3" xfId="30322" xr:uid="{00000000-0005-0000-0000-0000F3750000}"/>
    <cellStyle name="Normal 8 5 5 3" xfId="30323" xr:uid="{00000000-0005-0000-0000-0000F4750000}"/>
    <cellStyle name="Normal 8 5 5 3 2" xfId="30324" xr:uid="{00000000-0005-0000-0000-0000F5750000}"/>
    <cellStyle name="Normal 8 5 5 3 3" xfId="30325" xr:uid="{00000000-0005-0000-0000-0000F6750000}"/>
    <cellStyle name="Normal 8 5 5 4" xfId="30326" xr:uid="{00000000-0005-0000-0000-0000F7750000}"/>
    <cellStyle name="Normal 8 5 5 5" xfId="30327" xr:uid="{00000000-0005-0000-0000-0000F8750000}"/>
    <cellStyle name="Normal 8 5 5_Tabell 4.5-4.7" xfId="30319" xr:uid="{00000000-0005-0000-0000-0000F9750000}"/>
    <cellStyle name="Normal 8 5 6" xfId="30328" xr:uid="{00000000-0005-0000-0000-0000FA750000}"/>
    <cellStyle name="Normal 8 5 6 2" xfId="30329" xr:uid="{00000000-0005-0000-0000-0000FB750000}"/>
    <cellStyle name="Normal 8 5 6 2 2" xfId="30330" xr:uid="{00000000-0005-0000-0000-0000FC750000}"/>
    <cellStyle name="Normal 8 5 6 2 3" xfId="30331" xr:uid="{00000000-0005-0000-0000-0000FD750000}"/>
    <cellStyle name="Normal 8 5 6 3" xfId="30332" xr:uid="{00000000-0005-0000-0000-0000FE750000}"/>
    <cellStyle name="Normal 8 5 6 3 2" xfId="30333" xr:uid="{00000000-0005-0000-0000-0000FF750000}"/>
    <cellStyle name="Normal 8 5 6 3 3" xfId="30334" xr:uid="{00000000-0005-0000-0000-000000760000}"/>
    <cellStyle name="Normal 8 5 6 4" xfId="30335" xr:uid="{00000000-0005-0000-0000-000001760000}"/>
    <cellStyle name="Normal 8 5 6 5" xfId="30336" xr:uid="{00000000-0005-0000-0000-000002760000}"/>
    <cellStyle name="Normal 8 5 7" xfId="30337" xr:uid="{00000000-0005-0000-0000-000003760000}"/>
    <cellStyle name="Normal 8 5 7 2" xfId="30338" xr:uid="{00000000-0005-0000-0000-000004760000}"/>
    <cellStyle name="Normal 8 5 7 3" xfId="30339" xr:uid="{00000000-0005-0000-0000-000005760000}"/>
    <cellStyle name="Normal 8 5 8" xfId="30340" xr:uid="{00000000-0005-0000-0000-000006760000}"/>
    <cellStyle name="Normal 8 5 8 2" xfId="30341" xr:uid="{00000000-0005-0000-0000-000007760000}"/>
    <cellStyle name="Normal 8 5 8 3" xfId="30342" xr:uid="{00000000-0005-0000-0000-000008760000}"/>
    <cellStyle name="Normal 8 5 9" xfId="30343" xr:uid="{00000000-0005-0000-0000-000009760000}"/>
    <cellStyle name="Normal 8 5 9 2" xfId="30344" xr:uid="{00000000-0005-0000-0000-00000A760000}"/>
    <cellStyle name="Normal 8 5_Tabell 4.5-4.7" xfId="30089" xr:uid="{00000000-0005-0000-0000-00000B760000}"/>
    <cellStyle name="Normal 8 6" xfId="1746" xr:uid="{00000000-0005-0000-0000-00000C760000}"/>
    <cellStyle name="Normal 8 6 10" xfId="30346" xr:uid="{00000000-0005-0000-0000-00000D760000}"/>
    <cellStyle name="Normal 8 6 11" xfId="30347" xr:uid="{00000000-0005-0000-0000-00000E760000}"/>
    <cellStyle name="Normal 8 6 12" xfId="30348" xr:uid="{00000000-0005-0000-0000-00000F760000}"/>
    <cellStyle name="Normal 8 6 2" xfId="1747" xr:uid="{00000000-0005-0000-0000-000010760000}"/>
    <cellStyle name="Normal 8 6 2 10" xfId="30350" xr:uid="{00000000-0005-0000-0000-000011760000}"/>
    <cellStyle name="Normal 8 6 2 11" xfId="30351" xr:uid="{00000000-0005-0000-0000-000012760000}"/>
    <cellStyle name="Normal 8 6 2 2" xfId="1748" xr:uid="{00000000-0005-0000-0000-000013760000}"/>
    <cellStyle name="Normal 8 6 2 2 10" xfId="30353" xr:uid="{00000000-0005-0000-0000-000014760000}"/>
    <cellStyle name="Normal 8 6 2 2 2" xfId="1749" xr:uid="{00000000-0005-0000-0000-000015760000}"/>
    <cellStyle name="Normal 8 6 2 2 2 2" xfId="30355" xr:uid="{00000000-0005-0000-0000-000016760000}"/>
    <cellStyle name="Normal 8 6 2 2 2 2 2" xfId="30356" xr:uid="{00000000-0005-0000-0000-000017760000}"/>
    <cellStyle name="Normal 8 6 2 2 2 2 3" xfId="30357" xr:uid="{00000000-0005-0000-0000-000018760000}"/>
    <cellStyle name="Normal 8 6 2 2 2 3" xfId="30358" xr:uid="{00000000-0005-0000-0000-000019760000}"/>
    <cellStyle name="Normal 8 6 2 2 2 3 2" xfId="30359" xr:uid="{00000000-0005-0000-0000-00001A760000}"/>
    <cellStyle name="Normal 8 6 2 2 2 3 3" xfId="30360" xr:uid="{00000000-0005-0000-0000-00001B760000}"/>
    <cellStyle name="Normal 8 6 2 2 2 4" xfId="30361" xr:uid="{00000000-0005-0000-0000-00001C760000}"/>
    <cellStyle name="Normal 8 6 2 2 2 5" xfId="30362" xr:uid="{00000000-0005-0000-0000-00001D760000}"/>
    <cellStyle name="Normal 8 6 2 2 2_Tabell 4.5-4.7" xfId="30354" xr:uid="{00000000-0005-0000-0000-00001E760000}"/>
    <cellStyle name="Normal 8 6 2 2 3" xfId="30363" xr:uid="{00000000-0005-0000-0000-00001F760000}"/>
    <cellStyle name="Normal 8 6 2 2 3 2" xfId="30364" xr:uid="{00000000-0005-0000-0000-000020760000}"/>
    <cellStyle name="Normal 8 6 2 2 3 2 2" xfId="30365" xr:uid="{00000000-0005-0000-0000-000021760000}"/>
    <cellStyle name="Normal 8 6 2 2 3 2 3" xfId="30366" xr:uid="{00000000-0005-0000-0000-000022760000}"/>
    <cellStyle name="Normal 8 6 2 2 3 3" xfId="30367" xr:uid="{00000000-0005-0000-0000-000023760000}"/>
    <cellStyle name="Normal 8 6 2 2 3 3 2" xfId="30368" xr:uid="{00000000-0005-0000-0000-000024760000}"/>
    <cellStyle name="Normal 8 6 2 2 3 3 3" xfId="30369" xr:uid="{00000000-0005-0000-0000-000025760000}"/>
    <cellStyle name="Normal 8 6 2 2 3 4" xfId="30370" xr:uid="{00000000-0005-0000-0000-000026760000}"/>
    <cellStyle name="Normal 8 6 2 2 3 5" xfId="30371" xr:uid="{00000000-0005-0000-0000-000027760000}"/>
    <cellStyle name="Normal 8 6 2 2 4" xfId="30372" xr:uid="{00000000-0005-0000-0000-000028760000}"/>
    <cellStyle name="Normal 8 6 2 2 4 2" xfId="30373" xr:uid="{00000000-0005-0000-0000-000029760000}"/>
    <cellStyle name="Normal 8 6 2 2 4 3" xfId="30374" xr:uid="{00000000-0005-0000-0000-00002A760000}"/>
    <cellStyle name="Normal 8 6 2 2 5" xfId="30375" xr:uid="{00000000-0005-0000-0000-00002B760000}"/>
    <cellStyle name="Normal 8 6 2 2 5 2" xfId="30376" xr:uid="{00000000-0005-0000-0000-00002C760000}"/>
    <cellStyle name="Normal 8 6 2 2 5 3" xfId="30377" xr:uid="{00000000-0005-0000-0000-00002D760000}"/>
    <cellStyle name="Normal 8 6 2 2 6" xfId="30378" xr:uid="{00000000-0005-0000-0000-00002E760000}"/>
    <cellStyle name="Normal 8 6 2 2 6 2" xfId="30379" xr:uid="{00000000-0005-0000-0000-00002F760000}"/>
    <cellStyle name="Normal 8 6 2 2 7" xfId="30380" xr:uid="{00000000-0005-0000-0000-000030760000}"/>
    <cellStyle name="Normal 8 6 2 2 7 2" xfId="30381" xr:uid="{00000000-0005-0000-0000-000031760000}"/>
    <cellStyle name="Normal 8 6 2 2 8" xfId="30382" xr:uid="{00000000-0005-0000-0000-000032760000}"/>
    <cellStyle name="Normal 8 6 2 2 9" xfId="30383" xr:uid="{00000000-0005-0000-0000-000033760000}"/>
    <cellStyle name="Normal 8 6 2 2_Tabell 4.5-4.7" xfId="30352" xr:uid="{00000000-0005-0000-0000-000034760000}"/>
    <cellStyle name="Normal 8 6 2 3" xfId="1750" xr:uid="{00000000-0005-0000-0000-000035760000}"/>
    <cellStyle name="Normal 8 6 2 3 2" xfId="30385" xr:uid="{00000000-0005-0000-0000-000036760000}"/>
    <cellStyle name="Normal 8 6 2 3 2 2" xfId="30386" xr:uid="{00000000-0005-0000-0000-000037760000}"/>
    <cellStyle name="Normal 8 6 2 3 2 3" xfId="30387" xr:uid="{00000000-0005-0000-0000-000038760000}"/>
    <cellStyle name="Normal 8 6 2 3 3" xfId="30388" xr:uid="{00000000-0005-0000-0000-000039760000}"/>
    <cellStyle name="Normal 8 6 2 3 3 2" xfId="30389" xr:uid="{00000000-0005-0000-0000-00003A760000}"/>
    <cellStyle name="Normal 8 6 2 3 3 3" xfId="30390" xr:uid="{00000000-0005-0000-0000-00003B760000}"/>
    <cellStyle name="Normal 8 6 2 3 4" xfId="30391" xr:uid="{00000000-0005-0000-0000-00003C760000}"/>
    <cellStyle name="Normal 8 6 2 3 5" xfId="30392" xr:uid="{00000000-0005-0000-0000-00003D760000}"/>
    <cellStyle name="Normal 8 6 2 3_Tabell 4.5-4.7" xfId="30384" xr:uid="{00000000-0005-0000-0000-00003E760000}"/>
    <cellStyle name="Normal 8 6 2 4" xfId="30393" xr:uid="{00000000-0005-0000-0000-00003F760000}"/>
    <cellStyle name="Normal 8 6 2 4 2" xfId="30394" xr:uid="{00000000-0005-0000-0000-000040760000}"/>
    <cellStyle name="Normal 8 6 2 4 2 2" xfId="30395" xr:uid="{00000000-0005-0000-0000-000041760000}"/>
    <cellStyle name="Normal 8 6 2 4 2 3" xfId="30396" xr:uid="{00000000-0005-0000-0000-000042760000}"/>
    <cellStyle name="Normal 8 6 2 4 3" xfId="30397" xr:uid="{00000000-0005-0000-0000-000043760000}"/>
    <cellStyle name="Normal 8 6 2 4 3 2" xfId="30398" xr:uid="{00000000-0005-0000-0000-000044760000}"/>
    <cellStyle name="Normal 8 6 2 4 3 3" xfId="30399" xr:uid="{00000000-0005-0000-0000-000045760000}"/>
    <cellStyle name="Normal 8 6 2 4 4" xfId="30400" xr:uid="{00000000-0005-0000-0000-000046760000}"/>
    <cellStyle name="Normal 8 6 2 4 5" xfId="30401" xr:uid="{00000000-0005-0000-0000-000047760000}"/>
    <cellStyle name="Normal 8 6 2 5" xfId="30402" xr:uid="{00000000-0005-0000-0000-000048760000}"/>
    <cellStyle name="Normal 8 6 2 5 2" xfId="30403" xr:uid="{00000000-0005-0000-0000-000049760000}"/>
    <cellStyle name="Normal 8 6 2 5 3" xfId="30404" xr:uid="{00000000-0005-0000-0000-00004A760000}"/>
    <cellStyle name="Normal 8 6 2 6" xfId="30405" xr:uid="{00000000-0005-0000-0000-00004B760000}"/>
    <cellStyle name="Normal 8 6 2 6 2" xfId="30406" xr:uid="{00000000-0005-0000-0000-00004C760000}"/>
    <cellStyle name="Normal 8 6 2 6 3" xfId="30407" xr:uid="{00000000-0005-0000-0000-00004D760000}"/>
    <cellStyle name="Normal 8 6 2 7" xfId="30408" xr:uid="{00000000-0005-0000-0000-00004E760000}"/>
    <cellStyle name="Normal 8 6 2 7 2" xfId="30409" xr:uid="{00000000-0005-0000-0000-00004F760000}"/>
    <cellStyle name="Normal 8 6 2 8" xfId="30410" xr:uid="{00000000-0005-0000-0000-000050760000}"/>
    <cellStyle name="Normal 8 6 2 8 2" xfId="30411" xr:uid="{00000000-0005-0000-0000-000051760000}"/>
    <cellStyle name="Normal 8 6 2 9" xfId="30412" xr:uid="{00000000-0005-0000-0000-000052760000}"/>
    <cellStyle name="Normal 8 6 2_Tabell 4.5-4.7" xfId="30349" xr:uid="{00000000-0005-0000-0000-000053760000}"/>
    <cellStyle name="Normal 8 6 3" xfId="1751" xr:uid="{00000000-0005-0000-0000-000054760000}"/>
    <cellStyle name="Normal 8 6 3 10" xfId="30414" xr:uid="{00000000-0005-0000-0000-000055760000}"/>
    <cellStyle name="Normal 8 6 3 2" xfId="1752" xr:uid="{00000000-0005-0000-0000-000056760000}"/>
    <cellStyle name="Normal 8 6 3 2 2" xfId="30416" xr:uid="{00000000-0005-0000-0000-000057760000}"/>
    <cellStyle name="Normal 8 6 3 2 2 2" xfId="30417" xr:uid="{00000000-0005-0000-0000-000058760000}"/>
    <cellStyle name="Normal 8 6 3 2 2 3" xfId="30418" xr:uid="{00000000-0005-0000-0000-000059760000}"/>
    <cellStyle name="Normal 8 6 3 2 3" xfId="30419" xr:uid="{00000000-0005-0000-0000-00005A760000}"/>
    <cellStyle name="Normal 8 6 3 2 3 2" xfId="30420" xr:uid="{00000000-0005-0000-0000-00005B760000}"/>
    <cellStyle name="Normal 8 6 3 2 3 3" xfId="30421" xr:uid="{00000000-0005-0000-0000-00005C760000}"/>
    <cellStyle name="Normal 8 6 3 2 4" xfId="30422" xr:uid="{00000000-0005-0000-0000-00005D760000}"/>
    <cellStyle name="Normal 8 6 3 2 5" xfId="30423" xr:uid="{00000000-0005-0000-0000-00005E760000}"/>
    <cellStyle name="Normal 8 6 3 2_Tabell 4.5-4.7" xfId="30415" xr:uid="{00000000-0005-0000-0000-00005F760000}"/>
    <cellStyle name="Normal 8 6 3 3" xfId="30424" xr:uid="{00000000-0005-0000-0000-000060760000}"/>
    <cellStyle name="Normal 8 6 3 3 2" xfId="30425" xr:uid="{00000000-0005-0000-0000-000061760000}"/>
    <cellStyle name="Normal 8 6 3 3 2 2" xfId="30426" xr:uid="{00000000-0005-0000-0000-000062760000}"/>
    <cellStyle name="Normal 8 6 3 3 2 3" xfId="30427" xr:uid="{00000000-0005-0000-0000-000063760000}"/>
    <cellStyle name="Normal 8 6 3 3 3" xfId="30428" xr:uid="{00000000-0005-0000-0000-000064760000}"/>
    <cellStyle name="Normal 8 6 3 3 3 2" xfId="30429" xr:uid="{00000000-0005-0000-0000-000065760000}"/>
    <cellStyle name="Normal 8 6 3 3 3 3" xfId="30430" xr:uid="{00000000-0005-0000-0000-000066760000}"/>
    <cellStyle name="Normal 8 6 3 3 4" xfId="30431" xr:uid="{00000000-0005-0000-0000-000067760000}"/>
    <cellStyle name="Normal 8 6 3 3 5" xfId="30432" xr:uid="{00000000-0005-0000-0000-000068760000}"/>
    <cellStyle name="Normal 8 6 3 4" xfId="30433" xr:uid="{00000000-0005-0000-0000-000069760000}"/>
    <cellStyle name="Normal 8 6 3 4 2" xfId="30434" xr:uid="{00000000-0005-0000-0000-00006A760000}"/>
    <cellStyle name="Normal 8 6 3 4 3" xfId="30435" xr:uid="{00000000-0005-0000-0000-00006B760000}"/>
    <cellStyle name="Normal 8 6 3 5" xfId="30436" xr:uid="{00000000-0005-0000-0000-00006C760000}"/>
    <cellStyle name="Normal 8 6 3 5 2" xfId="30437" xr:uid="{00000000-0005-0000-0000-00006D760000}"/>
    <cellStyle name="Normal 8 6 3 5 3" xfId="30438" xr:uid="{00000000-0005-0000-0000-00006E760000}"/>
    <cellStyle name="Normal 8 6 3 6" xfId="30439" xr:uid="{00000000-0005-0000-0000-00006F760000}"/>
    <cellStyle name="Normal 8 6 3 6 2" xfId="30440" xr:uid="{00000000-0005-0000-0000-000070760000}"/>
    <cellStyle name="Normal 8 6 3 7" xfId="30441" xr:uid="{00000000-0005-0000-0000-000071760000}"/>
    <cellStyle name="Normal 8 6 3 7 2" xfId="30442" xr:uid="{00000000-0005-0000-0000-000072760000}"/>
    <cellStyle name="Normal 8 6 3 8" xfId="30443" xr:uid="{00000000-0005-0000-0000-000073760000}"/>
    <cellStyle name="Normal 8 6 3 9" xfId="30444" xr:uid="{00000000-0005-0000-0000-000074760000}"/>
    <cellStyle name="Normal 8 6 3_Tabell 4.5-4.7" xfId="30413" xr:uid="{00000000-0005-0000-0000-000075760000}"/>
    <cellStyle name="Normal 8 6 4" xfId="1753" xr:uid="{00000000-0005-0000-0000-000076760000}"/>
    <cellStyle name="Normal 8 6 4 2" xfId="30446" xr:uid="{00000000-0005-0000-0000-000077760000}"/>
    <cellStyle name="Normal 8 6 4 2 2" xfId="30447" xr:uid="{00000000-0005-0000-0000-000078760000}"/>
    <cellStyle name="Normal 8 6 4 2 3" xfId="30448" xr:uid="{00000000-0005-0000-0000-000079760000}"/>
    <cellStyle name="Normal 8 6 4 3" xfId="30449" xr:uid="{00000000-0005-0000-0000-00007A760000}"/>
    <cellStyle name="Normal 8 6 4 3 2" xfId="30450" xr:uid="{00000000-0005-0000-0000-00007B760000}"/>
    <cellStyle name="Normal 8 6 4 3 3" xfId="30451" xr:uid="{00000000-0005-0000-0000-00007C760000}"/>
    <cellStyle name="Normal 8 6 4 4" xfId="30452" xr:uid="{00000000-0005-0000-0000-00007D760000}"/>
    <cellStyle name="Normal 8 6 4 5" xfId="30453" xr:uid="{00000000-0005-0000-0000-00007E760000}"/>
    <cellStyle name="Normal 8 6 4_Tabell 4.5-4.7" xfId="30445" xr:uid="{00000000-0005-0000-0000-00007F760000}"/>
    <cellStyle name="Normal 8 6 5" xfId="30454" xr:uid="{00000000-0005-0000-0000-000080760000}"/>
    <cellStyle name="Normal 8 6 5 2" xfId="30455" xr:uid="{00000000-0005-0000-0000-000081760000}"/>
    <cellStyle name="Normal 8 6 5 2 2" xfId="30456" xr:uid="{00000000-0005-0000-0000-000082760000}"/>
    <cellStyle name="Normal 8 6 5 2 3" xfId="30457" xr:uid="{00000000-0005-0000-0000-000083760000}"/>
    <cellStyle name="Normal 8 6 5 3" xfId="30458" xr:uid="{00000000-0005-0000-0000-000084760000}"/>
    <cellStyle name="Normal 8 6 5 3 2" xfId="30459" xr:uid="{00000000-0005-0000-0000-000085760000}"/>
    <cellStyle name="Normal 8 6 5 3 3" xfId="30460" xr:uid="{00000000-0005-0000-0000-000086760000}"/>
    <cellStyle name="Normal 8 6 5 4" xfId="30461" xr:uid="{00000000-0005-0000-0000-000087760000}"/>
    <cellStyle name="Normal 8 6 5 5" xfId="30462" xr:uid="{00000000-0005-0000-0000-000088760000}"/>
    <cellStyle name="Normal 8 6 6" xfId="30463" xr:uid="{00000000-0005-0000-0000-000089760000}"/>
    <cellStyle name="Normal 8 6 6 2" xfId="30464" xr:uid="{00000000-0005-0000-0000-00008A760000}"/>
    <cellStyle name="Normal 8 6 6 3" xfId="30465" xr:uid="{00000000-0005-0000-0000-00008B760000}"/>
    <cellStyle name="Normal 8 6 7" xfId="30466" xr:uid="{00000000-0005-0000-0000-00008C760000}"/>
    <cellStyle name="Normal 8 6 7 2" xfId="30467" xr:uid="{00000000-0005-0000-0000-00008D760000}"/>
    <cellStyle name="Normal 8 6 7 3" xfId="30468" xr:uid="{00000000-0005-0000-0000-00008E760000}"/>
    <cellStyle name="Normal 8 6 8" xfId="30469" xr:uid="{00000000-0005-0000-0000-00008F760000}"/>
    <cellStyle name="Normal 8 6 8 2" xfId="30470" xr:uid="{00000000-0005-0000-0000-000090760000}"/>
    <cellStyle name="Normal 8 6 9" xfId="30471" xr:uid="{00000000-0005-0000-0000-000091760000}"/>
    <cellStyle name="Normal 8 6 9 2" xfId="30472" xr:uid="{00000000-0005-0000-0000-000092760000}"/>
    <cellStyle name="Normal 8 6_Tabell 4.5-4.7" xfId="30345" xr:uid="{00000000-0005-0000-0000-000093760000}"/>
    <cellStyle name="Normal 8 7" xfId="1754" xr:uid="{00000000-0005-0000-0000-000094760000}"/>
    <cellStyle name="Normal 8 7 10" xfId="30474" xr:uid="{00000000-0005-0000-0000-000095760000}"/>
    <cellStyle name="Normal 8 7 11" xfId="30475" xr:uid="{00000000-0005-0000-0000-000096760000}"/>
    <cellStyle name="Normal 8 7 2" xfId="1755" xr:uid="{00000000-0005-0000-0000-000097760000}"/>
    <cellStyle name="Normal 8 7 2 10" xfId="30477" xr:uid="{00000000-0005-0000-0000-000098760000}"/>
    <cellStyle name="Normal 8 7 2 2" xfId="1756" xr:uid="{00000000-0005-0000-0000-000099760000}"/>
    <cellStyle name="Normal 8 7 2 2 2" xfId="30479" xr:uid="{00000000-0005-0000-0000-00009A760000}"/>
    <cellStyle name="Normal 8 7 2 2 2 2" xfId="30480" xr:uid="{00000000-0005-0000-0000-00009B760000}"/>
    <cellStyle name="Normal 8 7 2 2 2 3" xfId="30481" xr:uid="{00000000-0005-0000-0000-00009C760000}"/>
    <cellStyle name="Normal 8 7 2 2 3" xfId="30482" xr:uid="{00000000-0005-0000-0000-00009D760000}"/>
    <cellStyle name="Normal 8 7 2 2 3 2" xfId="30483" xr:uid="{00000000-0005-0000-0000-00009E760000}"/>
    <cellStyle name="Normal 8 7 2 2 3 3" xfId="30484" xr:uid="{00000000-0005-0000-0000-00009F760000}"/>
    <cellStyle name="Normal 8 7 2 2 4" xfId="30485" xr:uid="{00000000-0005-0000-0000-0000A0760000}"/>
    <cellStyle name="Normal 8 7 2 2 5" xfId="30486" xr:uid="{00000000-0005-0000-0000-0000A1760000}"/>
    <cellStyle name="Normal 8 7 2 2_Tabell 4.5-4.7" xfId="30478" xr:uid="{00000000-0005-0000-0000-0000A2760000}"/>
    <cellStyle name="Normal 8 7 2 3" xfId="30487" xr:uid="{00000000-0005-0000-0000-0000A3760000}"/>
    <cellStyle name="Normal 8 7 2 3 2" xfId="30488" xr:uid="{00000000-0005-0000-0000-0000A4760000}"/>
    <cellStyle name="Normal 8 7 2 3 2 2" xfId="30489" xr:uid="{00000000-0005-0000-0000-0000A5760000}"/>
    <cellStyle name="Normal 8 7 2 3 2 3" xfId="30490" xr:uid="{00000000-0005-0000-0000-0000A6760000}"/>
    <cellStyle name="Normal 8 7 2 3 3" xfId="30491" xr:uid="{00000000-0005-0000-0000-0000A7760000}"/>
    <cellStyle name="Normal 8 7 2 3 3 2" xfId="30492" xr:uid="{00000000-0005-0000-0000-0000A8760000}"/>
    <cellStyle name="Normal 8 7 2 3 3 3" xfId="30493" xr:uid="{00000000-0005-0000-0000-0000A9760000}"/>
    <cellStyle name="Normal 8 7 2 3 4" xfId="30494" xr:uid="{00000000-0005-0000-0000-0000AA760000}"/>
    <cellStyle name="Normal 8 7 2 3 5" xfId="30495" xr:uid="{00000000-0005-0000-0000-0000AB760000}"/>
    <cellStyle name="Normal 8 7 2 4" xfId="30496" xr:uid="{00000000-0005-0000-0000-0000AC760000}"/>
    <cellStyle name="Normal 8 7 2 4 2" xfId="30497" xr:uid="{00000000-0005-0000-0000-0000AD760000}"/>
    <cellStyle name="Normal 8 7 2 4 3" xfId="30498" xr:uid="{00000000-0005-0000-0000-0000AE760000}"/>
    <cellStyle name="Normal 8 7 2 5" xfId="30499" xr:uid="{00000000-0005-0000-0000-0000AF760000}"/>
    <cellStyle name="Normal 8 7 2 5 2" xfId="30500" xr:uid="{00000000-0005-0000-0000-0000B0760000}"/>
    <cellStyle name="Normal 8 7 2 5 3" xfId="30501" xr:uid="{00000000-0005-0000-0000-0000B1760000}"/>
    <cellStyle name="Normal 8 7 2 6" xfId="30502" xr:uid="{00000000-0005-0000-0000-0000B2760000}"/>
    <cellStyle name="Normal 8 7 2 6 2" xfId="30503" xr:uid="{00000000-0005-0000-0000-0000B3760000}"/>
    <cellStyle name="Normal 8 7 2 7" xfId="30504" xr:uid="{00000000-0005-0000-0000-0000B4760000}"/>
    <cellStyle name="Normal 8 7 2 7 2" xfId="30505" xr:uid="{00000000-0005-0000-0000-0000B5760000}"/>
    <cellStyle name="Normal 8 7 2 8" xfId="30506" xr:uid="{00000000-0005-0000-0000-0000B6760000}"/>
    <cellStyle name="Normal 8 7 2 9" xfId="30507" xr:uid="{00000000-0005-0000-0000-0000B7760000}"/>
    <cellStyle name="Normal 8 7 2_Tabell 4.5-4.7" xfId="30476" xr:uid="{00000000-0005-0000-0000-0000B8760000}"/>
    <cellStyle name="Normal 8 7 3" xfId="1757" xr:uid="{00000000-0005-0000-0000-0000B9760000}"/>
    <cellStyle name="Normal 8 7 3 2" xfId="30509" xr:uid="{00000000-0005-0000-0000-0000BA760000}"/>
    <cellStyle name="Normal 8 7 3 2 2" xfId="30510" xr:uid="{00000000-0005-0000-0000-0000BB760000}"/>
    <cellStyle name="Normal 8 7 3 2 3" xfId="30511" xr:uid="{00000000-0005-0000-0000-0000BC760000}"/>
    <cellStyle name="Normal 8 7 3 3" xfId="30512" xr:uid="{00000000-0005-0000-0000-0000BD760000}"/>
    <cellStyle name="Normal 8 7 3 3 2" xfId="30513" xr:uid="{00000000-0005-0000-0000-0000BE760000}"/>
    <cellStyle name="Normal 8 7 3 3 3" xfId="30514" xr:uid="{00000000-0005-0000-0000-0000BF760000}"/>
    <cellStyle name="Normal 8 7 3 4" xfId="30515" xr:uid="{00000000-0005-0000-0000-0000C0760000}"/>
    <cellStyle name="Normal 8 7 3 5" xfId="30516" xr:uid="{00000000-0005-0000-0000-0000C1760000}"/>
    <cellStyle name="Normal 8 7 3_Tabell 4.5-4.7" xfId="30508" xr:uid="{00000000-0005-0000-0000-0000C2760000}"/>
    <cellStyle name="Normal 8 7 4" xfId="30517" xr:uid="{00000000-0005-0000-0000-0000C3760000}"/>
    <cellStyle name="Normal 8 7 4 2" xfId="30518" xr:uid="{00000000-0005-0000-0000-0000C4760000}"/>
    <cellStyle name="Normal 8 7 4 2 2" xfId="30519" xr:uid="{00000000-0005-0000-0000-0000C5760000}"/>
    <cellStyle name="Normal 8 7 4 2 3" xfId="30520" xr:uid="{00000000-0005-0000-0000-0000C6760000}"/>
    <cellStyle name="Normal 8 7 4 3" xfId="30521" xr:uid="{00000000-0005-0000-0000-0000C7760000}"/>
    <cellStyle name="Normal 8 7 4 3 2" xfId="30522" xr:uid="{00000000-0005-0000-0000-0000C8760000}"/>
    <cellStyle name="Normal 8 7 4 3 3" xfId="30523" xr:uid="{00000000-0005-0000-0000-0000C9760000}"/>
    <cellStyle name="Normal 8 7 4 4" xfId="30524" xr:uid="{00000000-0005-0000-0000-0000CA760000}"/>
    <cellStyle name="Normal 8 7 4 5" xfId="30525" xr:uid="{00000000-0005-0000-0000-0000CB760000}"/>
    <cellStyle name="Normal 8 7 5" xfId="30526" xr:uid="{00000000-0005-0000-0000-0000CC760000}"/>
    <cellStyle name="Normal 8 7 5 2" xfId="30527" xr:uid="{00000000-0005-0000-0000-0000CD760000}"/>
    <cellStyle name="Normal 8 7 5 3" xfId="30528" xr:uid="{00000000-0005-0000-0000-0000CE760000}"/>
    <cellStyle name="Normal 8 7 6" xfId="30529" xr:uid="{00000000-0005-0000-0000-0000CF760000}"/>
    <cellStyle name="Normal 8 7 6 2" xfId="30530" xr:uid="{00000000-0005-0000-0000-0000D0760000}"/>
    <cellStyle name="Normal 8 7 6 3" xfId="30531" xr:uid="{00000000-0005-0000-0000-0000D1760000}"/>
    <cellStyle name="Normal 8 7 7" xfId="30532" xr:uid="{00000000-0005-0000-0000-0000D2760000}"/>
    <cellStyle name="Normal 8 7 7 2" xfId="30533" xr:uid="{00000000-0005-0000-0000-0000D3760000}"/>
    <cellStyle name="Normal 8 7 8" xfId="30534" xr:uid="{00000000-0005-0000-0000-0000D4760000}"/>
    <cellStyle name="Normal 8 7 8 2" xfId="30535" xr:uid="{00000000-0005-0000-0000-0000D5760000}"/>
    <cellStyle name="Normal 8 7 9" xfId="30536" xr:uid="{00000000-0005-0000-0000-0000D6760000}"/>
    <cellStyle name="Normal 8 7_Tabell 4.5-4.7" xfId="30473" xr:uid="{00000000-0005-0000-0000-0000D7760000}"/>
    <cellStyle name="Normal 8 8" xfId="1758" xr:uid="{00000000-0005-0000-0000-0000D8760000}"/>
    <cellStyle name="Normal 8 8 10" xfId="30538" xr:uid="{00000000-0005-0000-0000-0000D9760000}"/>
    <cellStyle name="Normal 8 8 11" xfId="30539" xr:uid="{00000000-0005-0000-0000-0000DA760000}"/>
    <cellStyle name="Normal 8 8 2" xfId="1759" xr:uid="{00000000-0005-0000-0000-0000DB760000}"/>
    <cellStyle name="Normal 8 8 2 10" xfId="30541" xr:uid="{00000000-0005-0000-0000-0000DC760000}"/>
    <cellStyle name="Normal 8 8 2 2" xfId="1760" xr:uid="{00000000-0005-0000-0000-0000DD760000}"/>
    <cellStyle name="Normal 8 8 2 2 2" xfId="30543" xr:uid="{00000000-0005-0000-0000-0000DE760000}"/>
    <cellStyle name="Normal 8 8 2 2 2 2" xfId="30544" xr:uid="{00000000-0005-0000-0000-0000DF760000}"/>
    <cellStyle name="Normal 8 8 2 2 2 3" xfId="30545" xr:uid="{00000000-0005-0000-0000-0000E0760000}"/>
    <cellStyle name="Normal 8 8 2 2 3" xfId="30546" xr:uid="{00000000-0005-0000-0000-0000E1760000}"/>
    <cellStyle name="Normal 8 8 2 2 3 2" xfId="30547" xr:uid="{00000000-0005-0000-0000-0000E2760000}"/>
    <cellStyle name="Normal 8 8 2 2 3 3" xfId="30548" xr:uid="{00000000-0005-0000-0000-0000E3760000}"/>
    <cellStyle name="Normal 8 8 2 2 4" xfId="30549" xr:uid="{00000000-0005-0000-0000-0000E4760000}"/>
    <cellStyle name="Normal 8 8 2 2 5" xfId="30550" xr:uid="{00000000-0005-0000-0000-0000E5760000}"/>
    <cellStyle name="Normal 8 8 2 2_Tabell 4.5-4.7" xfId="30542" xr:uid="{00000000-0005-0000-0000-0000E6760000}"/>
    <cellStyle name="Normal 8 8 2 3" xfId="30551" xr:uid="{00000000-0005-0000-0000-0000E7760000}"/>
    <cellStyle name="Normal 8 8 2 3 2" xfId="30552" xr:uid="{00000000-0005-0000-0000-0000E8760000}"/>
    <cellStyle name="Normal 8 8 2 3 2 2" xfId="30553" xr:uid="{00000000-0005-0000-0000-0000E9760000}"/>
    <cellStyle name="Normal 8 8 2 3 2 3" xfId="30554" xr:uid="{00000000-0005-0000-0000-0000EA760000}"/>
    <cellStyle name="Normal 8 8 2 3 3" xfId="30555" xr:uid="{00000000-0005-0000-0000-0000EB760000}"/>
    <cellStyle name="Normal 8 8 2 3 3 2" xfId="30556" xr:uid="{00000000-0005-0000-0000-0000EC760000}"/>
    <cellStyle name="Normal 8 8 2 3 3 3" xfId="30557" xr:uid="{00000000-0005-0000-0000-0000ED760000}"/>
    <cellStyle name="Normal 8 8 2 3 4" xfId="30558" xr:uid="{00000000-0005-0000-0000-0000EE760000}"/>
    <cellStyle name="Normal 8 8 2 3 5" xfId="30559" xr:uid="{00000000-0005-0000-0000-0000EF760000}"/>
    <cellStyle name="Normal 8 8 2 4" xfId="30560" xr:uid="{00000000-0005-0000-0000-0000F0760000}"/>
    <cellStyle name="Normal 8 8 2 4 2" xfId="30561" xr:uid="{00000000-0005-0000-0000-0000F1760000}"/>
    <cellStyle name="Normal 8 8 2 4 3" xfId="30562" xr:uid="{00000000-0005-0000-0000-0000F2760000}"/>
    <cellStyle name="Normal 8 8 2 5" xfId="30563" xr:uid="{00000000-0005-0000-0000-0000F3760000}"/>
    <cellStyle name="Normal 8 8 2 5 2" xfId="30564" xr:uid="{00000000-0005-0000-0000-0000F4760000}"/>
    <cellStyle name="Normal 8 8 2 5 3" xfId="30565" xr:uid="{00000000-0005-0000-0000-0000F5760000}"/>
    <cellStyle name="Normal 8 8 2 6" xfId="30566" xr:uid="{00000000-0005-0000-0000-0000F6760000}"/>
    <cellStyle name="Normal 8 8 2 6 2" xfId="30567" xr:uid="{00000000-0005-0000-0000-0000F7760000}"/>
    <cellStyle name="Normal 8 8 2 7" xfId="30568" xr:uid="{00000000-0005-0000-0000-0000F8760000}"/>
    <cellStyle name="Normal 8 8 2 7 2" xfId="30569" xr:uid="{00000000-0005-0000-0000-0000F9760000}"/>
    <cellStyle name="Normal 8 8 2 8" xfId="30570" xr:uid="{00000000-0005-0000-0000-0000FA760000}"/>
    <cellStyle name="Normal 8 8 2 9" xfId="30571" xr:uid="{00000000-0005-0000-0000-0000FB760000}"/>
    <cellStyle name="Normal 8 8 2_Tabell 4.5-4.7" xfId="30540" xr:uid="{00000000-0005-0000-0000-0000FC760000}"/>
    <cellStyle name="Normal 8 8 3" xfId="1761" xr:uid="{00000000-0005-0000-0000-0000FD760000}"/>
    <cellStyle name="Normal 8 8 3 2" xfId="30573" xr:uid="{00000000-0005-0000-0000-0000FE760000}"/>
    <cellStyle name="Normal 8 8 3 2 2" xfId="30574" xr:uid="{00000000-0005-0000-0000-0000FF760000}"/>
    <cellStyle name="Normal 8 8 3 2 3" xfId="30575" xr:uid="{00000000-0005-0000-0000-000000770000}"/>
    <cellStyle name="Normal 8 8 3 3" xfId="30576" xr:uid="{00000000-0005-0000-0000-000001770000}"/>
    <cellStyle name="Normal 8 8 3 3 2" xfId="30577" xr:uid="{00000000-0005-0000-0000-000002770000}"/>
    <cellStyle name="Normal 8 8 3 3 3" xfId="30578" xr:uid="{00000000-0005-0000-0000-000003770000}"/>
    <cellStyle name="Normal 8 8 3 4" xfId="30579" xr:uid="{00000000-0005-0000-0000-000004770000}"/>
    <cellStyle name="Normal 8 8 3 5" xfId="30580" xr:uid="{00000000-0005-0000-0000-000005770000}"/>
    <cellStyle name="Normal 8 8 3_Tabell 4.5-4.7" xfId="30572" xr:uid="{00000000-0005-0000-0000-000006770000}"/>
    <cellStyle name="Normal 8 8 4" xfId="30581" xr:uid="{00000000-0005-0000-0000-000007770000}"/>
    <cellStyle name="Normal 8 8 4 2" xfId="30582" xr:uid="{00000000-0005-0000-0000-000008770000}"/>
    <cellStyle name="Normal 8 8 4 2 2" xfId="30583" xr:uid="{00000000-0005-0000-0000-000009770000}"/>
    <cellStyle name="Normal 8 8 4 2 3" xfId="30584" xr:uid="{00000000-0005-0000-0000-00000A770000}"/>
    <cellStyle name="Normal 8 8 4 3" xfId="30585" xr:uid="{00000000-0005-0000-0000-00000B770000}"/>
    <cellStyle name="Normal 8 8 4 3 2" xfId="30586" xr:uid="{00000000-0005-0000-0000-00000C770000}"/>
    <cellStyle name="Normal 8 8 4 3 3" xfId="30587" xr:uid="{00000000-0005-0000-0000-00000D770000}"/>
    <cellStyle name="Normal 8 8 4 4" xfId="30588" xr:uid="{00000000-0005-0000-0000-00000E770000}"/>
    <cellStyle name="Normal 8 8 4 5" xfId="30589" xr:uid="{00000000-0005-0000-0000-00000F770000}"/>
    <cellStyle name="Normal 8 8 5" xfId="30590" xr:uid="{00000000-0005-0000-0000-000010770000}"/>
    <cellStyle name="Normal 8 8 5 2" xfId="30591" xr:uid="{00000000-0005-0000-0000-000011770000}"/>
    <cellStyle name="Normal 8 8 5 3" xfId="30592" xr:uid="{00000000-0005-0000-0000-000012770000}"/>
    <cellStyle name="Normal 8 8 6" xfId="30593" xr:uid="{00000000-0005-0000-0000-000013770000}"/>
    <cellStyle name="Normal 8 8 6 2" xfId="30594" xr:uid="{00000000-0005-0000-0000-000014770000}"/>
    <cellStyle name="Normal 8 8 6 3" xfId="30595" xr:uid="{00000000-0005-0000-0000-000015770000}"/>
    <cellStyle name="Normal 8 8 7" xfId="30596" xr:uid="{00000000-0005-0000-0000-000016770000}"/>
    <cellStyle name="Normal 8 8 7 2" xfId="30597" xr:uid="{00000000-0005-0000-0000-000017770000}"/>
    <cellStyle name="Normal 8 8 8" xfId="30598" xr:uid="{00000000-0005-0000-0000-000018770000}"/>
    <cellStyle name="Normal 8 8 8 2" xfId="30599" xr:uid="{00000000-0005-0000-0000-000019770000}"/>
    <cellStyle name="Normal 8 8 9" xfId="30600" xr:uid="{00000000-0005-0000-0000-00001A770000}"/>
    <cellStyle name="Normal 8 8_Tabell 4.5-4.7" xfId="30537" xr:uid="{00000000-0005-0000-0000-00001B770000}"/>
    <cellStyle name="Normal 8 9" xfId="1762" xr:uid="{00000000-0005-0000-0000-00001C770000}"/>
    <cellStyle name="Normal 8 9 10" xfId="30602" xr:uid="{00000000-0005-0000-0000-00001D770000}"/>
    <cellStyle name="Normal 8 9 2" xfId="1763" xr:uid="{00000000-0005-0000-0000-00001E770000}"/>
    <cellStyle name="Normal 8 9 2 2" xfId="30604" xr:uid="{00000000-0005-0000-0000-00001F770000}"/>
    <cellStyle name="Normal 8 9 2 2 2" xfId="30605" xr:uid="{00000000-0005-0000-0000-000020770000}"/>
    <cellStyle name="Normal 8 9 2 2 3" xfId="30606" xr:uid="{00000000-0005-0000-0000-000021770000}"/>
    <cellStyle name="Normal 8 9 2 3" xfId="30607" xr:uid="{00000000-0005-0000-0000-000022770000}"/>
    <cellStyle name="Normal 8 9 2 3 2" xfId="30608" xr:uid="{00000000-0005-0000-0000-000023770000}"/>
    <cellStyle name="Normal 8 9 2 3 3" xfId="30609" xr:uid="{00000000-0005-0000-0000-000024770000}"/>
    <cellStyle name="Normal 8 9 2 4" xfId="30610" xr:uid="{00000000-0005-0000-0000-000025770000}"/>
    <cellStyle name="Normal 8 9 2 5" xfId="30611" xr:uid="{00000000-0005-0000-0000-000026770000}"/>
    <cellStyle name="Normal 8 9 2_Tabell 4.5-4.7" xfId="30603" xr:uid="{00000000-0005-0000-0000-000027770000}"/>
    <cellStyle name="Normal 8 9 3" xfId="30612" xr:uid="{00000000-0005-0000-0000-000028770000}"/>
    <cellStyle name="Normal 8 9 3 2" xfId="30613" xr:uid="{00000000-0005-0000-0000-000029770000}"/>
    <cellStyle name="Normal 8 9 3 2 2" xfId="30614" xr:uid="{00000000-0005-0000-0000-00002A770000}"/>
    <cellStyle name="Normal 8 9 3 2 3" xfId="30615" xr:uid="{00000000-0005-0000-0000-00002B770000}"/>
    <cellStyle name="Normal 8 9 3 3" xfId="30616" xr:uid="{00000000-0005-0000-0000-00002C770000}"/>
    <cellStyle name="Normal 8 9 3 3 2" xfId="30617" xr:uid="{00000000-0005-0000-0000-00002D770000}"/>
    <cellStyle name="Normal 8 9 3 3 3" xfId="30618" xr:uid="{00000000-0005-0000-0000-00002E770000}"/>
    <cellStyle name="Normal 8 9 3 4" xfId="30619" xr:uid="{00000000-0005-0000-0000-00002F770000}"/>
    <cellStyle name="Normal 8 9 3 5" xfId="30620" xr:uid="{00000000-0005-0000-0000-000030770000}"/>
    <cellStyle name="Normal 8 9 4" xfId="30621" xr:uid="{00000000-0005-0000-0000-000031770000}"/>
    <cellStyle name="Normal 8 9 4 2" xfId="30622" xr:uid="{00000000-0005-0000-0000-000032770000}"/>
    <cellStyle name="Normal 8 9 4 3" xfId="30623" xr:uid="{00000000-0005-0000-0000-000033770000}"/>
    <cellStyle name="Normal 8 9 5" xfId="30624" xr:uid="{00000000-0005-0000-0000-000034770000}"/>
    <cellStyle name="Normal 8 9 5 2" xfId="30625" xr:uid="{00000000-0005-0000-0000-000035770000}"/>
    <cellStyle name="Normal 8 9 5 3" xfId="30626" xr:uid="{00000000-0005-0000-0000-000036770000}"/>
    <cellStyle name="Normal 8 9 6" xfId="30627" xr:uid="{00000000-0005-0000-0000-000037770000}"/>
    <cellStyle name="Normal 8 9 6 2" xfId="30628" xr:uid="{00000000-0005-0000-0000-000038770000}"/>
    <cellStyle name="Normal 8 9 7" xfId="30629" xr:uid="{00000000-0005-0000-0000-000039770000}"/>
    <cellStyle name="Normal 8 9 7 2" xfId="30630" xr:uid="{00000000-0005-0000-0000-00003A770000}"/>
    <cellStyle name="Normal 8 9 8" xfId="30631" xr:uid="{00000000-0005-0000-0000-00003B770000}"/>
    <cellStyle name="Normal 8 9 9" xfId="30632" xr:uid="{00000000-0005-0000-0000-00003C770000}"/>
    <cellStyle name="Normal 8 9_Tabell 4.5-4.7" xfId="30601" xr:uid="{00000000-0005-0000-0000-00003D770000}"/>
    <cellStyle name="Normal 8_Tabell 4.5-4.7" xfId="29224" xr:uid="{00000000-0005-0000-0000-00003E770000}"/>
    <cellStyle name="Normal 9" xfId="1764" xr:uid="{00000000-0005-0000-0000-00003F770000}"/>
    <cellStyle name="Normal 9 10" xfId="30634" xr:uid="{00000000-0005-0000-0000-000040770000}"/>
    <cellStyle name="Normal 9 11" xfId="30635" xr:uid="{00000000-0005-0000-0000-000041770000}"/>
    <cellStyle name="Normal 9 12" xfId="30636" xr:uid="{00000000-0005-0000-0000-000042770000}"/>
    <cellStyle name="Normal 9 2" xfId="1765" xr:uid="{00000000-0005-0000-0000-000043770000}"/>
    <cellStyle name="Normal 9 2 10" xfId="30638" xr:uid="{00000000-0005-0000-0000-000044770000}"/>
    <cellStyle name="Normal 9 2 2" xfId="1766" xr:uid="{00000000-0005-0000-0000-000045770000}"/>
    <cellStyle name="Normal 9 2 2 2" xfId="30640" xr:uid="{00000000-0005-0000-0000-000046770000}"/>
    <cellStyle name="Normal 9 2 2 2 2" xfId="30641" xr:uid="{00000000-0005-0000-0000-000047770000}"/>
    <cellStyle name="Normal 9 2 2 2 3" xfId="30642" xr:uid="{00000000-0005-0000-0000-000048770000}"/>
    <cellStyle name="Normal 9 2 2 3" xfId="30643" xr:uid="{00000000-0005-0000-0000-000049770000}"/>
    <cellStyle name="Normal 9 2 2 3 2" xfId="30644" xr:uid="{00000000-0005-0000-0000-00004A770000}"/>
    <cellStyle name="Normal 9 2 2 3 3" xfId="30645" xr:uid="{00000000-0005-0000-0000-00004B770000}"/>
    <cellStyle name="Normal 9 2 2 4" xfId="30646" xr:uid="{00000000-0005-0000-0000-00004C770000}"/>
    <cellStyle name="Normal 9 2 2 5" xfId="30647" xr:uid="{00000000-0005-0000-0000-00004D770000}"/>
    <cellStyle name="Normal 9 2 2_Tabell 4.5-4.7" xfId="30639" xr:uid="{00000000-0005-0000-0000-00004E770000}"/>
    <cellStyle name="Normal 9 2 3" xfId="30648" xr:uid="{00000000-0005-0000-0000-00004F770000}"/>
    <cellStyle name="Normal 9 2 3 2" xfId="30649" xr:uid="{00000000-0005-0000-0000-000050770000}"/>
    <cellStyle name="Normal 9 2 3 2 2" xfId="30650" xr:uid="{00000000-0005-0000-0000-000051770000}"/>
    <cellStyle name="Normal 9 2 3 2 3" xfId="30651" xr:uid="{00000000-0005-0000-0000-000052770000}"/>
    <cellStyle name="Normal 9 2 3 3" xfId="30652" xr:uid="{00000000-0005-0000-0000-000053770000}"/>
    <cellStyle name="Normal 9 2 3 3 2" xfId="30653" xr:uid="{00000000-0005-0000-0000-000054770000}"/>
    <cellStyle name="Normal 9 2 3 3 3" xfId="30654" xr:uid="{00000000-0005-0000-0000-000055770000}"/>
    <cellStyle name="Normal 9 2 3 4" xfId="30655" xr:uid="{00000000-0005-0000-0000-000056770000}"/>
    <cellStyle name="Normal 9 2 3 5" xfId="30656" xr:uid="{00000000-0005-0000-0000-000057770000}"/>
    <cellStyle name="Normal 9 2 4" xfId="30657" xr:uid="{00000000-0005-0000-0000-000058770000}"/>
    <cellStyle name="Normal 9 2 4 2" xfId="30658" xr:uid="{00000000-0005-0000-0000-000059770000}"/>
    <cellStyle name="Normal 9 2 4 3" xfId="30659" xr:uid="{00000000-0005-0000-0000-00005A770000}"/>
    <cellStyle name="Normal 9 2 5" xfId="30660" xr:uid="{00000000-0005-0000-0000-00005B770000}"/>
    <cellStyle name="Normal 9 2 5 2" xfId="30661" xr:uid="{00000000-0005-0000-0000-00005C770000}"/>
    <cellStyle name="Normal 9 2 5 3" xfId="30662" xr:uid="{00000000-0005-0000-0000-00005D770000}"/>
    <cellStyle name="Normal 9 2 6" xfId="30663" xr:uid="{00000000-0005-0000-0000-00005E770000}"/>
    <cellStyle name="Normal 9 2 6 2" xfId="30664" xr:uid="{00000000-0005-0000-0000-00005F770000}"/>
    <cellStyle name="Normal 9 2 7" xfId="30665" xr:uid="{00000000-0005-0000-0000-000060770000}"/>
    <cellStyle name="Normal 9 2 7 2" xfId="30666" xr:uid="{00000000-0005-0000-0000-000061770000}"/>
    <cellStyle name="Normal 9 2 8" xfId="30667" xr:uid="{00000000-0005-0000-0000-000062770000}"/>
    <cellStyle name="Normal 9 2 9" xfId="30668" xr:uid="{00000000-0005-0000-0000-000063770000}"/>
    <cellStyle name="Normal 9 2_Tabell 4.5-4.7" xfId="30637" xr:uid="{00000000-0005-0000-0000-000064770000}"/>
    <cellStyle name="Normal 9 3" xfId="1767" xr:uid="{00000000-0005-0000-0000-000065770000}"/>
    <cellStyle name="Normal 9 3 10" xfId="30670" xr:uid="{00000000-0005-0000-0000-000066770000}"/>
    <cellStyle name="Normal 9 3 2" xfId="1768" xr:uid="{00000000-0005-0000-0000-000067770000}"/>
    <cellStyle name="Normal 9 3 2 2" xfId="30672" xr:uid="{00000000-0005-0000-0000-000068770000}"/>
    <cellStyle name="Normal 9 3 2 2 2" xfId="30673" xr:uid="{00000000-0005-0000-0000-000069770000}"/>
    <cellStyle name="Normal 9 3 2 2 3" xfId="30674" xr:uid="{00000000-0005-0000-0000-00006A770000}"/>
    <cellStyle name="Normal 9 3 2 3" xfId="30675" xr:uid="{00000000-0005-0000-0000-00006B770000}"/>
    <cellStyle name="Normal 9 3 2 3 2" xfId="30676" xr:uid="{00000000-0005-0000-0000-00006C770000}"/>
    <cellStyle name="Normal 9 3 2 3 3" xfId="30677" xr:uid="{00000000-0005-0000-0000-00006D770000}"/>
    <cellStyle name="Normal 9 3 2 4" xfId="30678" xr:uid="{00000000-0005-0000-0000-00006E770000}"/>
    <cellStyle name="Normal 9 3 2 5" xfId="30679" xr:uid="{00000000-0005-0000-0000-00006F770000}"/>
    <cellStyle name="Normal 9 3 2_Tabell 4.5-4.7" xfId="30671" xr:uid="{00000000-0005-0000-0000-000070770000}"/>
    <cellStyle name="Normal 9 3 3" xfId="30680" xr:uid="{00000000-0005-0000-0000-000071770000}"/>
    <cellStyle name="Normal 9 3 3 2" xfId="30681" xr:uid="{00000000-0005-0000-0000-000072770000}"/>
    <cellStyle name="Normal 9 3 3 2 2" xfId="30682" xr:uid="{00000000-0005-0000-0000-000073770000}"/>
    <cellStyle name="Normal 9 3 3 2 3" xfId="30683" xr:uid="{00000000-0005-0000-0000-000074770000}"/>
    <cellStyle name="Normal 9 3 3 3" xfId="30684" xr:uid="{00000000-0005-0000-0000-000075770000}"/>
    <cellStyle name="Normal 9 3 3 3 2" xfId="30685" xr:uid="{00000000-0005-0000-0000-000076770000}"/>
    <cellStyle name="Normal 9 3 3 3 3" xfId="30686" xr:uid="{00000000-0005-0000-0000-000077770000}"/>
    <cellStyle name="Normal 9 3 3 4" xfId="30687" xr:uid="{00000000-0005-0000-0000-000078770000}"/>
    <cellStyle name="Normal 9 3 3 5" xfId="30688" xr:uid="{00000000-0005-0000-0000-000079770000}"/>
    <cellStyle name="Normal 9 3 4" xfId="30689" xr:uid="{00000000-0005-0000-0000-00007A770000}"/>
    <cellStyle name="Normal 9 3 4 2" xfId="30690" xr:uid="{00000000-0005-0000-0000-00007B770000}"/>
    <cellStyle name="Normal 9 3 4 3" xfId="30691" xr:uid="{00000000-0005-0000-0000-00007C770000}"/>
    <cellStyle name="Normal 9 3 5" xfId="30692" xr:uid="{00000000-0005-0000-0000-00007D770000}"/>
    <cellStyle name="Normal 9 3 5 2" xfId="30693" xr:uid="{00000000-0005-0000-0000-00007E770000}"/>
    <cellStyle name="Normal 9 3 5 3" xfId="30694" xr:uid="{00000000-0005-0000-0000-00007F770000}"/>
    <cellStyle name="Normal 9 3 6" xfId="30695" xr:uid="{00000000-0005-0000-0000-000080770000}"/>
    <cellStyle name="Normal 9 3 6 2" xfId="30696" xr:uid="{00000000-0005-0000-0000-000081770000}"/>
    <cellStyle name="Normal 9 3 7" xfId="30697" xr:uid="{00000000-0005-0000-0000-000082770000}"/>
    <cellStyle name="Normal 9 3 7 2" xfId="30698" xr:uid="{00000000-0005-0000-0000-000083770000}"/>
    <cellStyle name="Normal 9 3 8" xfId="30699" xr:uid="{00000000-0005-0000-0000-000084770000}"/>
    <cellStyle name="Normal 9 3 9" xfId="30700" xr:uid="{00000000-0005-0000-0000-000085770000}"/>
    <cellStyle name="Normal 9 3_Tabell 4.5-4.7" xfId="30669" xr:uid="{00000000-0005-0000-0000-000086770000}"/>
    <cellStyle name="Normal 9 4" xfId="1769" xr:uid="{00000000-0005-0000-0000-000087770000}"/>
    <cellStyle name="Normal 9 4 2" xfId="30702" xr:uid="{00000000-0005-0000-0000-000088770000}"/>
    <cellStyle name="Normal 9 4 2 2" xfId="30703" xr:uid="{00000000-0005-0000-0000-000089770000}"/>
    <cellStyle name="Normal 9 4 2 3" xfId="30704" xr:uid="{00000000-0005-0000-0000-00008A770000}"/>
    <cellStyle name="Normal 9 4 3" xfId="30705" xr:uid="{00000000-0005-0000-0000-00008B770000}"/>
    <cellStyle name="Normal 9 4 3 2" xfId="30706" xr:uid="{00000000-0005-0000-0000-00008C770000}"/>
    <cellStyle name="Normal 9 4 3 3" xfId="30707" xr:uid="{00000000-0005-0000-0000-00008D770000}"/>
    <cellStyle name="Normal 9 4 4" xfId="30708" xr:uid="{00000000-0005-0000-0000-00008E770000}"/>
    <cellStyle name="Normal 9 4 5" xfId="30709" xr:uid="{00000000-0005-0000-0000-00008F770000}"/>
    <cellStyle name="Normal 9 4_Tabell 4.5-4.7" xfId="30701" xr:uid="{00000000-0005-0000-0000-000090770000}"/>
    <cellStyle name="Normal 9 5" xfId="2017" xr:uid="{00000000-0005-0000-0000-000091770000}"/>
    <cellStyle name="Normal 9 5 2" xfId="30711" xr:uid="{00000000-0005-0000-0000-000092770000}"/>
    <cellStyle name="Normal 9 5 2 2" xfId="30712" xr:uid="{00000000-0005-0000-0000-000093770000}"/>
    <cellStyle name="Normal 9 5 2 3" xfId="30713" xr:uid="{00000000-0005-0000-0000-000094770000}"/>
    <cellStyle name="Normal 9 5 3" xfId="30714" xr:uid="{00000000-0005-0000-0000-000095770000}"/>
    <cellStyle name="Normal 9 5 3 2" xfId="30715" xr:uid="{00000000-0005-0000-0000-000096770000}"/>
    <cellStyle name="Normal 9 5 3 3" xfId="30716" xr:uid="{00000000-0005-0000-0000-000097770000}"/>
    <cellStyle name="Normal 9 5 4" xfId="30717" xr:uid="{00000000-0005-0000-0000-000098770000}"/>
    <cellStyle name="Normal 9 5 5" xfId="30718" xr:uid="{00000000-0005-0000-0000-000099770000}"/>
    <cellStyle name="Normal 9 5 6" xfId="30719" xr:uid="{00000000-0005-0000-0000-00009A770000}"/>
    <cellStyle name="Normal 9 5_Tabell 4.5-4.7" xfId="30710" xr:uid="{00000000-0005-0000-0000-00009B770000}"/>
    <cellStyle name="Normal 9 6" xfId="30720" xr:uid="{00000000-0005-0000-0000-00009C770000}"/>
    <cellStyle name="Normal 9 6 2" xfId="30721" xr:uid="{00000000-0005-0000-0000-00009D770000}"/>
    <cellStyle name="Normal 9 6 3" xfId="30722" xr:uid="{00000000-0005-0000-0000-00009E770000}"/>
    <cellStyle name="Normal 9 7" xfId="30723" xr:uid="{00000000-0005-0000-0000-00009F770000}"/>
    <cellStyle name="Normal 9 7 2" xfId="30724" xr:uid="{00000000-0005-0000-0000-0000A0770000}"/>
    <cellStyle name="Normal 9 7 3" xfId="30725" xr:uid="{00000000-0005-0000-0000-0000A1770000}"/>
    <cellStyle name="Normal 9 8" xfId="30726" xr:uid="{00000000-0005-0000-0000-0000A2770000}"/>
    <cellStyle name="Normal 9 8 2" xfId="30727" xr:uid="{00000000-0005-0000-0000-0000A3770000}"/>
    <cellStyle name="Normal 9 9" xfId="30728" xr:uid="{00000000-0005-0000-0000-0000A4770000}"/>
    <cellStyle name="Normal 9 9 2" xfId="30729" xr:uid="{00000000-0005-0000-0000-0000A5770000}"/>
    <cellStyle name="Normal 9_Tabell 4.5-4.7" xfId="30633" xr:uid="{00000000-0005-0000-0000-0000A6770000}"/>
    <cellStyle name="Normal_Familiebarnehager" xfId="34326" xr:uid="{00000000-0005-0000-0000-0000A7770000}"/>
    <cellStyle name="Normal_IN9813" xfId="2003" xr:uid="{00000000-0005-0000-0000-0000A8770000}"/>
    <cellStyle name="Percent" xfId="30730" xr:uid="{00000000-0005-0000-0000-0000A9770000}"/>
    <cellStyle name="Prosent 10" xfId="34355" xr:uid="{00000000-0005-0000-0000-0000AA770000}"/>
    <cellStyle name="Prosent 2" xfId="5" xr:uid="{00000000-0005-0000-0000-0000AB770000}"/>
    <cellStyle name="Prosent 2 10" xfId="1770" xr:uid="{00000000-0005-0000-0000-0000AC770000}"/>
    <cellStyle name="Prosent 2 10 2" xfId="30733" xr:uid="{00000000-0005-0000-0000-0000AD770000}"/>
    <cellStyle name="Prosent 2 10 2 2" xfId="30734" xr:uid="{00000000-0005-0000-0000-0000AE770000}"/>
    <cellStyle name="Prosent 2 10 2 3" xfId="30735" xr:uid="{00000000-0005-0000-0000-0000AF770000}"/>
    <cellStyle name="Prosent 2 10 3" xfId="30736" xr:uid="{00000000-0005-0000-0000-0000B0770000}"/>
    <cellStyle name="Prosent 2 10 3 2" xfId="30737" xr:uid="{00000000-0005-0000-0000-0000B1770000}"/>
    <cellStyle name="Prosent 2 10 3 3" xfId="30738" xr:uid="{00000000-0005-0000-0000-0000B2770000}"/>
    <cellStyle name="Prosent 2 10 4" xfId="30739" xr:uid="{00000000-0005-0000-0000-0000B3770000}"/>
    <cellStyle name="Prosent 2 10 5" xfId="30740" xr:uid="{00000000-0005-0000-0000-0000B4770000}"/>
    <cellStyle name="Prosent 2 10_Tabell 4.5-4.7" xfId="30732" xr:uid="{00000000-0005-0000-0000-0000B5770000}"/>
    <cellStyle name="Prosent 2 11" xfId="2029" xr:uid="{00000000-0005-0000-0000-0000B6770000}"/>
    <cellStyle name="Prosent 2 11 2" xfId="30742" xr:uid="{00000000-0005-0000-0000-0000B7770000}"/>
    <cellStyle name="Prosent 2 11 2 2" xfId="30743" xr:uid="{00000000-0005-0000-0000-0000B8770000}"/>
    <cellStyle name="Prosent 2 11 2 3" xfId="30744" xr:uid="{00000000-0005-0000-0000-0000B9770000}"/>
    <cellStyle name="Prosent 2 11 3" xfId="30745" xr:uid="{00000000-0005-0000-0000-0000BA770000}"/>
    <cellStyle name="Prosent 2 11 3 2" xfId="30746" xr:uid="{00000000-0005-0000-0000-0000BB770000}"/>
    <cellStyle name="Prosent 2 11 3 3" xfId="30747" xr:uid="{00000000-0005-0000-0000-0000BC770000}"/>
    <cellStyle name="Prosent 2 11 4" xfId="30748" xr:uid="{00000000-0005-0000-0000-0000BD770000}"/>
    <cellStyle name="Prosent 2 11 5" xfId="30749" xr:uid="{00000000-0005-0000-0000-0000BE770000}"/>
    <cellStyle name="Prosent 2 11 6" xfId="30750" xr:uid="{00000000-0005-0000-0000-0000BF770000}"/>
    <cellStyle name="Prosent 2 11_Tabell 4.5-4.7" xfId="30741" xr:uid="{00000000-0005-0000-0000-0000C0770000}"/>
    <cellStyle name="Prosent 2 12" xfId="2036" xr:uid="{00000000-0005-0000-0000-0000C1770000}"/>
    <cellStyle name="Prosent 2 12 2" xfId="30752" xr:uid="{00000000-0005-0000-0000-0000C2770000}"/>
    <cellStyle name="Prosent 2 12 2 2" xfId="30753" xr:uid="{00000000-0005-0000-0000-0000C3770000}"/>
    <cellStyle name="Prosent 2 12 2 3" xfId="30754" xr:uid="{00000000-0005-0000-0000-0000C4770000}"/>
    <cellStyle name="Prosent 2 12 3" xfId="30755" xr:uid="{00000000-0005-0000-0000-0000C5770000}"/>
    <cellStyle name="Prosent 2 12 3 2" xfId="30756" xr:uid="{00000000-0005-0000-0000-0000C6770000}"/>
    <cellStyle name="Prosent 2 12 3 3" xfId="30757" xr:uid="{00000000-0005-0000-0000-0000C7770000}"/>
    <cellStyle name="Prosent 2 12 4" xfId="30758" xr:uid="{00000000-0005-0000-0000-0000C8770000}"/>
    <cellStyle name="Prosent 2 12 5" xfId="30759" xr:uid="{00000000-0005-0000-0000-0000C9770000}"/>
    <cellStyle name="Prosent 2 12 6" xfId="30760" xr:uid="{00000000-0005-0000-0000-0000CA770000}"/>
    <cellStyle name="Prosent 2 12_Tabell 4.5-4.7" xfId="30751" xr:uid="{00000000-0005-0000-0000-0000CB770000}"/>
    <cellStyle name="Prosent 2 13" xfId="2041" xr:uid="{00000000-0005-0000-0000-0000CC770000}"/>
    <cellStyle name="Prosent 2 13 2" xfId="30762" xr:uid="{00000000-0005-0000-0000-0000CD770000}"/>
    <cellStyle name="Prosent 2 13 3" xfId="30763" xr:uid="{00000000-0005-0000-0000-0000CE770000}"/>
    <cellStyle name="Prosent 2 13_Tabell 4.5-4.7" xfId="30761" xr:uid="{00000000-0005-0000-0000-0000CF770000}"/>
    <cellStyle name="Prosent 2 14" xfId="2038" xr:uid="{00000000-0005-0000-0000-0000D0770000}"/>
    <cellStyle name="Prosent 2 14 2" xfId="4049" xr:uid="{00000000-0005-0000-0000-0000D1770000}"/>
    <cellStyle name="Prosent 2 14 3" xfId="30765" xr:uid="{00000000-0005-0000-0000-0000D2770000}"/>
    <cellStyle name="Prosent 2 14_Tabell 4.5-4.7" xfId="30764" xr:uid="{00000000-0005-0000-0000-0000D3770000}"/>
    <cellStyle name="Prosent 2 15" xfId="30766" xr:uid="{00000000-0005-0000-0000-0000D4770000}"/>
    <cellStyle name="Prosent 2 16" xfId="34298" xr:uid="{00000000-0005-0000-0000-0000D5770000}"/>
    <cellStyle name="Prosent 2 17" xfId="34301" xr:uid="{00000000-0005-0000-0000-0000D6770000}"/>
    <cellStyle name="Prosent 2 18" xfId="34304" xr:uid="{00000000-0005-0000-0000-0000D7770000}"/>
    <cellStyle name="Prosent 2 19" xfId="34307" xr:uid="{00000000-0005-0000-0000-0000D8770000}"/>
    <cellStyle name="Prosent 2 2" xfId="1771" xr:uid="{00000000-0005-0000-0000-0000D9770000}"/>
    <cellStyle name="Prosent 2 2 10" xfId="30768" xr:uid="{00000000-0005-0000-0000-0000DA770000}"/>
    <cellStyle name="Prosent 2 2 11" xfId="30769" xr:uid="{00000000-0005-0000-0000-0000DB770000}"/>
    <cellStyle name="Prosent 2 2 12" xfId="30770" xr:uid="{00000000-0005-0000-0000-0000DC770000}"/>
    <cellStyle name="Prosent 2 2 13" xfId="34391" xr:uid="{00000000-0005-0000-0000-0000DD770000}"/>
    <cellStyle name="Prosent 2 2 2" xfId="1772" xr:uid="{00000000-0005-0000-0000-0000DE770000}"/>
    <cellStyle name="Prosent 2 2 2 10" xfId="30772" xr:uid="{00000000-0005-0000-0000-0000DF770000}"/>
    <cellStyle name="Prosent 2 2 2 11" xfId="30773" xr:uid="{00000000-0005-0000-0000-0000E0770000}"/>
    <cellStyle name="Prosent 2 2 2 2" xfId="1773" xr:uid="{00000000-0005-0000-0000-0000E1770000}"/>
    <cellStyle name="Prosent 2 2 2 2 10" xfId="30775" xr:uid="{00000000-0005-0000-0000-0000E2770000}"/>
    <cellStyle name="Prosent 2 2 2 2 2" xfId="1774" xr:uid="{00000000-0005-0000-0000-0000E3770000}"/>
    <cellStyle name="Prosent 2 2 2 2 2 2" xfId="30777" xr:uid="{00000000-0005-0000-0000-0000E4770000}"/>
    <cellStyle name="Prosent 2 2 2 2 2 2 2" xfId="30778" xr:uid="{00000000-0005-0000-0000-0000E5770000}"/>
    <cellStyle name="Prosent 2 2 2 2 2 2 3" xfId="30779" xr:uid="{00000000-0005-0000-0000-0000E6770000}"/>
    <cellStyle name="Prosent 2 2 2 2 2 3" xfId="30780" xr:uid="{00000000-0005-0000-0000-0000E7770000}"/>
    <cellStyle name="Prosent 2 2 2 2 2 3 2" xfId="30781" xr:uid="{00000000-0005-0000-0000-0000E8770000}"/>
    <cellStyle name="Prosent 2 2 2 2 2 3 3" xfId="30782" xr:uid="{00000000-0005-0000-0000-0000E9770000}"/>
    <cellStyle name="Prosent 2 2 2 2 2 4" xfId="30783" xr:uid="{00000000-0005-0000-0000-0000EA770000}"/>
    <cellStyle name="Prosent 2 2 2 2 2 5" xfId="30784" xr:uid="{00000000-0005-0000-0000-0000EB770000}"/>
    <cellStyle name="Prosent 2 2 2 2 2_Tabell 4.5-4.7" xfId="30776" xr:uid="{00000000-0005-0000-0000-0000EC770000}"/>
    <cellStyle name="Prosent 2 2 2 2 3" xfId="30785" xr:uid="{00000000-0005-0000-0000-0000ED770000}"/>
    <cellStyle name="Prosent 2 2 2 2 3 2" xfId="30786" xr:uid="{00000000-0005-0000-0000-0000EE770000}"/>
    <cellStyle name="Prosent 2 2 2 2 3 2 2" xfId="30787" xr:uid="{00000000-0005-0000-0000-0000EF770000}"/>
    <cellStyle name="Prosent 2 2 2 2 3 2 3" xfId="30788" xr:uid="{00000000-0005-0000-0000-0000F0770000}"/>
    <cellStyle name="Prosent 2 2 2 2 3 3" xfId="30789" xr:uid="{00000000-0005-0000-0000-0000F1770000}"/>
    <cellStyle name="Prosent 2 2 2 2 3 3 2" xfId="30790" xr:uid="{00000000-0005-0000-0000-0000F2770000}"/>
    <cellStyle name="Prosent 2 2 2 2 3 3 3" xfId="30791" xr:uid="{00000000-0005-0000-0000-0000F3770000}"/>
    <cellStyle name="Prosent 2 2 2 2 3 4" xfId="30792" xr:uid="{00000000-0005-0000-0000-0000F4770000}"/>
    <cellStyle name="Prosent 2 2 2 2 3 5" xfId="30793" xr:uid="{00000000-0005-0000-0000-0000F5770000}"/>
    <cellStyle name="Prosent 2 2 2 2 4" xfId="30794" xr:uid="{00000000-0005-0000-0000-0000F6770000}"/>
    <cellStyle name="Prosent 2 2 2 2 4 2" xfId="30795" xr:uid="{00000000-0005-0000-0000-0000F7770000}"/>
    <cellStyle name="Prosent 2 2 2 2 4 3" xfId="30796" xr:uid="{00000000-0005-0000-0000-0000F8770000}"/>
    <cellStyle name="Prosent 2 2 2 2 5" xfId="30797" xr:uid="{00000000-0005-0000-0000-0000F9770000}"/>
    <cellStyle name="Prosent 2 2 2 2 5 2" xfId="30798" xr:uid="{00000000-0005-0000-0000-0000FA770000}"/>
    <cellStyle name="Prosent 2 2 2 2 5 3" xfId="30799" xr:uid="{00000000-0005-0000-0000-0000FB770000}"/>
    <cellStyle name="Prosent 2 2 2 2 6" xfId="30800" xr:uid="{00000000-0005-0000-0000-0000FC770000}"/>
    <cellStyle name="Prosent 2 2 2 2 6 2" xfId="30801" xr:uid="{00000000-0005-0000-0000-0000FD770000}"/>
    <cellStyle name="Prosent 2 2 2 2 7" xfId="30802" xr:uid="{00000000-0005-0000-0000-0000FE770000}"/>
    <cellStyle name="Prosent 2 2 2 2 7 2" xfId="30803" xr:uid="{00000000-0005-0000-0000-0000FF770000}"/>
    <cellStyle name="Prosent 2 2 2 2 8" xfId="30804" xr:uid="{00000000-0005-0000-0000-000000780000}"/>
    <cellStyle name="Prosent 2 2 2 2 9" xfId="30805" xr:uid="{00000000-0005-0000-0000-000001780000}"/>
    <cellStyle name="Prosent 2 2 2 2_Tabell 4.5-4.7" xfId="30774" xr:uid="{00000000-0005-0000-0000-000002780000}"/>
    <cellStyle name="Prosent 2 2 2 3" xfId="1775" xr:uid="{00000000-0005-0000-0000-000003780000}"/>
    <cellStyle name="Prosent 2 2 2 3 2" xfId="30807" xr:uid="{00000000-0005-0000-0000-000004780000}"/>
    <cellStyle name="Prosent 2 2 2 3 2 2" xfId="30808" xr:uid="{00000000-0005-0000-0000-000005780000}"/>
    <cellStyle name="Prosent 2 2 2 3 2 3" xfId="30809" xr:uid="{00000000-0005-0000-0000-000006780000}"/>
    <cellStyle name="Prosent 2 2 2 3 3" xfId="30810" xr:uid="{00000000-0005-0000-0000-000007780000}"/>
    <cellStyle name="Prosent 2 2 2 3 3 2" xfId="30811" xr:uid="{00000000-0005-0000-0000-000008780000}"/>
    <cellStyle name="Prosent 2 2 2 3 3 3" xfId="30812" xr:uid="{00000000-0005-0000-0000-000009780000}"/>
    <cellStyle name="Prosent 2 2 2 3 4" xfId="30813" xr:uid="{00000000-0005-0000-0000-00000A780000}"/>
    <cellStyle name="Prosent 2 2 2 3 5" xfId="30814" xr:uid="{00000000-0005-0000-0000-00000B780000}"/>
    <cellStyle name="Prosent 2 2 2 3_Tabell 4.5-4.7" xfId="30806" xr:uid="{00000000-0005-0000-0000-00000C780000}"/>
    <cellStyle name="Prosent 2 2 2 4" xfId="30815" xr:uid="{00000000-0005-0000-0000-00000D780000}"/>
    <cellStyle name="Prosent 2 2 2 4 2" xfId="30816" xr:uid="{00000000-0005-0000-0000-00000E780000}"/>
    <cellStyle name="Prosent 2 2 2 4 2 2" xfId="30817" xr:uid="{00000000-0005-0000-0000-00000F780000}"/>
    <cellStyle name="Prosent 2 2 2 4 2 3" xfId="30818" xr:uid="{00000000-0005-0000-0000-000010780000}"/>
    <cellStyle name="Prosent 2 2 2 4 3" xfId="30819" xr:uid="{00000000-0005-0000-0000-000011780000}"/>
    <cellStyle name="Prosent 2 2 2 4 3 2" xfId="30820" xr:uid="{00000000-0005-0000-0000-000012780000}"/>
    <cellStyle name="Prosent 2 2 2 4 3 3" xfId="30821" xr:uid="{00000000-0005-0000-0000-000013780000}"/>
    <cellStyle name="Prosent 2 2 2 4 4" xfId="30822" xr:uid="{00000000-0005-0000-0000-000014780000}"/>
    <cellStyle name="Prosent 2 2 2 4 5" xfId="30823" xr:uid="{00000000-0005-0000-0000-000015780000}"/>
    <cellStyle name="Prosent 2 2 2 5" xfId="30824" xr:uid="{00000000-0005-0000-0000-000016780000}"/>
    <cellStyle name="Prosent 2 2 2 5 2" xfId="30825" xr:uid="{00000000-0005-0000-0000-000017780000}"/>
    <cellStyle name="Prosent 2 2 2 5 3" xfId="30826" xr:uid="{00000000-0005-0000-0000-000018780000}"/>
    <cellStyle name="Prosent 2 2 2 6" xfId="30827" xr:uid="{00000000-0005-0000-0000-000019780000}"/>
    <cellStyle name="Prosent 2 2 2 6 2" xfId="30828" xr:uid="{00000000-0005-0000-0000-00001A780000}"/>
    <cellStyle name="Prosent 2 2 2 6 3" xfId="30829" xr:uid="{00000000-0005-0000-0000-00001B780000}"/>
    <cellStyle name="Prosent 2 2 2 7" xfId="30830" xr:uid="{00000000-0005-0000-0000-00001C780000}"/>
    <cellStyle name="Prosent 2 2 2 7 2" xfId="30831" xr:uid="{00000000-0005-0000-0000-00001D780000}"/>
    <cellStyle name="Prosent 2 2 2 8" xfId="30832" xr:uid="{00000000-0005-0000-0000-00001E780000}"/>
    <cellStyle name="Prosent 2 2 2 8 2" xfId="30833" xr:uid="{00000000-0005-0000-0000-00001F780000}"/>
    <cellStyle name="Prosent 2 2 2 9" xfId="30834" xr:uid="{00000000-0005-0000-0000-000020780000}"/>
    <cellStyle name="Prosent 2 2 2_Tabell 4.5-4.7" xfId="30771" xr:uid="{00000000-0005-0000-0000-000021780000}"/>
    <cellStyle name="Prosent 2 2 3" xfId="1776" xr:uid="{00000000-0005-0000-0000-000022780000}"/>
    <cellStyle name="Prosent 2 2 3 10" xfId="30836" xr:uid="{00000000-0005-0000-0000-000023780000}"/>
    <cellStyle name="Prosent 2 2 3 2" xfId="1777" xr:uid="{00000000-0005-0000-0000-000024780000}"/>
    <cellStyle name="Prosent 2 2 3 2 2" xfId="30838" xr:uid="{00000000-0005-0000-0000-000025780000}"/>
    <cellStyle name="Prosent 2 2 3 2 2 2" xfId="30839" xr:uid="{00000000-0005-0000-0000-000026780000}"/>
    <cellStyle name="Prosent 2 2 3 2 2 3" xfId="30840" xr:uid="{00000000-0005-0000-0000-000027780000}"/>
    <cellStyle name="Prosent 2 2 3 2 3" xfId="30841" xr:uid="{00000000-0005-0000-0000-000028780000}"/>
    <cellStyle name="Prosent 2 2 3 2 3 2" xfId="30842" xr:uid="{00000000-0005-0000-0000-000029780000}"/>
    <cellStyle name="Prosent 2 2 3 2 3 3" xfId="30843" xr:uid="{00000000-0005-0000-0000-00002A780000}"/>
    <cellStyle name="Prosent 2 2 3 2 4" xfId="30844" xr:uid="{00000000-0005-0000-0000-00002B780000}"/>
    <cellStyle name="Prosent 2 2 3 2 5" xfId="30845" xr:uid="{00000000-0005-0000-0000-00002C780000}"/>
    <cellStyle name="Prosent 2 2 3 2_Tabell 4.5-4.7" xfId="30837" xr:uid="{00000000-0005-0000-0000-00002D780000}"/>
    <cellStyle name="Prosent 2 2 3 3" xfId="30846" xr:uid="{00000000-0005-0000-0000-00002E780000}"/>
    <cellStyle name="Prosent 2 2 3 3 2" xfId="30847" xr:uid="{00000000-0005-0000-0000-00002F780000}"/>
    <cellStyle name="Prosent 2 2 3 3 2 2" xfId="30848" xr:uid="{00000000-0005-0000-0000-000030780000}"/>
    <cellStyle name="Prosent 2 2 3 3 2 3" xfId="30849" xr:uid="{00000000-0005-0000-0000-000031780000}"/>
    <cellStyle name="Prosent 2 2 3 3 3" xfId="30850" xr:uid="{00000000-0005-0000-0000-000032780000}"/>
    <cellStyle name="Prosent 2 2 3 3 3 2" xfId="30851" xr:uid="{00000000-0005-0000-0000-000033780000}"/>
    <cellStyle name="Prosent 2 2 3 3 3 3" xfId="30852" xr:uid="{00000000-0005-0000-0000-000034780000}"/>
    <cellStyle name="Prosent 2 2 3 3 4" xfId="30853" xr:uid="{00000000-0005-0000-0000-000035780000}"/>
    <cellStyle name="Prosent 2 2 3 3 5" xfId="30854" xr:uid="{00000000-0005-0000-0000-000036780000}"/>
    <cellStyle name="Prosent 2 2 3 4" xfId="30855" xr:uid="{00000000-0005-0000-0000-000037780000}"/>
    <cellStyle name="Prosent 2 2 3 4 2" xfId="30856" xr:uid="{00000000-0005-0000-0000-000038780000}"/>
    <cellStyle name="Prosent 2 2 3 4 3" xfId="30857" xr:uid="{00000000-0005-0000-0000-000039780000}"/>
    <cellStyle name="Prosent 2 2 3 5" xfId="30858" xr:uid="{00000000-0005-0000-0000-00003A780000}"/>
    <cellStyle name="Prosent 2 2 3 5 2" xfId="30859" xr:uid="{00000000-0005-0000-0000-00003B780000}"/>
    <cellStyle name="Prosent 2 2 3 5 3" xfId="30860" xr:uid="{00000000-0005-0000-0000-00003C780000}"/>
    <cellStyle name="Prosent 2 2 3 6" xfId="30861" xr:uid="{00000000-0005-0000-0000-00003D780000}"/>
    <cellStyle name="Prosent 2 2 3 6 2" xfId="30862" xr:uid="{00000000-0005-0000-0000-00003E780000}"/>
    <cellStyle name="Prosent 2 2 3 7" xfId="30863" xr:uid="{00000000-0005-0000-0000-00003F780000}"/>
    <cellStyle name="Prosent 2 2 3 7 2" xfId="30864" xr:uid="{00000000-0005-0000-0000-000040780000}"/>
    <cellStyle name="Prosent 2 2 3 8" xfId="30865" xr:uid="{00000000-0005-0000-0000-000041780000}"/>
    <cellStyle name="Prosent 2 2 3 9" xfId="30866" xr:uid="{00000000-0005-0000-0000-000042780000}"/>
    <cellStyle name="Prosent 2 2 3_Tabell 4.5-4.7" xfId="30835" xr:uid="{00000000-0005-0000-0000-000043780000}"/>
    <cellStyle name="Prosent 2 2 4" xfId="1778" xr:uid="{00000000-0005-0000-0000-000044780000}"/>
    <cellStyle name="Prosent 2 2 4 2" xfId="30868" xr:uid="{00000000-0005-0000-0000-000045780000}"/>
    <cellStyle name="Prosent 2 2 4 2 2" xfId="30869" xr:uid="{00000000-0005-0000-0000-000046780000}"/>
    <cellStyle name="Prosent 2 2 4 2 3" xfId="30870" xr:uid="{00000000-0005-0000-0000-000047780000}"/>
    <cellStyle name="Prosent 2 2 4 3" xfId="30871" xr:uid="{00000000-0005-0000-0000-000048780000}"/>
    <cellStyle name="Prosent 2 2 4 3 2" xfId="30872" xr:uid="{00000000-0005-0000-0000-000049780000}"/>
    <cellStyle name="Prosent 2 2 4 3 3" xfId="30873" xr:uid="{00000000-0005-0000-0000-00004A780000}"/>
    <cellStyle name="Prosent 2 2 4 4" xfId="30874" xr:uid="{00000000-0005-0000-0000-00004B780000}"/>
    <cellStyle name="Prosent 2 2 4 5" xfId="30875" xr:uid="{00000000-0005-0000-0000-00004C780000}"/>
    <cellStyle name="Prosent 2 2 4_Tabell 4.5-4.7" xfId="30867" xr:uid="{00000000-0005-0000-0000-00004D780000}"/>
    <cellStyle name="Prosent 2 2 5" xfId="30876" xr:uid="{00000000-0005-0000-0000-00004E780000}"/>
    <cellStyle name="Prosent 2 2 5 2" xfId="30877" xr:uid="{00000000-0005-0000-0000-00004F780000}"/>
    <cellStyle name="Prosent 2 2 5 2 2" xfId="30878" xr:uid="{00000000-0005-0000-0000-000050780000}"/>
    <cellStyle name="Prosent 2 2 5 2 3" xfId="30879" xr:uid="{00000000-0005-0000-0000-000051780000}"/>
    <cellStyle name="Prosent 2 2 5 3" xfId="30880" xr:uid="{00000000-0005-0000-0000-000052780000}"/>
    <cellStyle name="Prosent 2 2 5 3 2" xfId="30881" xr:uid="{00000000-0005-0000-0000-000053780000}"/>
    <cellStyle name="Prosent 2 2 5 3 3" xfId="30882" xr:uid="{00000000-0005-0000-0000-000054780000}"/>
    <cellStyle name="Prosent 2 2 5 4" xfId="30883" xr:uid="{00000000-0005-0000-0000-000055780000}"/>
    <cellStyle name="Prosent 2 2 5 5" xfId="30884" xr:uid="{00000000-0005-0000-0000-000056780000}"/>
    <cellStyle name="Prosent 2 2 6" xfId="30885" xr:uid="{00000000-0005-0000-0000-000057780000}"/>
    <cellStyle name="Prosent 2 2 6 2" xfId="30886" xr:uid="{00000000-0005-0000-0000-000058780000}"/>
    <cellStyle name="Prosent 2 2 6 3" xfId="30887" xr:uid="{00000000-0005-0000-0000-000059780000}"/>
    <cellStyle name="Prosent 2 2 7" xfId="30888" xr:uid="{00000000-0005-0000-0000-00005A780000}"/>
    <cellStyle name="Prosent 2 2 7 2" xfId="30889" xr:uid="{00000000-0005-0000-0000-00005B780000}"/>
    <cellStyle name="Prosent 2 2 7 3" xfId="30890" xr:uid="{00000000-0005-0000-0000-00005C780000}"/>
    <cellStyle name="Prosent 2 2 8" xfId="30891" xr:uid="{00000000-0005-0000-0000-00005D780000}"/>
    <cellStyle name="Prosent 2 2 8 2" xfId="30892" xr:uid="{00000000-0005-0000-0000-00005E780000}"/>
    <cellStyle name="Prosent 2 2 9" xfId="30893" xr:uid="{00000000-0005-0000-0000-00005F780000}"/>
    <cellStyle name="Prosent 2 2 9 2" xfId="30894" xr:uid="{00000000-0005-0000-0000-000060780000}"/>
    <cellStyle name="Prosent 2 2_Tabell 4.5-4.7" xfId="30767" xr:uid="{00000000-0005-0000-0000-000061780000}"/>
    <cellStyle name="Prosent 2 20" xfId="34310" xr:uid="{00000000-0005-0000-0000-000062780000}"/>
    <cellStyle name="Prosent 2 21" xfId="34312" xr:uid="{00000000-0005-0000-0000-000063780000}"/>
    <cellStyle name="Prosent 2 22" xfId="34314" xr:uid="{00000000-0005-0000-0000-000064780000}"/>
    <cellStyle name="Prosent 2 23" xfId="34316" xr:uid="{00000000-0005-0000-0000-000065780000}"/>
    <cellStyle name="Prosent 2 24" xfId="34318" xr:uid="{00000000-0005-0000-0000-000066780000}"/>
    <cellStyle name="Prosent 2 25" xfId="34320" xr:uid="{00000000-0005-0000-0000-000067780000}"/>
    <cellStyle name="Prosent 2 26" xfId="34322" xr:uid="{00000000-0005-0000-0000-000068780000}"/>
    <cellStyle name="Prosent 2 27" xfId="34324" xr:uid="{00000000-0005-0000-0000-000069780000}"/>
    <cellStyle name="Prosent 2 28" xfId="34325" xr:uid="{00000000-0005-0000-0000-00006A780000}"/>
    <cellStyle name="Prosent 2 29" xfId="34342" xr:uid="{00000000-0005-0000-0000-00006B780000}"/>
    <cellStyle name="Prosent 2 3" xfId="1779" xr:uid="{00000000-0005-0000-0000-00006C780000}"/>
    <cellStyle name="Prosent 2 3 10" xfId="30896" xr:uid="{00000000-0005-0000-0000-00006D780000}"/>
    <cellStyle name="Prosent 2 3 11" xfId="30897" xr:uid="{00000000-0005-0000-0000-00006E780000}"/>
    <cellStyle name="Prosent 2 3 12" xfId="30898" xr:uid="{00000000-0005-0000-0000-00006F780000}"/>
    <cellStyle name="Prosent 2 3 2" xfId="1780" xr:uid="{00000000-0005-0000-0000-000070780000}"/>
    <cellStyle name="Prosent 2 3 2 10" xfId="30900" xr:uid="{00000000-0005-0000-0000-000071780000}"/>
    <cellStyle name="Prosent 2 3 2 11" xfId="30901" xr:uid="{00000000-0005-0000-0000-000072780000}"/>
    <cellStyle name="Prosent 2 3 2 2" xfId="1781" xr:uid="{00000000-0005-0000-0000-000073780000}"/>
    <cellStyle name="Prosent 2 3 2 2 10" xfId="30903" xr:uid="{00000000-0005-0000-0000-000074780000}"/>
    <cellStyle name="Prosent 2 3 2 2 2" xfId="1782" xr:uid="{00000000-0005-0000-0000-000075780000}"/>
    <cellStyle name="Prosent 2 3 2 2 2 2" xfId="30905" xr:uid="{00000000-0005-0000-0000-000076780000}"/>
    <cellStyle name="Prosent 2 3 2 2 2 2 2" xfId="30906" xr:uid="{00000000-0005-0000-0000-000077780000}"/>
    <cellStyle name="Prosent 2 3 2 2 2 2 3" xfId="30907" xr:uid="{00000000-0005-0000-0000-000078780000}"/>
    <cellStyle name="Prosent 2 3 2 2 2 3" xfId="30908" xr:uid="{00000000-0005-0000-0000-000079780000}"/>
    <cellStyle name="Prosent 2 3 2 2 2 3 2" xfId="30909" xr:uid="{00000000-0005-0000-0000-00007A780000}"/>
    <cellStyle name="Prosent 2 3 2 2 2 3 3" xfId="30910" xr:uid="{00000000-0005-0000-0000-00007B780000}"/>
    <cellStyle name="Prosent 2 3 2 2 2 4" xfId="30911" xr:uid="{00000000-0005-0000-0000-00007C780000}"/>
    <cellStyle name="Prosent 2 3 2 2 2 5" xfId="30912" xr:uid="{00000000-0005-0000-0000-00007D780000}"/>
    <cellStyle name="Prosent 2 3 2 2 2_Tabell 4.5-4.7" xfId="30904" xr:uid="{00000000-0005-0000-0000-00007E780000}"/>
    <cellStyle name="Prosent 2 3 2 2 3" xfId="30913" xr:uid="{00000000-0005-0000-0000-00007F780000}"/>
    <cellStyle name="Prosent 2 3 2 2 3 2" xfId="30914" xr:uid="{00000000-0005-0000-0000-000080780000}"/>
    <cellStyle name="Prosent 2 3 2 2 3 2 2" xfId="30915" xr:uid="{00000000-0005-0000-0000-000081780000}"/>
    <cellStyle name="Prosent 2 3 2 2 3 2 3" xfId="30916" xr:uid="{00000000-0005-0000-0000-000082780000}"/>
    <cellStyle name="Prosent 2 3 2 2 3 3" xfId="30917" xr:uid="{00000000-0005-0000-0000-000083780000}"/>
    <cellStyle name="Prosent 2 3 2 2 3 3 2" xfId="30918" xr:uid="{00000000-0005-0000-0000-000084780000}"/>
    <cellStyle name="Prosent 2 3 2 2 3 3 3" xfId="30919" xr:uid="{00000000-0005-0000-0000-000085780000}"/>
    <cellStyle name="Prosent 2 3 2 2 3 4" xfId="30920" xr:uid="{00000000-0005-0000-0000-000086780000}"/>
    <cellStyle name="Prosent 2 3 2 2 3 5" xfId="30921" xr:uid="{00000000-0005-0000-0000-000087780000}"/>
    <cellStyle name="Prosent 2 3 2 2 4" xfId="30922" xr:uid="{00000000-0005-0000-0000-000088780000}"/>
    <cellStyle name="Prosent 2 3 2 2 4 2" xfId="30923" xr:uid="{00000000-0005-0000-0000-000089780000}"/>
    <cellStyle name="Prosent 2 3 2 2 4 3" xfId="30924" xr:uid="{00000000-0005-0000-0000-00008A780000}"/>
    <cellStyle name="Prosent 2 3 2 2 5" xfId="30925" xr:uid="{00000000-0005-0000-0000-00008B780000}"/>
    <cellStyle name="Prosent 2 3 2 2 5 2" xfId="30926" xr:uid="{00000000-0005-0000-0000-00008C780000}"/>
    <cellStyle name="Prosent 2 3 2 2 5 3" xfId="30927" xr:uid="{00000000-0005-0000-0000-00008D780000}"/>
    <cellStyle name="Prosent 2 3 2 2 6" xfId="30928" xr:uid="{00000000-0005-0000-0000-00008E780000}"/>
    <cellStyle name="Prosent 2 3 2 2 6 2" xfId="30929" xr:uid="{00000000-0005-0000-0000-00008F780000}"/>
    <cellStyle name="Prosent 2 3 2 2 7" xfId="30930" xr:uid="{00000000-0005-0000-0000-000090780000}"/>
    <cellStyle name="Prosent 2 3 2 2 7 2" xfId="30931" xr:uid="{00000000-0005-0000-0000-000091780000}"/>
    <cellStyle name="Prosent 2 3 2 2 8" xfId="30932" xr:uid="{00000000-0005-0000-0000-000092780000}"/>
    <cellStyle name="Prosent 2 3 2 2 9" xfId="30933" xr:uid="{00000000-0005-0000-0000-000093780000}"/>
    <cellStyle name="Prosent 2 3 2 2_Tabell 4.5-4.7" xfId="30902" xr:uid="{00000000-0005-0000-0000-000094780000}"/>
    <cellStyle name="Prosent 2 3 2 3" xfId="1783" xr:uid="{00000000-0005-0000-0000-000095780000}"/>
    <cellStyle name="Prosent 2 3 2 3 2" xfId="30935" xr:uid="{00000000-0005-0000-0000-000096780000}"/>
    <cellStyle name="Prosent 2 3 2 3 2 2" xfId="30936" xr:uid="{00000000-0005-0000-0000-000097780000}"/>
    <cellStyle name="Prosent 2 3 2 3 2 3" xfId="30937" xr:uid="{00000000-0005-0000-0000-000098780000}"/>
    <cellStyle name="Prosent 2 3 2 3 3" xfId="30938" xr:uid="{00000000-0005-0000-0000-000099780000}"/>
    <cellStyle name="Prosent 2 3 2 3 3 2" xfId="30939" xr:uid="{00000000-0005-0000-0000-00009A780000}"/>
    <cellStyle name="Prosent 2 3 2 3 3 3" xfId="30940" xr:uid="{00000000-0005-0000-0000-00009B780000}"/>
    <cellStyle name="Prosent 2 3 2 3 4" xfId="30941" xr:uid="{00000000-0005-0000-0000-00009C780000}"/>
    <cellStyle name="Prosent 2 3 2 3 5" xfId="30942" xr:uid="{00000000-0005-0000-0000-00009D780000}"/>
    <cellStyle name="Prosent 2 3 2 3_Tabell 4.5-4.7" xfId="30934" xr:uid="{00000000-0005-0000-0000-00009E780000}"/>
    <cellStyle name="Prosent 2 3 2 4" xfId="30943" xr:uid="{00000000-0005-0000-0000-00009F780000}"/>
    <cellStyle name="Prosent 2 3 2 4 2" xfId="30944" xr:uid="{00000000-0005-0000-0000-0000A0780000}"/>
    <cellStyle name="Prosent 2 3 2 4 2 2" xfId="30945" xr:uid="{00000000-0005-0000-0000-0000A1780000}"/>
    <cellStyle name="Prosent 2 3 2 4 2 3" xfId="30946" xr:uid="{00000000-0005-0000-0000-0000A2780000}"/>
    <cellStyle name="Prosent 2 3 2 4 3" xfId="30947" xr:uid="{00000000-0005-0000-0000-0000A3780000}"/>
    <cellStyle name="Prosent 2 3 2 4 3 2" xfId="30948" xr:uid="{00000000-0005-0000-0000-0000A4780000}"/>
    <cellStyle name="Prosent 2 3 2 4 3 3" xfId="30949" xr:uid="{00000000-0005-0000-0000-0000A5780000}"/>
    <cellStyle name="Prosent 2 3 2 4 4" xfId="30950" xr:uid="{00000000-0005-0000-0000-0000A6780000}"/>
    <cellStyle name="Prosent 2 3 2 4 5" xfId="30951" xr:uid="{00000000-0005-0000-0000-0000A7780000}"/>
    <cellStyle name="Prosent 2 3 2 5" xfId="30952" xr:uid="{00000000-0005-0000-0000-0000A8780000}"/>
    <cellStyle name="Prosent 2 3 2 5 2" xfId="30953" xr:uid="{00000000-0005-0000-0000-0000A9780000}"/>
    <cellStyle name="Prosent 2 3 2 5 3" xfId="30954" xr:uid="{00000000-0005-0000-0000-0000AA780000}"/>
    <cellStyle name="Prosent 2 3 2 6" xfId="30955" xr:uid="{00000000-0005-0000-0000-0000AB780000}"/>
    <cellStyle name="Prosent 2 3 2 6 2" xfId="30956" xr:uid="{00000000-0005-0000-0000-0000AC780000}"/>
    <cellStyle name="Prosent 2 3 2 6 3" xfId="30957" xr:uid="{00000000-0005-0000-0000-0000AD780000}"/>
    <cellStyle name="Prosent 2 3 2 7" xfId="30958" xr:uid="{00000000-0005-0000-0000-0000AE780000}"/>
    <cellStyle name="Prosent 2 3 2 7 2" xfId="30959" xr:uid="{00000000-0005-0000-0000-0000AF780000}"/>
    <cellStyle name="Prosent 2 3 2 8" xfId="30960" xr:uid="{00000000-0005-0000-0000-0000B0780000}"/>
    <cellStyle name="Prosent 2 3 2 8 2" xfId="30961" xr:uid="{00000000-0005-0000-0000-0000B1780000}"/>
    <cellStyle name="Prosent 2 3 2 9" xfId="30962" xr:uid="{00000000-0005-0000-0000-0000B2780000}"/>
    <cellStyle name="Prosent 2 3 2_Tabell 4.5-4.7" xfId="30899" xr:uid="{00000000-0005-0000-0000-0000B3780000}"/>
    <cellStyle name="Prosent 2 3 3" xfId="1784" xr:uid="{00000000-0005-0000-0000-0000B4780000}"/>
    <cellStyle name="Prosent 2 3 3 10" xfId="30964" xr:uid="{00000000-0005-0000-0000-0000B5780000}"/>
    <cellStyle name="Prosent 2 3 3 2" xfId="1785" xr:uid="{00000000-0005-0000-0000-0000B6780000}"/>
    <cellStyle name="Prosent 2 3 3 2 2" xfId="30966" xr:uid="{00000000-0005-0000-0000-0000B7780000}"/>
    <cellStyle name="Prosent 2 3 3 2 2 2" xfId="30967" xr:uid="{00000000-0005-0000-0000-0000B8780000}"/>
    <cellStyle name="Prosent 2 3 3 2 2 3" xfId="30968" xr:uid="{00000000-0005-0000-0000-0000B9780000}"/>
    <cellStyle name="Prosent 2 3 3 2 3" xfId="30969" xr:uid="{00000000-0005-0000-0000-0000BA780000}"/>
    <cellStyle name="Prosent 2 3 3 2 3 2" xfId="30970" xr:uid="{00000000-0005-0000-0000-0000BB780000}"/>
    <cellStyle name="Prosent 2 3 3 2 3 3" xfId="30971" xr:uid="{00000000-0005-0000-0000-0000BC780000}"/>
    <cellStyle name="Prosent 2 3 3 2 4" xfId="30972" xr:uid="{00000000-0005-0000-0000-0000BD780000}"/>
    <cellStyle name="Prosent 2 3 3 2 5" xfId="30973" xr:uid="{00000000-0005-0000-0000-0000BE780000}"/>
    <cellStyle name="Prosent 2 3 3 2_Tabell 4.5-4.7" xfId="30965" xr:uid="{00000000-0005-0000-0000-0000BF780000}"/>
    <cellStyle name="Prosent 2 3 3 3" xfId="30974" xr:uid="{00000000-0005-0000-0000-0000C0780000}"/>
    <cellStyle name="Prosent 2 3 3 3 2" xfId="30975" xr:uid="{00000000-0005-0000-0000-0000C1780000}"/>
    <cellStyle name="Prosent 2 3 3 3 2 2" xfId="30976" xr:uid="{00000000-0005-0000-0000-0000C2780000}"/>
    <cellStyle name="Prosent 2 3 3 3 2 3" xfId="30977" xr:uid="{00000000-0005-0000-0000-0000C3780000}"/>
    <cellStyle name="Prosent 2 3 3 3 3" xfId="30978" xr:uid="{00000000-0005-0000-0000-0000C4780000}"/>
    <cellStyle name="Prosent 2 3 3 3 3 2" xfId="30979" xr:uid="{00000000-0005-0000-0000-0000C5780000}"/>
    <cellStyle name="Prosent 2 3 3 3 3 3" xfId="30980" xr:uid="{00000000-0005-0000-0000-0000C6780000}"/>
    <cellStyle name="Prosent 2 3 3 3 4" xfId="30981" xr:uid="{00000000-0005-0000-0000-0000C7780000}"/>
    <cellStyle name="Prosent 2 3 3 3 5" xfId="30982" xr:uid="{00000000-0005-0000-0000-0000C8780000}"/>
    <cellStyle name="Prosent 2 3 3 4" xfId="30983" xr:uid="{00000000-0005-0000-0000-0000C9780000}"/>
    <cellStyle name="Prosent 2 3 3 4 2" xfId="30984" xr:uid="{00000000-0005-0000-0000-0000CA780000}"/>
    <cellStyle name="Prosent 2 3 3 4 3" xfId="30985" xr:uid="{00000000-0005-0000-0000-0000CB780000}"/>
    <cellStyle name="Prosent 2 3 3 5" xfId="30986" xr:uid="{00000000-0005-0000-0000-0000CC780000}"/>
    <cellStyle name="Prosent 2 3 3 5 2" xfId="30987" xr:uid="{00000000-0005-0000-0000-0000CD780000}"/>
    <cellStyle name="Prosent 2 3 3 5 3" xfId="30988" xr:uid="{00000000-0005-0000-0000-0000CE780000}"/>
    <cellStyle name="Prosent 2 3 3 6" xfId="30989" xr:uid="{00000000-0005-0000-0000-0000CF780000}"/>
    <cellStyle name="Prosent 2 3 3 6 2" xfId="30990" xr:uid="{00000000-0005-0000-0000-0000D0780000}"/>
    <cellStyle name="Prosent 2 3 3 7" xfId="30991" xr:uid="{00000000-0005-0000-0000-0000D1780000}"/>
    <cellStyle name="Prosent 2 3 3 7 2" xfId="30992" xr:uid="{00000000-0005-0000-0000-0000D2780000}"/>
    <cellStyle name="Prosent 2 3 3 8" xfId="30993" xr:uid="{00000000-0005-0000-0000-0000D3780000}"/>
    <cellStyle name="Prosent 2 3 3 9" xfId="30994" xr:uid="{00000000-0005-0000-0000-0000D4780000}"/>
    <cellStyle name="Prosent 2 3 3_Tabell 4.5-4.7" xfId="30963" xr:uid="{00000000-0005-0000-0000-0000D5780000}"/>
    <cellStyle name="Prosent 2 3 4" xfId="1786" xr:uid="{00000000-0005-0000-0000-0000D6780000}"/>
    <cellStyle name="Prosent 2 3 4 2" xfId="30996" xr:uid="{00000000-0005-0000-0000-0000D7780000}"/>
    <cellStyle name="Prosent 2 3 4 2 2" xfId="30997" xr:uid="{00000000-0005-0000-0000-0000D8780000}"/>
    <cellStyle name="Prosent 2 3 4 2 3" xfId="30998" xr:uid="{00000000-0005-0000-0000-0000D9780000}"/>
    <cellStyle name="Prosent 2 3 4 3" xfId="30999" xr:uid="{00000000-0005-0000-0000-0000DA780000}"/>
    <cellStyle name="Prosent 2 3 4 3 2" xfId="31000" xr:uid="{00000000-0005-0000-0000-0000DB780000}"/>
    <cellStyle name="Prosent 2 3 4 3 3" xfId="31001" xr:uid="{00000000-0005-0000-0000-0000DC780000}"/>
    <cellStyle name="Prosent 2 3 4 4" xfId="31002" xr:uid="{00000000-0005-0000-0000-0000DD780000}"/>
    <cellStyle name="Prosent 2 3 4 5" xfId="31003" xr:uid="{00000000-0005-0000-0000-0000DE780000}"/>
    <cellStyle name="Prosent 2 3 4_Tabell 4.5-4.7" xfId="30995" xr:uid="{00000000-0005-0000-0000-0000DF780000}"/>
    <cellStyle name="Prosent 2 3 5" xfId="31004" xr:uid="{00000000-0005-0000-0000-0000E0780000}"/>
    <cellStyle name="Prosent 2 3 5 2" xfId="31005" xr:uid="{00000000-0005-0000-0000-0000E1780000}"/>
    <cellStyle name="Prosent 2 3 5 2 2" xfId="31006" xr:uid="{00000000-0005-0000-0000-0000E2780000}"/>
    <cellStyle name="Prosent 2 3 5 2 3" xfId="31007" xr:uid="{00000000-0005-0000-0000-0000E3780000}"/>
    <cellStyle name="Prosent 2 3 5 3" xfId="31008" xr:uid="{00000000-0005-0000-0000-0000E4780000}"/>
    <cellStyle name="Prosent 2 3 5 3 2" xfId="31009" xr:uid="{00000000-0005-0000-0000-0000E5780000}"/>
    <cellStyle name="Prosent 2 3 5 3 3" xfId="31010" xr:uid="{00000000-0005-0000-0000-0000E6780000}"/>
    <cellStyle name="Prosent 2 3 5 4" xfId="31011" xr:uid="{00000000-0005-0000-0000-0000E7780000}"/>
    <cellStyle name="Prosent 2 3 5 5" xfId="31012" xr:uid="{00000000-0005-0000-0000-0000E8780000}"/>
    <cellStyle name="Prosent 2 3 6" xfId="31013" xr:uid="{00000000-0005-0000-0000-0000E9780000}"/>
    <cellStyle name="Prosent 2 3 6 2" xfId="31014" xr:uid="{00000000-0005-0000-0000-0000EA780000}"/>
    <cellStyle name="Prosent 2 3 6 3" xfId="31015" xr:uid="{00000000-0005-0000-0000-0000EB780000}"/>
    <cellStyle name="Prosent 2 3 7" xfId="31016" xr:uid="{00000000-0005-0000-0000-0000EC780000}"/>
    <cellStyle name="Prosent 2 3 7 2" xfId="31017" xr:uid="{00000000-0005-0000-0000-0000ED780000}"/>
    <cellStyle name="Prosent 2 3 7 3" xfId="31018" xr:uid="{00000000-0005-0000-0000-0000EE780000}"/>
    <cellStyle name="Prosent 2 3 8" xfId="31019" xr:uid="{00000000-0005-0000-0000-0000EF780000}"/>
    <cellStyle name="Prosent 2 3 8 2" xfId="31020" xr:uid="{00000000-0005-0000-0000-0000F0780000}"/>
    <cellStyle name="Prosent 2 3 9" xfId="31021" xr:uid="{00000000-0005-0000-0000-0000F1780000}"/>
    <cellStyle name="Prosent 2 3 9 2" xfId="31022" xr:uid="{00000000-0005-0000-0000-0000F2780000}"/>
    <cellStyle name="Prosent 2 3_Tabell 4.5-4.7" xfId="30895" xr:uid="{00000000-0005-0000-0000-0000F3780000}"/>
    <cellStyle name="Prosent 2 30" xfId="34345" xr:uid="{00000000-0005-0000-0000-0000F4780000}"/>
    <cellStyle name="Prosent 2 31" xfId="34375" xr:uid="{00000000-0005-0000-0000-0000F5780000}"/>
    <cellStyle name="Prosent 2 32" xfId="34408" xr:uid="{00000000-0005-0000-0000-0000F6780000}"/>
    <cellStyle name="Prosent 2 33" xfId="34469" xr:uid="{00000000-0005-0000-0000-0000F7780000}"/>
    <cellStyle name="Prosent 2 4" xfId="1787" xr:uid="{00000000-0005-0000-0000-0000F8780000}"/>
    <cellStyle name="Prosent 2 4 10" xfId="31024" xr:uid="{00000000-0005-0000-0000-0000F9780000}"/>
    <cellStyle name="Prosent 2 4 11" xfId="31025" xr:uid="{00000000-0005-0000-0000-0000FA780000}"/>
    <cellStyle name="Prosent 2 4 12" xfId="31026" xr:uid="{00000000-0005-0000-0000-0000FB780000}"/>
    <cellStyle name="Prosent 2 4 2" xfId="1788" xr:uid="{00000000-0005-0000-0000-0000FC780000}"/>
    <cellStyle name="Prosent 2 4 2 10" xfId="31028" xr:uid="{00000000-0005-0000-0000-0000FD780000}"/>
    <cellStyle name="Prosent 2 4 2 11" xfId="31029" xr:uid="{00000000-0005-0000-0000-0000FE780000}"/>
    <cellStyle name="Prosent 2 4 2 2" xfId="1789" xr:uid="{00000000-0005-0000-0000-0000FF780000}"/>
    <cellStyle name="Prosent 2 4 2 2 10" xfId="31031" xr:uid="{00000000-0005-0000-0000-000000790000}"/>
    <cellStyle name="Prosent 2 4 2 2 2" xfId="1790" xr:uid="{00000000-0005-0000-0000-000001790000}"/>
    <cellStyle name="Prosent 2 4 2 2 2 2" xfId="31033" xr:uid="{00000000-0005-0000-0000-000002790000}"/>
    <cellStyle name="Prosent 2 4 2 2 2 2 2" xfId="31034" xr:uid="{00000000-0005-0000-0000-000003790000}"/>
    <cellStyle name="Prosent 2 4 2 2 2 2 3" xfId="31035" xr:uid="{00000000-0005-0000-0000-000004790000}"/>
    <cellStyle name="Prosent 2 4 2 2 2 3" xfId="31036" xr:uid="{00000000-0005-0000-0000-000005790000}"/>
    <cellStyle name="Prosent 2 4 2 2 2 3 2" xfId="31037" xr:uid="{00000000-0005-0000-0000-000006790000}"/>
    <cellStyle name="Prosent 2 4 2 2 2 3 3" xfId="31038" xr:uid="{00000000-0005-0000-0000-000007790000}"/>
    <cellStyle name="Prosent 2 4 2 2 2 4" xfId="31039" xr:uid="{00000000-0005-0000-0000-000008790000}"/>
    <cellStyle name="Prosent 2 4 2 2 2 5" xfId="31040" xr:uid="{00000000-0005-0000-0000-000009790000}"/>
    <cellStyle name="Prosent 2 4 2 2 2_Tabell 4.5-4.7" xfId="31032" xr:uid="{00000000-0005-0000-0000-00000A790000}"/>
    <cellStyle name="Prosent 2 4 2 2 3" xfId="31041" xr:uid="{00000000-0005-0000-0000-00000B790000}"/>
    <cellStyle name="Prosent 2 4 2 2 3 2" xfId="31042" xr:uid="{00000000-0005-0000-0000-00000C790000}"/>
    <cellStyle name="Prosent 2 4 2 2 3 2 2" xfId="31043" xr:uid="{00000000-0005-0000-0000-00000D790000}"/>
    <cellStyle name="Prosent 2 4 2 2 3 2 3" xfId="31044" xr:uid="{00000000-0005-0000-0000-00000E790000}"/>
    <cellStyle name="Prosent 2 4 2 2 3 3" xfId="31045" xr:uid="{00000000-0005-0000-0000-00000F790000}"/>
    <cellStyle name="Prosent 2 4 2 2 3 3 2" xfId="31046" xr:uid="{00000000-0005-0000-0000-000010790000}"/>
    <cellStyle name="Prosent 2 4 2 2 3 3 3" xfId="31047" xr:uid="{00000000-0005-0000-0000-000011790000}"/>
    <cellStyle name="Prosent 2 4 2 2 3 4" xfId="31048" xr:uid="{00000000-0005-0000-0000-000012790000}"/>
    <cellStyle name="Prosent 2 4 2 2 3 5" xfId="31049" xr:uid="{00000000-0005-0000-0000-000013790000}"/>
    <cellStyle name="Prosent 2 4 2 2 4" xfId="31050" xr:uid="{00000000-0005-0000-0000-000014790000}"/>
    <cellStyle name="Prosent 2 4 2 2 4 2" xfId="31051" xr:uid="{00000000-0005-0000-0000-000015790000}"/>
    <cellStyle name="Prosent 2 4 2 2 4 3" xfId="31052" xr:uid="{00000000-0005-0000-0000-000016790000}"/>
    <cellStyle name="Prosent 2 4 2 2 5" xfId="31053" xr:uid="{00000000-0005-0000-0000-000017790000}"/>
    <cellStyle name="Prosent 2 4 2 2 5 2" xfId="31054" xr:uid="{00000000-0005-0000-0000-000018790000}"/>
    <cellStyle name="Prosent 2 4 2 2 5 3" xfId="31055" xr:uid="{00000000-0005-0000-0000-000019790000}"/>
    <cellStyle name="Prosent 2 4 2 2 6" xfId="31056" xr:uid="{00000000-0005-0000-0000-00001A790000}"/>
    <cellStyle name="Prosent 2 4 2 2 6 2" xfId="31057" xr:uid="{00000000-0005-0000-0000-00001B790000}"/>
    <cellStyle name="Prosent 2 4 2 2 7" xfId="31058" xr:uid="{00000000-0005-0000-0000-00001C790000}"/>
    <cellStyle name="Prosent 2 4 2 2 7 2" xfId="31059" xr:uid="{00000000-0005-0000-0000-00001D790000}"/>
    <cellStyle name="Prosent 2 4 2 2 8" xfId="31060" xr:uid="{00000000-0005-0000-0000-00001E790000}"/>
    <cellStyle name="Prosent 2 4 2 2 9" xfId="31061" xr:uid="{00000000-0005-0000-0000-00001F790000}"/>
    <cellStyle name="Prosent 2 4 2 2_Tabell 4.5-4.7" xfId="31030" xr:uid="{00000000-0005-0000-0000-000020790000}"/>
    <cellStyle name="Prosent 2 4 2 3" xfId="1791" xr:uid="{00000000-0005-0000-0000-000021790000}"/>
    <cellStyle name="Prosent 2 4 2 3 2" xfId="31063" xr:uid="{00000000-0005-0000-0000-000022790000}"/>
    <cellStyle name="Prosent 2 4 2 3 2 2" xfId="31064" xr:uid="{00000000-0005-0000-0000-000023790000}"/>
    <cellStyle name="Prosent 2 4 2 3 2 3" xfId="31065" xr:uid="{00000000-0005-0000-0000-000024790000}"/>
    <cellStyle name="Prosent 2 4 2 3 3" xfId="31066" xr:uid="{00000000-0005-0000-0000-000025790000}"/>
    <cellStyle name="Prosent 2 4 2 3 3 2" xfId="31067" xr:uid="{00000000-0005-0000-0000-000026790000}"/>
    <cellStyle name="Prosent 2 4 2 3 3 3" xfId="31068" xr:uid="{00000000-0005-0000-0000-000027790000}"/>
    <cellStyle name="Prosent 2 4 2 3 4" xfId="31069" xr:uid="{00000000-0005-0000-0000-000028790000}"/>
    <cellStyle name="Prosent 2 4 2 3 5" xfId="31070" xr:uid="{00000000-0005-0000-0000-000029790000}"/>
    <cellStyle name="Prosent 2 4 2 3_Tabell 4.5-4.7" xfId="31062" xr:uid="{00000000-0005-0000-0000-00002A790000}"/>
    <cellStyle name="Prosent 2 4 2 4" xfId="31071" xr:uid="{00000000-0005-0000-0000-00002B790000}"/>
    <cellStyle name="Prosent 2 4 2 4 2" xfId="31072" xr:uid="{00000000-0005-0000-0000-00002C790000}"/>
    <cellStyle name="Prosent 2 4 2 4 2 2" xfId="31073" xr:uid="{00000000-0005-0000-0000-00002D790000}"/>
    <cellStyle name="Prosent 2 4 2 4 2 3" xfId="31074" xr:uid="{00000000-0005-0000-0000-00002E790000}"/>
    <cellStyle name="Prosent 2 4 2 4 3" xfId="31075" xr:uid="{00000000-0005-0000-0000-00002F790000}"/>
    <cellStyle name="Prosent 2 4 2 4 3 2" xfId="31076" xr:uid="{00000000-0005-0000-0000-000030790000}"/>
    <cellStyle name="Prosent 2 4 2 4 3 3" xfId="31077" xr:uid="{00000000-0005-0000-0000-000031790000}"/>
    <cellStyle name="Prosent 2 4 2 4 4" xfId="31078" xr:uid="{00000000-0005-0000-0000-000032790000}"/>
    <cellStyle name="Prosent 2 4 2 4 5" xfId="31079" xr:uid="{00000000-0005-0000-0000-000033790000}"/>
    <cellStyle name="Prosent 2 4 2 5" xfId="31080" xr:uid="{00000000-0005-0000-0000-000034790000}"/>
    <cellStyle name="Prosent 2 4 2 5 2" xfId="31081" xr:uid="{00000000-0005-0000-0000-000035790000}"/>
    <cellStyle name="Prosent 2 4 2 5 3" xfId="31082" xr:uid="{00000000-0005-0000-0000-000036790000}"/>
    <cellStyle name="Prosent 2 4 2 6" xfId="31083" xr:uid="{00000000-0005-0000-0000-000037790000}"/>
    <cellStyle name="Prosent 2 4 2 6 2" xfId="31084" xr:uid="{00000000-0005-0000-0000-000038790000}"/>
    <cellStyle name="Prosent 2 4 2 6 3" xfId="31085" xr:uid="{00000000-0005-0000-0000-000039790000}"/>
    <cellStyle name="Prosent 2 4 2 7" xfId="31086" xr:uid="{00000000-0005-0000-0000-00003A790000}"/>
    <cellStyle name="Prosent 2 4 2 7 2" xfId="31087" xr:uid="{00000000-0005-0000-0000-00003B790000}"/>
    <cellStyle name="Prosent 2 4 2 8" xfId="31088" xr:uid="{00000000-0005-0000-0000-00003C790000}"/>
    <cellStyle name="Prosent 2 4 2 8 2" xfId="31089" xr:uid="{00000000-0005-0000-0000-00003D790000}"/>
    <cellStyle name="Prosent 2 4 2 9" xfId="31090" xr:uid="{00000000-0005-0000-0000-00003E790000}"/>
    <cellStyle name="Prosent 2 4 2_Tabell 4.5-4.7" xfId="31027" xr:uid="{00000000-0005-0000-0000-00003F790000}"/>
    <cellStyle name="Prosent 2 4 3" xfId="1792" xr:uid="{00000000-0005-0000-0000-000040790000}"/>
    <cellStyle name="Prosent 2 4 3 10" xfId="31092" xr:uid="{00000000-0005-0000-0000-000041790000}"/>
    <cellStyle name="Prosent 2 4 3 2" xfId="1793" xr:uid="{00000000-0005-0000-0000-000042790000}"/>
    <cellStyle name="Prosent 2 4 3 2 2" xfId="31094" xr:uid="{00000000-0005-0000-0000-000043790000}"/>
    <cellStyle name="Prosent 2 4 3 2 2 2" xfId="31095" xr:uid="{00000000-0005-0000-0000-000044790000}"/>
    <cellStyle name="Prosent 2 4 3 2 2 3" xfId="31096" xr:uid="{00000000-0005-0000-0000-000045790000}"/>
    <cellStyle name="Prosent 2 4 3 2 3" xfId="31097" xr:uid="{00000000-0005-0000-0000-000046790000}"/>
    <cellStyle name="Prosent 2 4 3 2 3 2" xfId="31098" xr:uid="{00000000-0005-0000-0000-000047790000}"/>
    <cellStyle name="Prosent 2 4 3 2 3 3" xfId="31099" xr:uid="{00000000-0005-0000-0000-000048790000}"/>
    <cellStyle name="Prosent 2 4 3 2 4" xfId="31100" xr:uid="{00000000-0005-0000-0000-000049790000}"/>
    <cellStyle name="Prosent 2 4 3 2 5" xfId="31101" xr:uid="{00000000-0005-0000-0000-00004A790000}"/>
    <cellStyle name="Prosent 2 4 3 2_Tabell 4.5-4.7" xfId="31093" xr:uid="{00000000-0005-0000-0000-00004B790000}"/>
    <cellStyle name="Prosent 2 4 3 3" xfId="31102" xr:uid="{00000000-0005-0000-0000-00004C790000}"/>
    <cellStyle name="Prosent 2 4 3 3 2" xfId="31103" xr:uid="{00000000-0005-0000-0000-00004D790000}"/>
    <cellStyle name="Prosent 2 4 3 3 2 2" xfId="31104" xr:uid="{00000000-0005-0000-0000-00004E790000}"/>
    <cellStyle name="Prosent 2 4 3 3 2 3" xfId="31105" xr:uid="{00000000-0005-0000-0000-00004F790000}"/>
    <cellStyle name="Prosent 2 4 3 3 3" xfId="31106" xr:uid="{00000000-0005-0000-0000-000050790000}"/>
    <cellStyle name="Prosent 2 4 3 3 3 2" xfId="31107" xr:uid="{00000000-0005-0000-0000-000051790000}"/>
    <cellStyle name="Prosent 2 4 3 3 3 3" xfId="31108" xr:uid="{00000000-0005-0000-0000-000052790000}"/>
    <cellStyle name="Prosent 2 4 3 3 4" xfId="31109" xr:uid="{00000000-0005-0000-0000-000053790000}"/>
    <cellStyle name="Prosent 2 4 3 3 5" xfId="31110" xr:uid="{00000000-0005-0000-0000-000054790000}"/>
    <cellStyle name="Prosent 2 4 3 4" xfId="31111" xr:uid="{00000000-0005-0000-0000-000055790000}"/>
    <cellStyle name="Prosent 2 4 3 4 2" xfId="31112" xr:uid="{00000000-0005-0000-0000-000056790000}"/>
    <cellStyle name="Prosent 2 4 3 4 3" xfId="31113" xr:uid="{00000000-0005-0000-0000-000057790000}"/>
    <cellStyle name="Prosent 2 4 3 5" xfId="31114" xr:uid="{00000000-0005-0000-0000-000058790000}"/>
    <cellStyle name="Prosent 2 4 3 5 2" xfId="31115" xr:uid="{00000000-0005-0000-0000-000059790000}"/>
    <cellStyle name="Prosent 2 4 3 5 3" xfId="31116" xr:uid="{00000000-0005-0000-0000-00005A790000}"/>
    <cellStyle name="Prosent 2 4 3 6" xfId="31117" xr:uid="{00000000-0005-0000-0000-00005B790000}"/>
    <cellStyle name="Prosent 2 4 3 6 2" xfId="31118" xr:uid="{00000000-0005-0000-0000-00005C790000}"/>
    <cellStyle name="Prosent 2 4 3 7" xfId="31119" xr:uid="{00000000-0005-0000-0000-00005D790000}"/>
    <cellStyle name="Prosent 2 4 3 7 2" xfId="31120" xr:uid="{00000000-0005-0000-0000-00005E790000}"/>
    <cellStyle name="Prosent 2 4 3 8" xfId="31121" xr:uid="{00000000-0005-0000-0000-00005F790000}"/>
    <cellStyle name="Prosent 2 4 3 9" xfId="31122" xr:uid="{00000000-0005-0000-0000-000060790000}"/>
    <cellStyle name="Prosent 2 4 3_Tabell 4.5-4.7" xfId="31091" xr:uid="{00000000-0005-0000-0000-000061790000}"/>
    <cellStyle name="Prosent 2 4 4" xfId="1794" xr:uid="{00000000-0005-0000-0000-000062790000}"/>
    <cellStyle name="Prosent 2 4 4 2" xfId="31124" xr:uid="{00000000-0005-0000-0000-000063790000}"/>
    <cellStyle name="Prosent 2 4 4 2 2" xfId="31125" xr:uid="{00000000-0005-0000-0000-000064790000}"/>
    <cellStyle name="Prosent 2 4 4 2 3" xfId="31126" xr:uid="{00000000-0005-0000-0000-000065790000}"/>
    <cellStyle name="Prosent 2 4 4 3" xfId="31127" xr:uid="{00000000-0005-0000-0000-000066790000}"/>
    <cellStyle name="Prosent 2 4 4 3 2" xfId="31128" xr:uid="{00000000-0005-0000-0000-000067790000}"/>
    <cellStyle name="Prosent 2 4 4 3 3" xfId="31129" xr:uid="{00000000-0005-0000-0000-000068790000}"/>
    <cellStyle name="Prosent 2 4 4 4" xfId="31130" xr:uid="{00000000-0005-0000-0000-000069790000}"/>
    <cellStyle name="Prosent 2 4 4 5" xfId="31131" xr:uid="{00000000-0005-0000-0000-00006A790000}"/>
    <cellStyle name="Prosent 2 4 4_Tabell 4.5-4.7" xfId="31123" xr:uid="{00000000-0005-0000-0000-00006B790000}"/>
    <cellStyle name="Prosent 2 4 5" xfId="31132" xr:uid="{00000000-0005-0000-0000-00006C790000}"/>
    <cellStyle name="Prosent 2 4 5 2" xfId="31133" xr:uid="{00000000-0005-0000-0000-00006D790000}"/>
    <cellStyle name="Prosent 2 4 5 2 2" xfId="31134" xr:uid="{00000000-0005-0000-0000-00006E790000}"/>
    <cellStyle name="Prosent 2 4 5 2 3" xfId="31135" xr:uid="{00000000-0005-0000-0000-00006F790000}"/>
    <cellStyle name="Prosent 2 4 5 3" xfId="31136" xr:uid="{00000000-0005-0000-0000-000070790000}"/>
    <cellStyle name="Prosent 2 4 5 3 2" xfId="31137" xr:uid="{00000000-0005-0000-0000-000071790000}"/>
    <cellStyle name="Prosent 2 4 5 3 3" xfId="31138" xr:uid="{00000000-0005-0000-0000-000072790000}"/>
    <cellStyle name="Prosent 2 4 5 4" xfId="31139" xr:uid="{00000000-0005-0000-0000-000073790000}"/>
    <cellStyle name="Prosent 2 4 5 5" xfId="31140" xr:uid="{00000000-0005-0000-0000-000074790000}"/>
    <cellStyle name="Prosent 2 4 6" xfId="31141" xr:uid="{00000000-0005-0000-0000-000075790000}"/>
    <cellStyle name="Prosent 2 4 6 2" xfId="31142" xr:uid="{00000000-0005-0000-0000-000076790000}"/>
    <cellStyle name="Prosent 2 4 6 3" xfId="31143" xr:uid="{00000000-0005-0000-0000-000077790000}"/>
    <cellStyle name="Prosent 2 4 7" xfId="31144" xr:uid="{00000000-0005-0000-0000-000078790000}"/>
    <cellStyle name="Prosent 2 4 7 2" xfId="31145" xr:uid="{00000000-0005-0000-0000-000079790000}"/>
    <cellStyle name="Prosent 2 4 7 3" xfId="31146" xr:uid="{00000000-0005-0000-0000-00007A790000}"/>
    <cellStyle name="Prosent 2 4 8" xfId="31147" xr:uid="{00000000-0005-0000-0000-00007B790000}"/>
    <cellStyle name="Prosent 2 4 8 2" xfId="31148" xr:uid="{00000000-0005-0000-0000-00007C790000}"/>
    <cellStyle name="Prosent 2 4 9" xfId="31149" xr:uid="{00000000-0005-0000-0000-00007D790000}"/>
    <cellStyle name="Prosent 2 4 9 2" xfId="31150" xr:uid="{00000000-0005-0000-0000-00007E790000}"/>
    <cellStyle name="Prosent 2 4_Tabell 4.5-4.7" xfId="31023" xr:uid="{00000000-0005-0000-0000-00007F790000}"/>
    <cellStyle name="Prosent 2 5" xfId="1795" xr:uid="{00000000-0005-0000-0000-000080790000}"/>
    <cellStyle name="Prosent 2 5 10" xfId="31152" xr:uid="{00000000-0005-0000-0000-000081790000}"/>
    <cellStyle name="Prosent 2 5 11" xfId="31153" xr:uid="{00000000-0005-0000-0000-000082790000}"/>
    <cellStyle name="Prosent 2 5 12" xfId="31154" xr:uid="{00000000-0005-0000-0000-000083790000}"/>
    <cellStyle name="Prosent 2 5 2" xfId="1796" xr:uid="{00000000-0005-0000-0000-000084790000}"/>
    <cellStyle name="Prosent 2 5 2 10" xfId="31156" xr:uid="{00000000-0005-0000-0000-000085790000}"/>
    <cellStyle name="Prosent 2 5 2 11" xfId="31157" xr:uid="{00000000-0005-0000-0000-000086790000}"/>
    <cellStyle name="Prosent 2 5 2 2" xfId="1797" xr:uid="{00000000-0005-0000-0000-000087790000}"/>
    <cellStyle name="Prosent 2 5 2 2 10" xfId="31159" xr:uid="{00000000-0005-0000-0000-000088790000}"/>
    <cellStyle name="Prosent 2 5 2 2 2" xfId="1798" xr:uid="{00000000-0005-0000-0000-000089790000}"/>
    <cellStyle name="Prosent 2 5 2 2 2 2" xfId="31161" xr:uid="{00000000-0005-0000-0000-00008A790000}"/>
    <cellStyle name="Prosent 2 5 2 2 2 2 2" xfId="31162" xr:uid="{00000000-0005-0000-0000-00008B790000}"/>
    <cellStyle name="Prosent 2 5 2 2 2 2 3" xfId="31163" xr:uid="{00000000-0005-0000-0000-00008C790000}"/>
    <cellStyle name="Prosent 2 5 2 2 2 3" xfId="31164" xr:uid="{00000000-0005-0000-0000-00008D790000}"/>
    <cellStyle name="Prosent 2 5 2 2 2 3 2" xfId="31165" xr:uid="{00000000-0005-0000-0000-00008E790000}"/>
    <cellStyle name="Prosent 2 5 2 2 2 3 3" xfId="31166" xr:uid="{00000000-0005-0000-0000-00008F790000}"/>
    <cellStyle name="Prosent 2 5 2 2 2 4" xfId="31167" xr:uid="{00000000-0005-0000-0000-000090790000}"/>
    <cellStyle name="Prosent 2 5 2 2 2 5" xfId="31168" xr:uid="{00000000-0005-0000-0000-000091790000}"/>
    <cellStyle name="Prosent 2 5 2 2 2_Tabell 4.5-4.7" xfId="31160" xr:uid="{00000000-0005-0000-0000-000092790000}"/>
    <cellStyle name="Prosent 2 5 2 2 3" xfId="31169" xr:uid="{00000000-0005-0000-0000-000093790000}"/>
    <cellStyle name="Prosent 2 5 2 2 3 2" xfId="31170" xr:uid="{00000000-0005-0000-0000-000094790000}"/>
    <cellStyle name="Prosent 2 5 2 2 3 2 2" xfId="31171" xr:uid="{00000000-0005-0000-0000-000095790000}"/>
    <cellStyle name="Prosent 2 5 2 2 3 2 3" xfId="31172" xr:uid="{00000000-0005-0000-0000-000096790000}"/>
    <cellStyle name="Prosent 2 5 2 2 3 3" xfId="31173" xr:uid="{00000000-0005-0000-0000-000097790000}"/>
    <cellStyle name="Prosent 2 5 2 2 3 3 2" xfId="31174" xr:uid="{00000000-0005-0000-0000-000098790000}"/>
    <cellStyle name="Prosent 2 5 2 2 3 3 3" xfId="31175" xr:uid="{00000000-0005-0000-0000-000099790000}"/>
    <cellStyle name="Prosent 2 5 2 2 3 4" xfId="31176" xr:uid="{00000000-0005-0000-0000-00009A790000}"/>
    <cellStyle name="Prosent 2 5 2 2 3 5" xfId="31177" xr:uid="{00000000-0005-0000-0000-00009B790000}"/>
    <cellStyle name="Prosent 2 5 2 2 4" xfId="31178" xr:uid="{00000000-0005-0000-0000-00009C790000}"/>
    <cellStyle name="Prosent 2 5 2 2 4 2" xfId="31179" xr:uid="{00000000-0005-0000-0000-00009D790000}"/>
    <cellStyle name="Prosent 2 5 2 2 4 3" xfId="31180" xr:uid="{00000000-0005-0000-0000-00009E790000}"/>
    <cellStyle name="Prosent 2 5 2 2 5" xfId="31181" xr:uid="{00000000-0005-0000-0000-00009F790000}"/>
    <cellStyle name="Prosent 2 5 2 2 5 2" xfId="31182" xr:uid="{00000000-0005-0000-0000-0000A0790000}"/>
    <cellStyle name="Prosent 2 5 2 2 5 3" xfId="31183" xr:uid="{00000000-0005-0000-0000-0000A1790000}"/>
    <cellStyle name="Prosent 2 5 2 2 6" xfId="31184" xr:uid="{00000000-0005-0000-0000-0000A2790000}"/>
    <cellStyle name="Prosent 2 5 2 2 6 2" xfId="31185" xr:uid="{00000000-0005-0000-0000-0000A3790000}"/>
    <cellStyle name="Prosent 2 5 2 2 7" xfId="31186" xr:uid="{00000000-0005-0000-0000-0000A4790000}"/>
    <cellStyle name="Prosent 2 5 2 2 7 2" xfId="31187" xr:uid="{00000000-0005-0000-0000-0000A5790000}"/>
    <cellStyle name="Prosent 2 5 2 2 8" xfId="31188" xr:uid="{00000000-0005-0000-0000-0000A6790000}"/>
    <cellStyle name="Prosent 2 5 2 2 9" xfId="31189" xr:uid="{00000000-0005-0000-0000-0000A7790000}"/>
    <cellStyle name="Prosent 2 5 2 2_Tabell 4.5-4.7" xfId="31158" xr:uid="{00000000-0005-0000-0000-0000A8790000}"/>
    <cellStyle name="Prosent 2 5 2 3" xfId="1799" xr:uid="{00000000-0005-0000-0000-0000A9790000}"/>
    <cellStyle name="Prosent 2 5 2 3 2" xfId="31191" xr:uid="{00000000-0005-0000-0000-0000AA790000}"/>
    <cellStyle name="Prosent 2 5 2 3 2 2" xfId="31192" xr:uid="{00000000-0005-0000-0000-0000AB790000}"/>
    <cellStyle name="Prosent 2 5 2 3 2 3" xfId="31193" xr:uid="{00000000-0005-0000-0000-0000AC790000}"/>
    <cellStyle name="Prosent 2 5 2 3 3" xfId="31194" xr:uid="{00000000-0005-0000-0000-0000AD790000}"/>
    <cellStyle name="Prosent 2 5 2 3 3 2" xfId="31195" xr:uid="{00000000-0005-0000-0000-0000AE790000}"/>
    <cellStyle name="Prosent 2 5 2 3 3 3" xfId="31196" xr:uid="{00000000-0005-0000-0000-0000AF790000}"/>
    <cellStyle name="Prosent 2 5 2 3 4" xfId="31197" xr:uid="{00000000-0005-0000-0000-0000B0790000}"/>
    <cellStyle name="Prosent 2 5 2 3 5" xfId="31198" xr:uid="{00000000-0005-0000-0000-0000B1790000}"/>
    <cellStyle name="Prosent 2 5 2 3_Tabell 4.5-4.7" xfId="31190" xr:uid="{00000000-0005-0000-0000-0000B2790000}"/>
    <cellStyle name="Prosent 2 5 2 4" xfId="31199" xr:uid="{00000000-0005-0000-0000-0000B3790000}"/>
    <cellStyle name="Prosent 2 5 2 4 2" xfId="31200" xr:uid="{00000000-0005-0000-0000-0000B4790000}"/>
    <cellStyle name="Prosent 2 5 2 4 2 2" xfId="31201" xr:uid="{00000000-0005-0000-0000-0000B5790000}"/>
    <cellStyle name="Prosent 2 5 2 4 2 3" xfId="31202" xr:uid="{00000000-0005-0000-0000-0000B6790000}"/>
    <cellStyle name="Prosent 2 5 2 4 3" xfId="31203" xr:uid="{00000000-0005-0000-0000-0000B7790000}"/>
    <cellStyle name="Prosent 2 5 2 4 3 2" xfId="31204" xr:uid="{00000000-0005-0000-0000-0000B8790000}"/>
    <cellStyle name="Prosent 2 5 2 4 3 3" xfId="31205" xr:uid="{00000000-0005-0000-0000-0000B9790000}"/>
    <cellStyle name="Prosent 2 5 2 4 4" xfId="31206" xr:uid="{00000000-0005-0000-0000-0000BA790000}"/>
    <cellStyle name="Prosent 2 5 2 4 5" xfId="31207" xr:uid="{00000000-0005-0000-0000-0000BB790000}"/>
    <cellStyle name="Prosent 2 5 2 5" xfId="31208" xr:uid="{00000000-0005-0000-0000-0000BC790000}"/>
    <cellStyle name="Prosent 2 5 2 5 2" xfId="31209" xr:uid="{00000000-0005-0000-0000-0000BD790000}"/>
    <cellStyle name="Prosent 2 5 2 5 3" xfId="31210" xr:uid="{00000000-0005-0000-0000-0000BE790000}"/>
    <cellStyle name="Prosent 2 5 2 6" xfId="31211" xr:uid="{00000000-0005-0000-0000-0000BF790000}"/>
    <cellStyle name="Prosent 2 5 2 6 2" xfId="31212" xr:uid="{00000000-0005-0000-0000-0000C0790000}"/>
    <cellStyle name="Prosent 2 5 2 6 3" xfId="31213" xr:uid="{00000000-0005-0000-0000-0000C1790000}"/>
    <cellStyle name="Prosent 2 5 2 7" xfId="31214" xr:uid="{00000000-0005-0000-0000-0000C2790000}"/>
    <cellStyle name="Prosent 2 5 2 7 2" xfId="31215" xr:uid="{00000000-0005-0000-0000-0000C3790000}"/>
    <cellStyle name="Prosent 2 5 2 8" xfId="31216" xr:uid="{00000000-0005-0000-0000-0000C4790000}"/>
    <cellStyle name="Prosent 2 5 2 8 2" xfId="31217" xr:uid="{00000000-0005-0000-0000-0000C5790000}"/>
    <cellStyle name="Prosent 2 5 2 9" xfId="31218" xr:uid="{00000000-0005-0000-0000-0000C6790000}"/>
    <cellStyle name="Prosent 2 5 2_Tabell 4.5-4.7" xfId="31155" xr:uid="{00000000-0005-0000-0000-0000C7790000}"/>
    <cellStyle name="Prosent 2 5 3" xfId="1800" xr:uid="{00000000-0005-0000-0000-0000C8790000}"/>
    <cellStyle name="Prosent 2 5 3 10" xfId="31220" xr:uid="{00000000-0005-0000-0000-0000C9790000}"/>
    <cellStyle name="Prosent 2 5 3 2" xfId="1801" xr:uid="{00000000-0005-0000-0000-0000CA790000}"/>
    <cellStyle name="Prosent 2 5 3 2 2" xfId="31222" xr:uid="{00000000-0005-0000-0000-0000CB790000}"/>
    <cellStyle name="Prosent 2 5 3 2 2 2" xfId="31223" xr:uid="{00000000-0005-0000-0000-0000CC790000}"/>
    <cellStyle name="Prosent 2 5 3 2 2 3" xfId="31224" xr:uid="{00000000-0005-0000-0000-0000CD790000}"/>
    <cellStyle name="Prosent 2 5 3 2 3" xfId="31225" xr:uid="{00000000-0005-0000-0000-0000CE790000}"/>
    <cellStyle name="Prosent 2 5 3 2 3 2" xfId="31226" xr:uid="{00000000-0005-0000-0000-0000CF790000}"/>
    <cellStyle name="Prosent 2 5 3 2 3 3" xfId="31227" xr:uid="{00000000-0005-0000-0000-0000D0790000}"/>
    <cellStyle name="Prosent 2 5 3 2 4" xfId="31228" xr:uid="{00000000-0005-0000-0000-0000D1790000}"/>
    <cellStyle name="Prosent 2 5 3 2 5" xfId="31229" xr:uid="{00000000-0005-0000-0000-0000D2790000}"/>
    <cellStyle name="Prosent 2 5 3 2_Tabell 4.5-4.7" xfId="31221" xr:uid="{00000000-0005-0000-0000-0000D3790000}"/>
    <cellStyle name="Prosent 2 5 3 3" xfId="31230" xr:uid="{00000000-0005-0000-0000-0000D4790000}"/>
    <cellStyle name="Prosent 2 5 3 3 2" xfId="31231" xr:uid="{00000000-0005-0000-0000-0000D5790000}"/>
    <cellStyle name="Prosent 2 5 3 3 2 2" xfId="31232" xr:uid="{00000000-0005-0000-0000-0000D6790000}"/>
    <cellStyle name="Prosent 2 5 3 3 2 3" xfId="31233" xr:uid="{00000000-0005-0000-0000-0000D7790000}"/>
    <cellStyle name="Prosent 2 5 3 3 3" xfId="31234" xr:uid="{00000000-0005-0000-0000-0000D8790000}"/>
    <cellStyle name="Prosent 2 5 3 3 3 2" xfId="31235" xr:uid="{00000000-0005-0000-0000-0000D9790000}"/>
    <cellStyle name="Prosent 2 5 3 3 3 3" xfId="31236" xr:uid="{00000000-0005-0000-0000-0000DA790000}"/>
    <cellStyle name="Prosent 2 5 3 3 4" xfId="31237" xr:uid="{00000000-0005-0000-0000-0000DB790000}"/>
    <cellStyle name="Prosent 2 5 3 3 5" xfId="31238" xr:uid="{00000000-0005-0000-0000-0000DC790000}"/>
    <cellStyle name="Prosent 2 5 3 4" xfId="31239" xr:uid="{00000000-0005-0000-0000-0000DD790000}"/>
    <cellStyle name="Prosent 2 5 3 4 2" xfId="31240" xr:uid="{00000000-0005-0000-0000-0000DE790000}"/>
    <cellStyle name="Prosent 2 5 3 4 3" xfId="31241" xr:uid="{00000000-0005-0000-0000-0000DF790000}"/>
    <cellStyle name="Prosent 2 5 3 5" xfId="31242" xr:uid="{00000000-0005-0000-0000-0000E0790000}"/>
    <cellStyle name="Prosent 2 5 3 5 2" xfId="31243" xr:uid="{00000000-0005-0000-0000-0000E1790000}"/>
    <cellStyle name="Prosent 2 5 3 5 3" xfId="31244" xr:uid="{00000000-0005-0000-0000-0000E2790000}"/>
    <cellStyle name="Prosent 2 5 3 6" xfId="31245" xr:uid="{00000000-0005-0000-0000-0000E3790000}"/>
    <cellStyle name="Prosent 2 5 3 6 2" xfId="31246" xr:uid="{00000000-0005-0000-0000-0000E4790000}"/>
    <cellStyle name="Prosent 2 5 3 7" xfId="31247" xr:uid="{00000000-0005-0000-0000-0000E5790000}"/>
    <cellStyle name="Prosent 2 5 3 7 2" xfId="31248" xr:uid="{00000000-0005-0000-0000-0000E6790000}"/>
    <cellStyle name="Prosent 2 5 3 8" xfId="31249" xr:uid="{00000000-0005-0000-0000-0000E7790000}"/>
    <cellStyle name="Prosent 2 5 3 9" xfId="31250" xr:uid="{00000000-0005-0000-0000-0000E8790000}"/>
    <cellStyle name="Prosent 2 5 3_Tabell 4.5-4.7" xfId="31219" xr:uid="{00000000-0005-0000-0000-0000E9790000}"/>
    <cellStyle name="Prosent 2 5 4" xfId="1802" xr:uid="{00000000-0005-0000-0000-0000EA790000}"/>
    <cellStyle name="Prosent 2 5 4 2" xfId="31252" xr:uid="{00000000-0005-0000-0000-0000EB790000}"/>
    <cellStyle name="Prosent 2 5 4 2 2" xfId="31253" xr:uid="{00000000-0005-0000-0000-0000EC790000}"/>
    <cellStyle name="Prosent 2 5 4 2 3" xfId="31254" xr:uid="{00000000-0005-0000-0000-0000ED790000}"/>
    <cellStyle name="Prosent 2 5 4 3" xfId="31255" xr:uid="{00000000-0005-0000-0000-0000EE790000}"/>
    <cellStyle name="Prosent 2 5 4 3 2" xfId="31256" xr:uid="{00000000-0005-0000-0000-0000EF790000}"/>
    <cellStyle name="Prosent 2 5 4 3 3" xfId="31257" xr:uid="{00000000-0005-0000-0000-0000F0790000}"/>
    <cellStyle name="Prosent 2 5 4 4" xfId="31258" xr:uid="{00000000-0005-0000-0000-0000F1790000}"/>
    <cellStyle name="Prosent 2 5 4 5" xfId="31259" xr:uid="{00000000-0005-0000-0000-0000F2790000}"/>
    <cellStyle name="Prosent 2 5 4_Tabell 4.5-4.7" xfId="31251" xr:uid="{00000000-0005-0000-0000-0000F3790000}"/>
    <cellStyle name="Prosent 2 5 5" xfId="31260" xr:uid="{00000000-0005-0000-0000-0000F4790000}"/>
    <cellStyle name="Prosent 2 5 5 2" xfId="31261" xr:uid="{00000000-0005-0000-0000-0000F5790000}"/>
    <cellStyle name="Prosent 2 5 5 2 2" xfId="31262" xr:uid="{00000000-0005-0000-0000-0000F6790000}"/>
    <cellStyle name="Prosent 2 5 5 2 3" xfId="31263" xr:uid="{00000000-0005-0000-0000-0000F7790000}"/>
    <cellStyle name="Prosent 2 5 5 3" xfId="31264" xr:uid="{00000000-0005-0000-0000-0000F8790000}"/>
    <cellStyle name="Prosent 2 5 5 3 2" xfId="31265" xr:uid="{00000000-0005-0000-0000-0000F9790000}"/>
    <cellStyle name="Prosent 2 5 5 3 3" xfId="31266" xr:uid="{00000000-0005-0000-0000-0000FA790000}"/>
    <cellStyle name="Prosent 2 5 5 4" xfId="31267" xr:uid="{00000000-0005-0000-0000-0000FB790000}"/>
    <cellStyle name="Prosent 2 5 5 5" xfId="31268" xr:uid="{00000000-0005-0000-0000-0000FC790000}"/>
    <cellStyle name="Prosent 2 5 6" xfId="31269" xr:uid="{00000000-0005-0000-0000-0000FD790000}"/>
    <cellStyle name="Prosent 2 5 6 2" xfId="31270" xr:uid="{00000000-0005-0000-0000-0000FE790000}"/>
    <cellStyle name="Prosent 2 5 6 3" xfId="31271" xr:uid="{00000000-0005-0000-0000-0000FF790000}"/>
    <cellStyle name="Prosent 2 5 7" xfId="31272" xr:uid="{00000000-0005-0000-0000-0000007A0000}"/>
    <cellStyle name="Prosent 2 5 7 2" xfId="31273" xr:uid="{00000000-0005-0000-0000-0000017A0000}"/>
    <cellStyle name="Prosent 2 5 7 3" xfId="31274" xr:uid="{00000000-0005-0000-0000-0000027A0000}"/>
    <cellStyle name="Prosent 2 5 8" xfId="31275" xr:uid="{00000000-0005-0000-0000-0000037A0000}"/>
    <cellStyle name="Prosent 2 5 8 2" xfId="31276" xr:uid="{00000000-0005-0000-0000-0000047A0000}"/>
    <cellStyle name="Prosent 2 5 9" xfId="31277" xr:uid="{00000000-0005-0000-0000-0000057A0000}"/>
    <cellStyle name="Prosent 2 5 9 2" xfId="31278" xr:uid="{00000000-0005-0000-0000-0000067A0000}"/>
    <cellStyle name="Prosent 2 5_Tabell 4.5-4.7" xfId="31151" xr:uid="{00000000-0005-0000-0000-0000077A0000}"/>
    <cellStyle name="Prosent 2 6" xfId="1803" xr:uid="{00000000-0005-0000-0000-0000087A0000}"/>
    <cellStyle name="Prosent 2 6 10" xfId="31280" xr:uid="{00000000-0005-0000-0000-0000097A0000}"/>
    <cellStyle name="Prosent 2 6 11" xfId="31281" xr:uid="{00000000-0005-0000-0000-00000A7A0000}"/>
    <cellStyle name="Prosent 2 6 12" xfId="31282" xr:uid="{00000000-0005-0000-0000-00000B7A0000}"/>
    <cellStyle name="Prosent 2 6 2" xfId="1804" xr:uid="{00000000-0005-0000-0000-00000C7A0000}"/>
    <cellStyle name="Prosent 2 6 2 10" xfId="31284" xr:uid="{00000000-0005-0000-0000-00000D7A0000}"/>
    <cellStyle name="Prosent 2 6 2 11" xfId="31285" xr:uid="{00000000-0005-0000-0000-00000E7A0000}"/>
    <cellStyle name="Prosent 2 6 2 2" xfId="1805" xr:uid="{00000000-0005-0000-0000-00000F7A0000}"/>
    <cellStyle name="Prosent 2 6 2 2 10" xfId="31287" xr:uid="{00000000-0005-0000-0000-0000107A0000}"/>
    <cellStyle name="Prosent 2 6 2 2 2" xfId="1806" xr:uid="{00000000-0005-0000-0000-0000117A0000}"/>
    <cellStyle name="Prosent 2 6 2 2 2 2" xfId="31289" xr:uid="{00000000-0005-0000-0000-0000127A0000}"/>
    <cellStyle name="Prosent 2 6 2 2 2 2 2" xfId="31290" xr:uid="{00000000-0005-0000-0000-0000137A0000}"/>
    <cellStyle name="Prosent 2 6 2 2 2 2 3" xfId="31291" xr:uid="{00000000-0005-0000-0000-0000147A0000}"/>
    <cellStyle name="Prosent 2 6 2 2 2 3" xfId="31292" xr:uid="{00000000-0005-0000-0000-0000157A0000}"/>
    <cellStyle name="Prosent 2 6 2 2 2 3 2" xfId="31293" xr:uid="{00000000-0005-0000-0000-0000167A0000}"/>
    <cellStyle name="Prosent 2 6 2 2 2 3 3" xfId="31294" xr:uid="{00000000-0005-0000-0000-0000177A0000}"/>
    <cellStyle name="Prosent 2 6 2 2 2 4" xfId="31295" xr:uid="{00000000-0005-0000-0000-0000187A0000}"/>
    <cellStyle name="Prosent 2 6 2 2 2 5" xfId="31296" xr:uid="{00000000-0005-0000-0000-0000197A0000}"/>
    <cellStyle name="Prosent 2 6 2 2 2_Tabell 4.5-4.7" xfId="31288" xr:uid="{00000000-0005-0000-0000-00001A7A0000}"/>
    <cellStyle name="Prosent 2 6 2 2 3" xfId="31297" xr:uid="{00000000-0005-0000-0000-00001B7A0000}"/>
    <cellStyle name="Prosent 2 6 2 2 3 2" xfId="31298" xr:uid="{00000000-0005-0000-0000-00001C7A0000}"/>
    <cellStyle name="Prosent 2 6 2 2 3 2 2" xfId="31299" xr:uid="{00000000-0005-0000-0000-00001D7A0000}"/>
    <cellStyle name="Prosent 2 6 2 2 3 2 3" xfId="31300" xr:uid="{00000000-0005-0000-0000-00001E7A0000}"/>
    <cellStyle name="Prosent 2 6 2 2 3 3" xfId="31301" xr:uid="{00000000-0005-0000-0000-00001F7A0000}"/>
    <cellStyle name="Prosent 2 6 2 2 3 3 2" xfId="31302" xr:uid="{00000000-0005-0000-0000-0000207A0000}"/>
    <cellStyle name="Prosent 2 6 2 2 3 3 3" xfId="31303" xr:uid="{00000000-0005-0000-0000-0000217A0000}"/>
    <cellStyle name="Prosent 2 6 2 2 3 4" xfId="31304" xr:uid="{00000000-0005-0000-0000-0000227A0000}"/>
    <cellStyle name="Prosent 2 6 2 2 3 5" xfId="31305" xr:uid="{00000000-0005-0000-0000-0000237A0000}"/>
    <cellStyle name="Prosent 2 6 2 2 4" xfId="31306" xr:uid="{00000000-0005-0000-0000-0000247A0000}"/>
    <cellStyle name="Prosent 2 6 2 2 4 2" xfId="31307" xr:uid="{00000000-0005-0000-0000-0000257A0000}"/>
    <cellStyle name="Prosent 2 6 2 2 4 3" xfId="31308" xr:uid="{00000000-0005-0000-0000-0000267A0000}"/>
    <cellStyle name="Prosent 2 6 2 2 5" xfId="31309" xr:uid="{00000000-0005-0000-0000-0000277A0000}"/>
    <cellStyle name="Prosent 2 6 2 2 5 2" xfId="31310" xr:uid="{00000000-0005-0000-0000-0000287A0000}"/>
    <cellStyle name="Prosent 2 6 2 2 5 3" xfId="31311" xr:uid="{00000000-0005-0000-0000-0000297A0000}"/>
    <cellStyle name="Prosent 2 6 2 2 6" xfId="31312" xr:uid="{00000000-0005-0000-0000-00002A7A0000}"/>
    <cellStyle name="Prosent 2 6 2 2 6 2" xfId="31313" xr:uid="{00000000-0005-0000-0000-00002B7A0000}"/>
    <cellStyle name="Prosent 2 6 2 2 7" xfId="31314" xr:uid="{00000000-0005-0000-0000-00002C7A0000}"/>
    <cellStyle name="Prosent 2 6 2 2 7 2" xfId="31315" xr:uid="{00000000-0005-0000-0000-00002D7A0000}"/>
    <cellStyle name="Prosent 2 6 2 2 8" xfId="31316" xr:uid="{00000000-0005-0000-0000-00002E7A0000}"/>
    <cellStyle name="Prosent 2 6 2 2 9" xfId="31317" xr:uid="{00000000-0005-0000-0000-00002F7A0000}"/>
    <cellStyle name="Prosent 2 6 2 2_Tabell 4.5-4.7" xfId="31286" xr:uid="{00000000-0005-0000-0000-0000307A0000}"/>
    <cellStyle name="Prosent 2 6 2 3" xfId="1807" xr:uid="{00000000-0005-0000-0000-0000317A0000}"/>
    <cellStyle name="Prosent 2 6 2 3 2" xfId="31319" xr:uid="{00000000-0005-0000-0000-0000327A0000}"/>
    <cellStyle name="Prosent 2 6 2 3 2 2" xfId="31320" xr:uid="{00000000-0005-0000-0000-0000337A0000}"/>
    <cellStyle name="Prosent 2 6 2 3 2 3" xfId="31321" xr:uid="{00000000-0005-0000-0000-0000347A0000}"/>
    <cellStyle name="Prosent 2 6 2 3 3" xfId="31322" xr:uid="{00000000-0005-0000-0000-0000357A0000}"/>
    <cellStyle name="Prosent 2 6 2 3 3 2" xfId="31323" xr:uid="{00000000-0005-0000-0000-0000367A0000}"/>
    <cellStyle name="Prosent 2 6 2 3 3 3" xfId="31324" xr:uid="{00000000-0005-0000-0000-0000377A0000}"/>
    <cellStyle name="Prosent 2 6 2 3 4" xfId="31325" xr:uid="{00000000-0005-0000-0000-0000387A0000}"/>
    <cellStyle name="Prosent 2 6 2 3 5" xfId="31326" xr:uid="{00000000-0005-0000-0000-0000397A0000}"/>
    <cellStyle name="Prosent 2 6 2 3_Tabell 4.5-4.7" xfId="31318" xr:uid="{00000000-0005-0000-0000-00003A7A0000}"/>
    <cellStyle name="Prosent 2 6 2 4" xfId="31327" xr:uid="{00000000-0005-0000-0000-00003B7A0000}"/>
    <cellStyle name="Prosent 2 6 2 4 2" xfId="31328" xr:uid="{00000000-0005-0000-0000-00003C7A0000}"/>
    <cellStyle name="Prosent 2 6 2 4 2 2" xfId="31329" xr:uid="{00000000-0005-0000-0000-00003D7A0000}"/>
    <cellStyle name="Prosent 2 6 2 4 2 3" xfId="31330" xr:uid="{00000000-0005-0000-0000-00003E7A0000}"/>
    <cellStyle name="Prosent 2 6 2 4 3" xfId="31331" xr:uid="{00000000-0005-0000-0000-00003F7A0000}"/>
    <cellStyle name="Prosent 2 6 2 4 3 2" xfId="31332" xr:uid="{00000000-0005-0000-0000-0000407A0000}"/>
    <cellStyle name="Prosent 2 6 2 4 3 3" xfId="31333" xr:uid="{00000000-0005-0000-0000-0000417A0000}"/>
    <cellStyle name="Prosent 2 6 2 4 4" xfId="31334" xr:uid="{00000000-0005-0000-0000-0000427A0000}"/>
    <cellStyle name="Prosent 2 6 2 4 5" xfId="31335" xr:uid="{00000000-0005-0000-0000-0000437A0000}"/>
    <cellStyle name="Prosent 2 6 2 5" xfId="31336" xr:uid="{00000000-0005-0000-0000-0000447A0000}"/>
    <cellStyle name="Prosent 2 6 2 5 2" xfId="31337" xr:uid="{00000000-0005-0000-0000-0000457A0000}"/>
    <cellStyle name="Prosent 2 6 2 5 3" xfId="31338" xr:uid="{00000000-0005-0000-0000-0000467A0000}"/>
    <cellStyle name="Prosent 2 6 2 6" xfId="31339" xr:uid="{00000000-0005-0000-0000-0000477A0000}"/>
    <cellStyle name="Prosent 2 6 2 6 2" xfId="31340" xr:uid="{00000000-0005-0000-0000-0000487A0000}"/>
    <cellStyle name="Prosent 2 6 2 6 3" xfId="31341" xr:uid="{00000000-0005-0000-0000-0000497A0000}"/>
    <cellStyle name="Prosent 2 6 2 7" xfId="31342" xr:uid="{00000000-0005-0000-0000-00004A7A0000}"/>
    <cellStyle name="Prosent 2 6 2 7 2" xfId="31343" xr:uid="{00000000-0005-0000-0000-00004B7A0000}"/>
    <cellStyle name="Prosent 2 6 2 8" xfId="31344" xr:uid="{00000000-0005-0000-0000-00004C7A0000}"/>
    <cellStyle name="Prosent 2 6 2 8 2" xfId="31345" xr:uid="{00000000-0005-0000-0000-00004D7A0000}"/>
    <cellStyle name="Prosent 2 6 2 9" xfId="31346" xr:uid="{00000000-0005-0000-0000-00004E7A0000}"/>
    <cellStyle name="Prosent 2 6 2_Tabell 4.5-4.7" xfId="31283" xr:uid="{00000000-0005-0000-0000-00004F7A0000}"/>
    <cellStyle name="Prosent 2 6 3" xfId="1808" xr:uid="{00000000-0005-0000-0000-0000507A0000}"/>
    <cellStyle name="Prosent 2 6 3 10" xfId="31348" xr:uid="{00000000-0005-0000-0000-0000517A0000}"/>
    <cellStyle name="Prosent 2 6 3 2" xfId="1809" xr:uid="{00000000-0005-0000-0000-0000527A0000}"/>
    <cellStyle name="Prosent 2 6 3 2 2" xfId="31350" xr:uid="{00000000-0005-0000-0000-0000537A0000}"/>
    <cellStyle name="Prosent 2 6 3 2 2 2" xfId="31351" xr:uid="{00000000-0005-0000-0000-0000547A0000}"/>
    <cellStyle name="Prosent 2 6 3 2 2 3" xfId="31352" xr:uid="{00000000-0005-0000-0000-0000557A0000}"/>
    <cellStyle name="Prosent 2 6 3 2 3" xfId="31353" xr:uid="{00000000-0005-0000-0000-0000567A0000}"/>
    <cellStyle name="Prosent 2 6 3 2 3 2" xfId="31354" xr:uid="{00000000-0005-0000-0000-0000577A0000}"/>
    <cellStyle name="Prosent 2 6 3 2 3 3" xfId="31355" xr:uid="{00000000-0005-0000-0000-0000587A0000}"/>
    <cellStyle name="Prosent 2 6 3 2 4" xfId="31356" xr:uid="{00000000-0005-0000-0000-0000597A0000}"/>
    <cellStyle name="Prosent 2 6 3 2 5" xfId="31357" xr:uid="{00000000-0005-0000-0000-00005A7A0000}"/>
    <cellStyle name="Prosent 2 6 3 2_Tabell 4.5-4.7" xfId="31349" xr:uid="{00000000-0005-0000-0000-00005B7A0000}"/>
    <cellStyle name="Prosent 2 6 3 3" xfId="31358" xr:uid="{00000000-0005-0000-0000-00005C7A0000}"/>
    <cellStyle name="Prosent 2 6 3 3 2" xfId="31359" xr:uid="{00000000-0005-0000-0000-00005D7A0000}"/>
    <cellStyle name="Prosent 2 6 3 3 2 2" xfId="31360" xr:uid="{00000000-0005-0000-0000-00005E7A0000}"/>
    <cellStyle name="Prosent 2 6 3 3 2 3" xfId="31361" xr:uid="{00000000-0005-0000-0000-00005F7A0000}"/>
    <cellStyle name="Prosent 2 6 3 3 3" xfId="31362" xr:uid="{00000000-0005-0000-0000-0000607A0000}"/>
    <cellStyle name="Prosent 2 6 3 3 3 2" xfId="31363" xr:uid="{00000000-0005-0000-0000-0000617A0000}"/>
    <cellStyle name="Prosent 2 6 3 3 3 3" xfId="31364" xr:uid="{00000000-0005-0000-0000-0000627A0000}"/>
    <cellStyle name="Prosent 2 6 3 3 4" xfId="31365" xr:uid="{00000000-0005-0000-0000-0000637A0000}"/>
    <cellStyle name="Prosent 2 6 3 3 5" xfId="31366" xr:uid="{00000000-0005-0000-0000-0000647A0000}"/>
    <cellStyle name="Prosent 2 6 3 4" xfId="31367" xr:uid="{00000000-0005-0000-0000-0000657A0000}"/>
    <cellStyle name="Prosent 2 6 3 4 2" xfId="31368" xr:uid="{00000000-0005-0000-0000-0000667A0000}"/>
    <cellStyle name="Prosent 2 6 3 4 3" xfId="31369" xr:uid="{00000000-0005-0000-0000-0000677A0000}"/>
    <cellStyle name="Prosent 2 6 3 5" xfId="31370" xr:uid="{00000000-0005-0000-0000-0000687A0000}"/>
    <cellStyle name="Prosent 2 6 3 5 2" xfId="31371" xr:uid="{00000000-0005-0000-0000-0000697A0000}"/>
    <cellStyle name="Prosent 2 6 3 5 3" xfId="31372" xr:uid="{00000000-0005-0000-0000-00006A7A0000}"/>
    <cellStyle name="Prosent 2 6 3 6" xfId="31373" xr:uid="{00000000-0005-0000-0000-00006B7A0000}"/>
    <cellStyle name="Prosent 2 6 3 6 2" xfId="31374" xr:uid="{00000000-0005-0000-0000-00006C7A0000}"/>
    <cellStyle name="Prosent 2 6 3 7" xfId="31375" xr:uid="{00000000-0005-0000-0000-00006D7A0000}"/>
    <cellStyle name="Prosent 2 6 3 7 2" xfId="31376" xr:uid="{00000000-0005-0000-0000-00006E7A0000}"/>
    <cellStyle name="Prosent 2 6 3 8" xfId="31377" xr:uid="{00000000-0005-0000-0000-00006F7A0000}"/>
    <cellStyle name="Prosent 2 6 3 9" xfId="31378" xr:uid="{00000000-0005-0000-0000-0000707A0000}"/>
    <cellStyle name="Prosent 2 6 3_Tabell 4.5-4.7" xfId="31347" xr:uid="{00000000-0005-0000-0000-0000717A0000}"/>
    <cellStyle name="Prosent 2 6 4" xfId="1810" xr:uid="{00000000-0005-0000-0000-0000727A0000}"/>
    <cellStyle name="Prosent 2 6 4 2" xfId="31380" xr:uid="{00000000-0005-0000-0000-0000737A0000}"/>
    <cellStyle name="Prosent 2 6 4 2 2" xfId="31381" xr:uid="{00000000-0005-0000-0000-0000747A0000}"/>
    <cellStyle name="Prosent 2 6 4 2 3" xfId="31382" xr:uid="{00000000-0005-0000-0000-0000757A0000}"/>
    <cellStyle name="Prosent 2 6 4 3" xfId="31383" xr:uid="{00000000-0005-0000-0000-0000767A0000}"/>
    <cellStyle name="Prosent 2 6 4 3 2" xfId="31384" xr:uid="{00000000-0005-0000-0000-0000777A0000}"/>
    <cellStyle name="Prosent 2 6 4 3 3" xfId="31385" xr:uid="{00000000-0005-0000-0000-0000787A0000}"/>
    <cellStyle name="Prosent 2 6 4 4" xfId="31386" xr:uid="{00000000-0005-0000-0000-0000797A0000}"/>
    <cellStyle name="Prosent 2 6 4 5" xfId="31387" xr:uid="{00000000-0005-0000-0000-00007A7A0000}"/>
    <cellStyle name="Prosent 2 6 4_Tabell 4.5-4.7" xfId="31379" xr:uid="{00000000-0005-0000-0000-00007B7A0000}"/>
    <cellStyle name="Prosent 2 6 5" xfId="31388" xr:uid="{00000000-0005-0000-0000-00007C7A0000}"/>
    <cellStyle name="Prosent 2 6 5 2" xfId="31389" xr:uid="{00000000-0005-0000-0000-00007D7A0000}"/>
    <cellStyle name="Prosent 2 6 5 2 2" xfId="31390" xr:uid="{00000000-0005-0000-0000-00007E7A0000}"/>
    <cellStyle name="Prosent 2 6 5 2 3" xfId="31391" xr:uid="{00000000-0005-0000-0000-00007F7A0000}"/>
    <cellStyle name="Prosent 2 6 5 3" xfId="31392" xr:uid="{00000000-0005-0000-0000-0000807A0000}"/>
    <cellStyle name="Prosent 2 6 5 3 2" xfId="31393" xr:uid="{00000000-0005-0000-0000-0000817A0000}"/>
    <cellStyle name="Prosent 2 6 5 3 3" xfId="31394" xr:uid="{00000000-0005-0000-0000-0000827A0000}"/>
    <cellStyle name="Prosent 2 6 5 4" xfId="31395" xr:uid="{00000000-0005-0000-0000-0000837A0000}"/>
    <cellStyle name="Prosent 2 6 5 5" xfId="31396" xr:uid="{00000000-0005-0000-0000-0000847A0000}"/>
    <cellStyle name="Prosent 2 6 6" xfId="31397" xr:uid="{00000000-0005-0000-0000-0000857A0000}"/>
    <cellStyle name="Prosent 2 6 6 2" xfId="31398" xr:uid="{00000000-0005-0000-0000-0000867A0000}"/>
    <cellStyle name="Prosent 2 6 6 3" xfId="31399" xr:uid="{00000000-0005-0000-0000-0000877A0000}"/>
    <cellStyle name="Prosent 2 6 7" xfId="31400" xr:uid="{00000000-0005-0000-0000-0000887A0000}"/>
    <cellStyle name="Prosent 2 6 7 2" xfId="31401" xr:uid="{00000000-0005-0000-0000-0000897A0000}"/>
    <cellStyle name="Prosent 2 6 7 3" xfId="31402" xr:uid="{00000000-0005-0000-0000-00008A7A0000}"/>
    <cellStyle name="Prosent 2 6 8" xfId="31403" xr:uid="{00000000-0005-0000-0000-00008B7A0000}"/>
    <cellStyle name="Prosent 2 6 8 2" xfId="31404" xr:uid="{00000000-0005-0000-0000-00008C7A0000}"/>
    <cellStyle name="Prosent 2 6 9" xfId="31405" xr:uid="{00000000-0005-0000-0000-00008D7A0000}"/>
    <cellStyle name="Prosent 2 6 9 2" xfId="31406" xr:uid="{00000000-0005-0000-0000-00008E7A0000}"/>
    <cellStyle name="Prosent 2 6_Tabell 4.5-4.7" xfId="31279" xr:uid="{00000000-0005-0000-0000-00008F7A0000}"/>
    <cellStyle name="Prosent 2 7" xfId="1811" xr:uid="{00000000-0005-0000-0000-0000907A0000}"/>
    <cellStyle name="Prosent 2 7 10" xfId="31408" xr:uid="{00000000-0005-0000-0000-0000917A0000}"/>
    <cellStyle name="Prosent 2 7 11" xfId="31409" xr:uid="{00000000-0005-0000-0000-0000927A0000}"/>
    <cellStyle name="Prosent 2 7 2" xfId="1812" xr:uid="{00000000-0005-0000-0000-0000937A0000}"/>
    <cellStyle name="Prosent 2 7 2 10" xfId="31411" xr:uid="{00000000-0005-0000-0000-0000947A0000}"/>
    <cellStyle name="Prosent 2 7 2 2" xfId="1813" xr:uid="{00000000-0005-0000-0000-0000957A0000}"/>
    <cellStyle name="Prosent 2 7 2 2 2" xfId="31413" xr:uid="{00000000-0005-0000-0000-0000967A0000}"/>
    <cellStyle name="Prosent 2 7 2 2 2 2" xfId="31414" xr:uid="{00000000-0005-0000-0000-0000977A0000}"/>
    <cellStyle name="Prosent 2 7 2 2 2 3" xfId="31415" xr:uid="{00000000-0005-0000-0000-0000987A0000}"/>
    <cellStyle name="Prosent 2 7 2 2 3" xfId="31416" xr:uid="{00000000-0005-0000-0000-0000997A0000}"/>
    <cellStyle name="Prosent 2 7 2 2 3 2" xfId="31417" xr:uid="{00000000-0005-0000-0000-00009A7A0000}"/>
    <cellStyle name="Prosent 2 7 2 2 3 3" xfId="31418" xr:uid="{00000000-0005-0000-0000-00009B7A0000}"/>
    <cellStyle name="Prosent 2 7 2 2 4" xfId="31419" xr:uid="{00000000-0005-0000-0000-00009C7A0000}"/>
    <cellStyle name="Prosent 2 7 2 2 5" xfId="31420" xr:uid="{00000000-0005-0000-0000-00009D7A0000}"/>
    <cellStyle name="Prosent 2 7 2 2_Tabell 4.5-4.7" xfId="31412" xr:uid="{00000000-0005-0000-0000-00009E7A0000}"/>
    <cellStyle name="Prosent 2 7 2 3" xfId="31421" xr:uid="{00000000-0005-0000-0000-00009F7A0000}"/>
    <cellStyle name="Prosent 2 7 2 3 2" xfId="31422" xr:uid="{00000000-0005-0000-0000-0000A07A0000}"/>
    <cellStyle name="Prosent 2 7 2 3 2 2" xfId="31423" xr:uid="{00000000-0005-0000-0000-0000A17A0000}"/>
    <cellStyle name="Prosent 2 7 2 3 2 3" xfId="31424" xr:uid="{00000000-0005-0000-0000-0000A27A0000}"/>
    <cellStyle name="Prosent 2 7 2 3 3" xfId="31425" xr:uid="{00000000-0005-0000-0000-0000A37A0000}"/>
    <cellStyle name="Prosent 2 7 2 3 3 2" xfId="31426" xr:uid="{00000000-0005-0000-0000-0000A47A0000}"/>
    <cellStyle name="Prosent 2 7 2 3 3 3" xfId="31427" xr:uid="{00000000-0005-0000-0000-0000A57A0000}"/>
    <cellStyle name="Prosent 2 7 2 3 4" xfId="31428" xr:uid="{00000000-0005-0000-0000-0000A67A0000}"/>
    <cellStyle name="Prosent 2 7 2 3 5" xfId="31429" xr:uid="{00000000-0005-0000-0000-0000A77A0000}"/>
    <cellStyle name="Prosent 2 7 2 4" xfId="31430" xr:uid="{00000000-0005-0000-0000-0000A87A0000}"/>
    <cellStyle name="Prosent 2 7 2 4 2" xfId="31431" xr:uid="{00000000-0005-0000-0000-0000A97A0000}"/>
    <cellStyle name="Prosent 2 7 2 4 3" xfId="31432" xr:uid="{00000000-0005-0000-0000-0000AA7A0000}"/>
    <cellStyle name="Prosent 2 7 2 5" xfId="31433" xr:uid="{00000000-0005-0000-0000-0000AB7A0000}"/>
    <cellStyle name="Prosent 2 7 2 5 2" xfId="31434" xr:uid="{00000000-0005-0000-0000-0000AC7A0000}"/>
    <cellStyle name="Prosent 2 7 2 5 3" xfId="31435" xr:uid="{00000000-0005-0000-0000-0000AD7A0000}"/>
    <cellStyle name="Prosent 2 7 2 6" xfId="31436" xr:uid="{00000000-0005-0000-0000-0000AE7A0000}"/>
    <cellStyle name="Prosent 2 7 2 6 2" xfId="31437" xr:uid="{00000000-0005-0000-0000-0000AF7A0000}"/>
    <cellStyle name="Prosent 2 7 2 7" xfId="31438" xr:uid="{00000000-0005-0000-0000-0000B07A0000}"/>
    <cellStyle name="Prosent 2 7 2 7 2" xfId="31439" xr:uid="{00000000-0005-0000-0000-0000B17A0000}"/>
    <cellStyle name="Prosent 2 7 2 8" xfId="31440" xr:uid="{00000000-0005-0000-0000-0000B27A0000}"/>
    <cellStyle name="Prosent 2 7 2 9" xfId="31441" xr:uid="{00000000-0005-0000-0000-0000B37A0000}"/>
    <cellStyle name="Prosent 2 7 2_Tabell 4.5-4.7" xfId="31410" xr:uid="{00000000-0005-0000-0000-0000B47A0000}"/>
    <cellStyle name="Prosent 2 7 3" xfId="1814" xr:uid="{00000000-0005-0000-0000-0000B57A0000}"/>
    <cellStyle name="Prosent 2 7 3 2" xfId="31443" xr:uid="{00000000-0005-0000-0000-0000B67A0000}"/>
    <cellStyle name="Prosent 2 7 3 2 2" xfId="31444" xr:uid="{00000000-0005-0000-0000-0000B77A0000}"/>
    <cellStyle name="Prosent 2 7 3 2 3" xfId="31445" xr:uid="{00000000-0005-0000-0000-0000B87A0000}"/>
    <cellStyle name="Prosent 2 7 3 3" xfId="31446" xr:uid="{00000000-0005-0000-0000-0000B97A0000}"/>
    <cellStyle name="Prosent 2 7 3 3 2" xfId="31447" xr:uid="{00000000-0005-0000-0000-0000BA7A0000}"/>
    <cellStyle name="Prosent 2 7 3 3 3" xfId="31448" xr:uid="{00000000-0005-0000-0000-0000BB7A0000}"/>
    <cellStyle name="Prosent 2 7 3 4" xfId="31449" xr:uid="{00000000-0005-0000-0000-0000BC7A0000}"/>
    <cellStyle name="Prosent 2 7 3 5" xfId="31450" xr:uid="{00000000-0005-0000-0000-0000BD7A0000}"/>
    <cellStyle name="Prosent 2 7 3_Tabell 4.5-4.7" xfId="31442" xr:uid="{00000000-0005-0000-0000-0000BE7A0000}"/>
    <cellStyle name="Prosent 2 7 4" xfId="31451" xr:uid="{00000000-0005-0000-0000-0000BF7A0000}"/>
    <cellStyle name="Prosent 2 7 4 2" xfId="31452" xr:uid="{00000000-0005-0000-0000-0000C07A0000}"/>
    <cellStyle name="Prosent 2 7 4 2 2" xfId="31453" xr:uid="{00000000-0005-0000-0000-0000C17A0000}"/>
    <cellStyle name="Prosent 2 7 4 2 3" xfId="31454" xr:uid="{00000000-0005-0000-0000-0000C27A0000}"/>
    <cellStyle name="Prosent 2 7 4 3" xfId="31455" xr:uid="{00000000-0005-0000-0000-0000C37A0000}"/>
    <cellStyle name="Prosent 2 7 4 3 2" xfId="31456" xr:uid="{00000000-0005-0000-0000-0000C47A0000}"/>
    <cellStyle name="Prosent 2 7 4 3 3" xfId="31457" xr:uid="{00000000-0005-0000-0000-0000C57A0000}"/>
    <cellStyle name="Prosent 2 7 4 4" xfId="31458" xr:uid="{00000000-0005-0000-0000-0000C67A0000}"/>
    <cellStyle name="Prosent 2 7 4 5" xfId="31459" xr:uid="{00000000-0005-0000-0000-0000C77A0000}"/>
    <cellStyle name="Prosent 2 7 5" xfId="31460" xr:uid="{00000000-0005-0000-0000-0000C87A0000}"/>
    <cellStyle name="Prosent 2 7 5 2" xfId="31461" xr:uid="{00000000-0005-0000-0000-0000C97A0000}"/>
    <cellStyle name="Prosent 2 7 5 3" xfId="31462" xr:uid="{00000000-0005-0000-0000-0000CA7A0000}"/>
    <cellStyle name="Prosent 2 7 6" xfId="31463" xr:uid="{00000000-0005-0000-0000-0000CB7A0000}"/>
    <cellStyle name="Prosent 2 7 6 2" xfId="31464" xr:uid="{00000000-0005-0000-0000-0000CC7A0000}"/>
    <cellStyle name="Prosent 2 7 6 3" xfId="31465" xr:uid="{00000000-0005-0000-0000-0000CD7A0000}"/>
    <cellStyle name="Prosent 2 7 7" xfId="31466" xr:uid="{00000000-0005-0000-0000-0000CE7A0000}"/>
    <cellStyle name="Prosent 2 7 7 2" xfId="31467" xr:uid="{00000000-0005-0000-0000-0000CF7A0000}"/>
    <cellStyle name="Prosent 2 7 8" xfId="31468" xr:uid="{00000000-0005-0000-0000-0000D07A0000}"/>
    <cellStyle name="Prosent 2 7 8 2" xfId="31469" xr:uid="{00000000-0005-0000-0000-0000D17A0000}"/>
    <cellStyle name="Prosent 2 7 9" xfId="31470" xr:uid="{00000000-0005-0000-0000-0000D27A0000}"/>
    <cellStyle name="Prosent 2 7_Tabell 4.5-4.7" xfId="31407" xr:uid="{00000000-0005-0000-0000-0000D37A0000}"/>
    <cellStyle name="Prosent 2 8" xfId="1815" xr:uid="{00000000-0005-0000-0000-0000D47A0000}"/>
    <cellStyle name="Prosent 2 8 10" xfId="31472" xr:uid="{00000000-0005-0000-0000-0000D57A0000}"/>
    <cellStyle name="Prosent 2 8 11" xfId="31473" xr:uid="{00000000-0005-0000-0000-0000D67A0000}"/>
    <cellStyle name="Prosent 2 8 2" xfId="1816" xr:uid="{00000000-0005-0000-0000-0000D77A0000}"/>
    <cellStyle name="Prosent 2 8 2 10" xfId="31475" xr:uid="{00000000-0005-0000-0000-0000D87A0000}"/>
    <cellStyle name="Prosent 2 8 2 2" xfId="1817" xr:uid="{00000000-0005-0000-0000-0000D97A0000}"/>
    <cellStyle name="Prosent 2 8 2 2 2" xfId="31477" xr:uid="{00000000-0005-0000-0000-0000DA7A0000}"/>
    <cellStyle name="Prosent 2 8 2 2 2 2" xfId="31478" xr:uid="{00000000-0005-0000-0000-0000DB7A0000}"/>
    <cellStyle name="Prosent 2 8 2 2 2 3" xfId="31479" xr:uid="{00000000-0005-0000-0000-0000DC7A0000}"/>
    <cellStyle name="Prosent 2 8 2 2 3" xfId="31480" xr:uid="{00000000-0005-0000-0000-0000DD7A0000}"/>
    <cellStyle name="Prosent 2 8 2 2 3 2" xfId="31481" xr:uid="{00000000-0005-0000-0000-0000DE7A0000}"/>
    <cellStyle name="Prosent 2 8 2 2 3 3" xfId="31482" xr:uid="{00000000-0005-0000-0000-0000DF7A0000}"/>
    <cellStyle name="Prosent 2 8 2 2 4" xfId="31483" xr:uid="{00000000-0005-0000-0000-0000E07A0000}"/>
    <cellStyle name="Prosent 2 8 2 2 5" xfId="31484" xr:uid="{00000000-0005-0000-0000-0000E17A0000}"/>
    <cellStyle name="Prosent 2 8 2 2_Tabell 4.5-4.7" xfId="31476" xr:uid="{00000000-0005-0000-0000-0000E27A0000}"/>
    <cellStyle name="Prosent 2 8 2 3" xfId="31485" xr:uid="{00000000-0005-0000-0000-0000E37A0000}"/>
    <cellStyle name="Prosent 2 8 2 3 2" xfId="31486" xr:uid="{00000000-0005-0000-0000-0000E47A0000}"/>
    <cellStyle name="Prosent 2 8 2 3 2 2" xfId="31487" xr:uid="{00000000-0005-0000-0000-0000E57A0000}"/>
    <cellStyle name="Prosent 2 8 2 3 2 3" xfId="31488" xr:uid="{00000000-0005-0000-0000-0000E67A0000}"/>
    <cellStyle name="Prosent 2 8 2 3 3" xfId="31489" xr:uid="{00000000-0005-0000-0000-0000E77A0000}"/>
    <cellStyle name="Prosent 2 8 2 3 3 2" xfId="31490" xr:uid="{00000000-0005-0000-0000-0000E87A0000}"/>
    <cellStyle name="Prosent 2 8 2 3 3 3" xfId="31491" xr:uid="{00000000-0005-0000-0000-0000E97A0000}"/>
    <cellStyle name="Prosent 2 8 2 3 4" xfId="31492" xr:uid="{00000000-0005-0000-0000-0000EA7A0000}"/>
    <cellStyle name="Prosent 2 8 2 3 5" xfId="31493" xr:uid="{00000000-0005-0000-0000-0000EB7A0000}"/>
    <cellStyle name="Prosent 2 8 2 4" xfId="31494" xr:uid="{00000000-0005-0000-0000-0000EC7A0000}"/>
    <cellStyle name="Prosent 2 8 2 4 2" xfId="31495" xr:uid="{00000000-0005-0000-0000-0000ED7A0000}"/>
    <cellStyle name="Prosent 2 8 2 4 3" xfId="31496" xr:uid="{00000000-0005-0000-0000-0000EE7A0000}"/>
    <cellStyle name="Prosent 2 8 2 5" xfId="31497" xr:uid="{00000000-0005-0000-0000-0000EF7A0000}"/>
    <cellStyle name="Prosent 2 8 2 5 2" xfId="31498" xr:uid="{00000000-0005-0000-0000-0000F07A0000}"/>
    <cellStyle name="Prosent 2 8 2 5 3" xfId="31499" xr:uid="{00000000-0005-0000-0000-0000F17A0000}"/>
    <cellStyle name="Prosent 2 8 2 6" xfId="31500" xr:uid="{00000000-0005-0000-0000-0000F27A0000}"/>
    <cellStyle name="Prosent 2 8 2 6 2" xfId="31501" xr:uid="{00000000-0005-0000-0000-0000F37A0000}"/>
    <cellStyle name="Prosent 2 8 2 7" xfId="31502" xr:uid="{00000000-0005-0000-0000-0000F47A0000}"/>
    <cellStyle name="Prosent 2 8 2 7 2" xfId="31503" xr:uid="{00000000-0005-0000-0000-0000F57A0000}"/>
    <cellStyle name="Prosent 2 8 2 8" xfId="31504" xr:uid="{00000000-0005-0000-0000-0000F67A0000}"/>
    <cellStyle name="Prosent 2 8 2 9" xfId="31505" xr:uid="{00000000-0005-0000-0000-0000F77A0000}"/>
    <cellStyle name="Prosent 2 8 2_Tabell 4.5-4.7" xfId="31474" xr:uid="{00000000-0005-0000-0000-0000F87A0000}"/>
    <cellStyle name="Prosent 2 8 3" xfId="1818" xr:uid="{00000000-0005-0000-0000-0000F97A0000}"/>
    <cellStyle name="Prosent 2 8 3 2" xfId="31507" xr:uid="{00000000-0005-0000-0000-0000FA7A0000}"/>
    <cellStyle name="Prosent 2 8 3 2 2" xfId="31508" xr:uid="{00000000-0005-0000-0000-0000FB7A0000}"/>
    <cellStyle name="Prosent 2 8 3 2 3" xfId="31509" xr:uid="{00000000-0005-0000-0000-0000FC7A0000}"/>
    <cellStyle name="Prosent 2 8 3 3" xfId="31510" xr:uid="{00000000-0005-0000-0000-0000FD7A0000}"/>
    <cellStyle name="Prosent 2 8 3 3 2" xfId="31511" xr:uid="{00000000-0005-0000-0000-0000FE7A0000}"/>
    <cellStyle name="Prosent 2 8 3 3 3" xfId="31512" xr:uid="{00000000-0005-0000-0000-0000FF7A0000}"/>
    <cellStyle name="Prosent 2 8 3 4" xfId="31513" xr:uid="{00000000-0005-0000-0000-0000007B0000}"/>
    <cellStyle name="Prosent 2 8 3 5" xfId="31514" xr:uid="{00000000-0005-0000-0000-0000017B0000}"/>
    <cellStyle name="Prosent 2 8 3_Tabell 4.5-4.7" xfId="31506" xr:uid="{00000000-0005-0000-0000-0000027B0000}"/>
    <cellStyle name="Prosent 2 8 4" xfId="31515" xr:uid="{00000000-0005-0000-0000-0000037B0000}"/>
    <cellStyle name="Prosent 2 8 4 2" xfId="31516" xr:uid="{00000000-0005-0000-0000-0000047B0000}"/>
    <cellStyle name="Prosent 2 8 4 2 2" xfId="31517" xr:uid="{00000000-0005-0000-0000-0000057B0000}"/>
    <cellStyle name="Prosent 2 8 4 2 3" xfId="31518" xr:uid="{00000000-0005-0000-0000-0000067B0000}"/>
    <cellStyle name="Prosent 2 8 4 3" xfId="31519" xr:uid="{00000000-0005-0000-0000-0000077B0000}"/>
    <cellStyle name="Prosent 2 8 4 3 2" xfId="31520" xr:uid="{00000000-0005-0000-0000-0000087B0000}"/>
    <cellStyle name="Prosent 2 8 4 3 3" xfId="31521" xr:uid="{00000000-0005-0000-0000-0000097B0000}"/>
    <cellStyle name="Prosent 2 8 4 4" xfId="31522" xr:uid="{00000000-0005-0000-0000-00000A7B0000}"/>
    <cellStyle name="Prosent 2 8 4 5" xfId="31523" xr:uid="{00000000-0005-0000-0000-00000B7B0000}"/>
    <cellStyle name="Prosent 2 8 5" xfId="31524" xr:uid="{00000000-0005-0000-0000-00000C7B0000}"/>
    <cellStyle name="Prosent 2 8 5 2" xfId="31525" xr:uid="{00000000-0005-0000-0000-00000D7B0000}"/>
    <cellStyle name="Prosent 2 8 5 3" xfId="31526" xr:uid="{00000000-0005-0000-0000-00000E7B0000}"/>
    <cellStyle name="Prosent 2 8 6" xfId="31527" xr:uid="{00000000-0005-0000-0000-00000F7B0000}"/>
    <cellStyle name="Prosent 2 8 6 2" xfId="31528" xr:uid="{00000000-0005-0000-0000-0000107B0000}"/>
    <cellStyle name="Prosent 2 8 6 3" xfId="31529" xr:uid="{00000000-0005-0000-0000-0000117B0000}"/>
    <cellStyle name="Prosent 2 8 7" xfId="31530" xr:uid="{00000000-0005-0000-0000-0000127B0000}"/>
    <cellStyle name="Prosent 2 8 7 2" xfId="31531" xr:uid="{00000000-0005-0000-0000-0000137B0000}"/>
    <cellStyle name="Prosent 2 8 8" xfId="31532" xr:uid="{00000000-0005-0000-0000-0000147B0000}"/>
    <cellStyle name="Prosent 2 8 8 2" xfId="31533" xr:uid="{00000000-0005-0000-0000-0000157B0000}"/>
    <cellStyle name="Prosent 2 8 9" xfId="31534" xr:uid="{00000000-0005-0000-0000-0000167B0000}"/>
    <cellStyle name="Prosent 2 8_Tabell 4.5-4.7" xfId="31471" xr:uid="{00000000-0005-0000-0000-0000177B0000}"/>
    <cellStyle name="Prosent 2 9" xfId="1819" xr:uid="{00000000-0005-0000-0000-0000187B0000}"/>
    <cellStyle name="Prosent 2_Tabell 4.5-4.7" xfId="30731" xr:uid="{00000000-0005-0000-0000-0000197B0000}"/>
    <cellStyle name="Prosent 3" xfId="10" xr:uid="{00000000-0005-0000-0000-00001A7B0000}"/>
    <cellStyle name="Prosent 3 10" xfId="1820" xr:uid="{00000000-0005-0000-0000-00001B7B0000}"/>
    <cellStyle name="Prosent 3 10 2" xfId="31537" xr:uid="{00000000-0005-0000-0000-00001C7B0000}"/>
    <cellStyle name="Prosent 3 10 2 2" xfId="31538" xr:uid="{00000000-0005-0000-0000-00001D7B0000}"/>
    <cellStyle name="Prosent 3 10 2 3" xfId="31539" xr:uid="{00000000-0005-0000-0000-00001E7B0000}"/>
    <cellStyle name="Prosent 3 10 3" xfId="31540" xr:uid="{00000000-0005-0000-0000-00001F7B0000}"/>
    <cellStyle name="Prosent 3 10 3 2" xfId="31541" xr:uid="{00000000-0005-0000-0000-0000207B0000}"/>
    <cellStyle name="Prosent 3 10 3 3" xfId="31542" xr:uid="{00000000-0005-0000-0000-0000217B0000}"/>
    <cellStyle name="Prosent 3 10 4" xfId="31543" xr:uid="{00000000-0005-0000-0000-0000227B0000}"/>
    <cellStyle name="Prosent 3 10 5" xfId="31544" xr:uid="{00000000-0005-0000-0000-0000237B0000}"/>
    <cellStyle name="Prosent 3 10_Tabell 4.5-4.7" xfId="31536" xr:uid="{00000000-0005-0000-0000-0000247B0000}"/>
    <cellStyle name="Prosent 3 11" xfId="2031" xr:uid="{00000000-0005-0000-0000-0000257B0000}"/>
    <cellStyle name="Prosent 3 11 2" xfId="31546" xr:uid="{00000000-0005-0000-0000-0000267B0000}"/>
    <cellStyle name="Prosent 3 11 2 2" xfId="31547" xr:uid="{00000000-0005-0000-0000-0000277B0000}"/>
    <cellStyle name="Prosent 3 11 2 3" xfId="31548" xr:uid="{00000000-0005-0000-0000-0000287B0000}"/>
    <cellStyle name="Prosent 3 11 3" xfId="31549" xr:uid="{00000000-0005-0000-0000-0000297B0000}"/>
    <cellStyle name="Prosent 3 11 3 2" xfId="31550" xr:uid="{00000000-0005-0000-0000-00002A7B0000}"/>
    <cellStyle name="Prosent 3 11 3 3" xfId="31551" xr:uid="{00000000-0005-0000-0000-00002B7B0000}"/>
    <cellStyle name="Prosent 3 11 4" xfId="31552" xr:uid="{00000000-0005-0000-0000-00002C7B0000}"/>
    <cellStyle name="Prosent 3 11 5" xfId="31553" xr:uid="{00000000-0005-0000-0000-00002D7B0000}"/>
    <cellStyle name="Prosent 3 11 6" xfId="31554" xr:uid="{00000000-0005-0000-0000-00002E7B0000}"/>
    <cellStyle name="Prosent 3 11_Tabell 4.5-4.7" xfId="31545" xr:uid="{00000000-0005-0000-0000-00002F7B0000}"/>
    <cellStyle name="Prosent 3 12" xfId="2025" xr:uid="{00000000-0005-0000-0000-0000307B0000}"/>
    <cellStyle name="Prosent 3 12 2" xfId="31556" xr:uid="{00000000-0005-0000-0000-0000317B0000}"/>
    <cellStyle name="Prosent 3 12 3" xfId="31557" xr:uid="{00000000-0005-0000-0000-0000327B0000}"/>
    <cellStyle name="Prosent 3 12 4" xfId="31558" xr:uid="{00000000-0005-0000-0000-0000337B0000}"/>
    <cellStyle name="Prosent 3 12_Tabell 4.5-4.7" xfId="31555" xr:uid="{00000000-0005-0000-0000-0000347B0000}"/>
    <cellStyle name="Prosent 3 13" xfId="31559" xr:uid="{00000000-0005-0000-0000-0000357B0000}"/>
    <cellStyle name="Prosent 3 13 2" xfId="31560" xr:uid="{00000000-0005-0000-0000-0000367B0000}"/>
    <cellStyle name="Prosent 3 13 3" xfId="31561" xr:uid="{00000000-0005-0000-0000-0000377B0000}"/>
    <cellStyle name="Prosent 3 14" xfId="31562" xr:uid="{00000000-0005-0000-0000-0000387B0000}"/>
    <cellStyle name="Prosent 3 14 2" xfId="31563" xr:uid="{00000000-0005-0000-0000-0000397B0000}"/>
    <cellStyle name="Prosent 3 15" xfId="31564" xr:uid="{00000000-0005-0000-0000-00003A7B0000}"/>
    <cellStyle name="Prosent 3 15 2" xfId="31565" xr:uid="{00000000-0005-0000-0000-00003B7B0000}"/>
    <cellStyle name="Prosent 3 16" xfId="31566" xr:uid="{00000000-0005-0000-0000-00003C7B0000}"/>
    <cellStyle name="Prosent 3 17" xfId="31567" xr:uid="{00000000-0005-0000-0000-00003D7B0000}"/>
    <cellStyle name="Prosent 3 18" xfId="31568" xr:uid="{00000000-0005-0000-0000-00003E7B0000}"/>
    <cellStyle name="Prosent 3 2" xfId="11" xr:uid="{00000000-0005-0000-0000-00003F7B0000}"/>
    <cellStyle name="Prosent 3 2 10" xfId="31570" xr:uid="{00000000-0005-0000-0000-0000407B0000}"/>
    <cellStyle name="Prosent 3 2 10 2" xfId="31571" xr:uid="{00000000-0005-0000-0000-0000417B0000}"/>
    <cellStyle name="Prosent 3 2 11" xfId="31572" xr:uid="{00000000-0005-0000-0000-0000427B0000}"/>
    <cellStyle name="Prosent 3 2 12" xfId="31573" xr:uid="{00000000-0005-0000-0000-0000437B0000}"/>
    <cellStyle name="Prosent 3 2 13" xfId="31574" xr:uid="{00000000-0005-0000-0000-0000447B0000}"/>
    <cellStyle name="Prosent 3 2 2" xfId="1821" xr:uid="{00000000-0005-0000-0000-0000457B0000}"/>
    <cellStyle name="Prosent 3 2 2 10" xfId="31576" xr:uid="{00000000-0005-0000-0000-0000467B0000}"/>
    <cellStyle name="Prosent 3 2 2 11" xfId="31577" xr:uid="{00000000-0005-0000-0000-0000477B0000}"/>
    <cellStyle name="Prosent 3 2 2 12" xfId="31578" xr:uid="{00000000-0005-0000-0000-0000487B0000}"/>
    <cellStyle name="Prosent 3 2 2 2" xfId="1822" xr:uid="{00000000-0005-0000-0000-0000497B0000}"/>
    <cellStyle name="Prosent 3 2 2 2 10" xfId="31580" xr:uid="{00000000-0005-0000-0000-00004A7B0000}"/>
    <cellStyle name="Prosent 3 2 2 2 11" xfId="31581" xr:uid="{00000000-0005-0000-0000-00004B7B0000}"/>
    <cellStyle name="Prosent 3 2 2 2 2" xfId="1823" xr:uid="{00000000-0005-0000-0000-00004C7B0000}"/>
    <cellStyle name="Prosent 3 2 2 2 2 10" xfId="31583" xr:uid="{00000000-0005-0000-0000-00004D7B0000}"/>
    <cellStyle name="Prosent 3 2 2 2 2 2" xfId="1824" xr:uid="{00000000-0005-0000-0000-00004E7B0000}"/>
    <cellStyle name="Prosent 3 2 2 2 2 2 2" xfId="31585" xr:uid="{00000000-0005-0000-0000-00004F7B0000}"/>
    <cellStyle name="Prosent 3 2 2 2 2 2 2 2" xfId="31586" xr:uid="{00000000-0005-0000-0000-0000507B0000}"/>
    <cellStyle name="Prosent 3 2 2 2 2 2 2 3" xfId="31587" xr:uid="{00000000-0005-0000-0000-0000517B0000}"/>
    <cellStyle name="Prosent 3 2 2 2 2 2 3" xfId="31588" xr:uid="{00000000-0005-0000-0000-0000527B0000}"/>
    <cellStyle name="Prosent 3 2 2 2 2 2 3 2" xfId="31589" xr:uid="{00000000-0005-0000-0000-0000537B0000}"/>
    <cellStyle name="Prosent 3 2 2 2 2 2 3 3" xfId="31590" xr:uid="{00000000-0005-0000-0000-0000547B0000}"/>
    <cellStyle name="Prosent 3 2 2 2 2 2 4" xfId="31591" xr:uid="{00000000-0005-0000-0000-0000557B0000}"/>
    <cellStyle name="Prosent 3 2 2 2 2 2 5" xfId="31592" xr:uid="{00000000-0005-0000-0000-0000567B0000}"/>
    <cellStyle name="Prosent 3 2 2 2 2 2_Tabell 4.5-4.7" xfId="31584" xr:uid="{00000000-0005-0000-0000-0000577B0000}"/>
    <cellStyle name="Prosent 3 2 2 2 2 3" xfId="31593" xr:uid="{00000000-0005-0000-0000-0000587B0000}"/>
    <cellStyle name="Prosent 3 2 2 2 2 3 2" xfId="31594" xr:uid="{00000000-0005-0000-0000-0000597B0000}"/>
    <cellStyle name="Prosent 3 2 2 2 2 3 2 2" xfId="31595" xr:uid="{00000000-0005-0000-0000-00005A7B0000}"/>
    <cellStyle name="Prosent 3 2 2 2 2 3 2 3" xfId="31596" xr:uid="{00000000-0005-0000-0000-00005B7B0000}"/>
    <cellStyle name="Prosent 3 2 2 2 2 3 3" xfId="31597" xr:uid="{00000000-0005-0000-0000-00005C7B0000}"/>
    <cellStyle name="Prosent 3 2 2 2 2 3 3 2" xfId="31598" xr:uid="{00000000-0005-0000-0000-00005D7B0000}"/>
    <cellStyle name="Prosent 3 2 2 2 2 3 3 3" xfId="31599" xr:uid="{00000000-0005-0000-0000-00005E7B0000}"/>
    <cellStyle name="Prosent 3 2 2 2 2 3 4" xfId="31600" xr:uid="{00000000-0005-0000-0000-00005F7B0000}"/>
    <cellStyle name="Prosent 3 2 2 2 2 3 5" xfId="31601" xr:uid="{00000000-0005-0000-0000-0000607B0000}"/>
    <cellStyle name="Prosent 3 2 2 2 2 4" xfId="31602" xr:uid="{00000000-0005-0000-0000-0000617B0000}"/>
    <cellStyle name="Prosent 3 2 2 2 2 4 2" xfId="31603" xr:uid="{00000000-0005-0000-0000-0000627B0000}"/>
    <cellStyle name="Prosent 3 2 2 2 2 4 3" xfId="31604" xr:uid="{00000000-0005-0000-0000-0000637B0000}"/>
    <cellStyle name="Prosent 3 2 2 2 2 5" xfId="31605" xr:uid="{00000000-0005-0000-0000-0000647B0000}"/>
    <cellStyle name="Prosent 3 2 2 2 2 5 2" xfId="31606" xr:uid="{00000000-0005-0000-0000-0000657B0000}"/>
    <cellStyle name="Prosent 3 2 2 2 2 5 3" xfId="31607" xr:uid="{00000000-0005-0000-0000-0000667B0000}"/>
    <cellStyle name="Prosent 3 2 2 2 2 6" xfId="31608" xr:uid="{00000000-0005-0000-0000-0000677B0000}"/>
    <cellStyle name="Prosent 3 2 2 2 2 6 2" xfId="31609" xr:uid="{00000000-0005-0000-0000-0000687B0000}"/>
    <cellStyle name="Prosent 3 2 2 2 2 7" xfId="31610" xr:uid="{00000000-0005-0000-0000-0000697B0000}"/>
    <cellStyle name="Prosent 3 2 2 2 2 7 2" xfId="31611" xr:uid="{00000000-0005-0000-0000-00006A7B0000}"/>
    <cellStyle name="Prosent 3 2 2 2 2 8" xfId="31612" xr:uid="{00000000-0005-0000-0000-00006B7B0000}"/>
    <cellStyle name="Prosent 3 2 2 2 2 9" xfId="31613" xr:uid="{00000000-0005-0000-0000-00006C7B0000}"/>
    <cellStyle name="Prosent 3 2 2 2 2_Tabell 4.5-4.7" xfId="31582" xr:uid="{00000000-0005-0000-0000-00006D7B0000}"/>
    <cellStyle name="Prosent 3 2 2 2 3" xfId="1825" xr:uid="{00000000-0005-0000-0000-00006E7B0000}"/>
    <cellStyle name="Prosent 3 2 2 2 3 2" xfId="31615" xr:uid="{00000000-0005-0000-0000-00006F7B0000}"/>
    <cellStyle name="Prosent 3 2 2 2 3 2 2" xfId="31616" xr:uid="{00000000-0005-0000-0000-0000707B0000}"/>
    <cellStyle name="Prosent 3 2 2 2 3 2 3" xfId="31617" xr:uid="{00000000-0005-0000-0000-0000717B0000}"/>
    <cellStyle name="Prosent 3 2 2 2 3 3" xfId="31618" xr:uid="{00000000-0005-0000-0000-0000727B0000}"/>
    <cellStyle name="Prosent 3 2 2 2 3 3 2" xfId="31619" xr:uid="{00000000-0005-0000-0000-0000737B0000}"/>
    <cellStyle name="Prosent 3 2 2 2 3 3 3" xfId="31620" xr:uid="{00000000-0005-0000-0000-0000747B0000}"/>
    <cellStyle name="Prosent 3 2 2 2 3 4" xfId="31621" xr:uid="{00000000-0005-0000-0000-0000757B0000}"/>
    <cellStyle name="Prosent 3 2 2 2 3 5" xfId="31622" xr:uid="{00000000-0005-0000-0000-0000767B0000}"/>
    <cellStyle name="Prosent 3 2 2 2 3_Tabell 4.5-4.7" xfId="31614" xr:uid="{00000000-0005-0000-0000-0000777B0000}"/>
    <cellStyle name="Prosent 3 2 2 2 4" xfId="31623" xr:uid="{00000000-0005-0000-0000-0000787B0000}"/>
    <cellStyle name="Prosent 3 2 2 2 4 2" xfId="31624" xr:uid="{00000000-0005-0000-0000-0000797B0000}"/>
    <cellStyle name="Prosent 3 2 2 2 4 2 2" xfId="31625" xr:uid="{00000000-0005-0000-0000-00007A7B0000}"/>
    <cellStyle name="Prosent 3 2 2 2 4 2 3" xfId="31626" xr:uid="{00000000-0005-0000-0000-00007B7B0000}"/>
    <cellStyle name="Prosent 3 2 2 2 4 3" xfId="31627" xr:uid="{00000000-0005-0000-0000-00007C7B0000}"/>
    <cellStyle name="Prosent 3 2 2 2 4 3 2" xfId="31628" xr:uid="{00000000-0005-0000-0000-00007D7B0000}"/>
    <cellStyle name="Prosent 3 2 2 2 4 3 3" xfId="31629" xr:uid="{00000000-0005-0000-0000-00007E7B0000}"/>
    <cellStyle name="Prosent 3 2 2 2 4 4" xfId="31630" xr:uid="{00000000-0005-0000-0000-00007F7B0000}"/>
    <cellStyle name="Prosent 3 2 2 2 4 5" xfId="31631" xr:uid="{00000000-0005-0000-0000-0000807B0000}"/>
    <cellStyle name="Prosent 3 2 2 2 5" xfId="31632" xr:uid="{00000000-0005-0000-0000-0000817B0000}"/>
    <cellStyle name="Prosent 3 2 2 2 5 2" xfId="31633" xr:uid="{00000000-0005-0000-0000-0000827B0000}"/>
    <cellStyle name="Prosent 3 2 2 2 5 3" xfId="31634" xr:uid="{00000000-0005-0000-0000-0000837B0000}"/>
    <cellStyle name="Prosent 3 2 2 2 6" xfId="31635" xr:uid="{00000000-0005-0000-0000-0000847B0000}"/>
    <cellStyle name="Prosent 3 2 2 2 6 2" xfId="31636" xr:uid="{00000000-0005-0000-0000-0000857B0000}"/>
    <cellStyle name="Prosent 3 2 2 2 6 3" xfId="31637" xr:uid="{00000000-0005-0000-0000-0000867B0000}"/>
    <cellStyle name="Prosent 3 2 2 2 7" xfId="31638" xr:uid="{00000000-0005-0000-0000-0000877B0000}"/>
    <cellStyle name="Prosent 3 2 2 2 7 2" xfId="31639" xr:uid="{00000000-0005-0000-0000-0000887B0000}"/>
    <cellStyle name="Prosent 3 2 2 2 8" xfId="31640" xr:uid="{00000000-0005-0000-0000-0000897B0000}"/>
    <cellStyle name="Prosent 3 2 2 2 8 2" xfId="31641" xr:uid="{00000000-0005-0000-0000-00008A7B0000}"/>
    <cellStyle name="Prosent 3 2 2 2 9" xfId="31642" xr:uid="{00000000-0005-0000-0000-00008B7B0000}"/>
    <cellStyle name="Prosent 3 2 2 2_Tabell 4.5-4.7" xfId="31579" xr:uid="{00000000-0005-0000-0000-00008C7B0000}"/>
    <cellStyle name="Prosent 3 2 2 3" xfId="1826" xr:uid="{00000000-0005-0000-0000-00008D7B0000}"/>
    <cellStyle name="Prosent 3 2 2 3 10" xfId="31644" xr:uid="{00000000-0005-0000-0000-00008E7B0000}"/>
    <cellStyle name="Prosent 3 2 2 3 2" xfId="1827" xr:uid="{00000000-0005-0000-0000-00008F7B0000}"/>
    <cellStyle name="Prosent 3 2 2 3 2 2" xfId="31646" xr:uid="{00000000-0005-0000-0000-0000907B0000}"/>
    <cellStyle name="Prosent 3 2 2 3 2 2 2" xfId="31647" xr:uid="{00000000-0005-0000-0000-0000917B0000}"/>
    <cellStyle name="Prosent 3 2 2 3 2 2 3" xfId="31648" xr:uid="{00000000-0005-0000-0000-0000927B0000}"/>
    <cellStyle name="Prosent 3 2 2 3 2 3" xfId="31649" xr:uid="{00000000-0005-0000-0000-0000937B0000}"/>
    <cellStyle name="Prosent 3 2 2 3 2 3 2" xfId="31650" xr:uid="{00000000-0005-0000-0000-0000947B0000}"/>
    <cellStyle name="Prosent 3 2 2 3 2 3 3" xfId="31651" xr:uid="{00000000-0005-0000-0000-0000957B0000}"/>
    <cellStyle name="Prosent 3 2 2 3 2 4" xfId="31652" xr:uid="{00000000-0005-0000-0000-0000967B0000}"/>
    <cellStyle name="Prosent 3 2 2 3 2 5" xfId="31653" xr:uid="{00000000-0005-0000-0000-0000977B0000}"/>
    <cellStyle name="Prosent 3 2 2 3 2_Tabell 4.5-4.7" xfId="31645" xr:uid="{00000000-0005-0000-0000-0000987B0000}"/>
    <cellStyle name="Prosent 3 2 2 3 3" xfId="31654" xr:uid="{00000000-0005-0000-0000-0000997B0000}"/>
    <cellStyle name="Prosent 3 2 2 3 3 2" xfId="31655" xr:uid="{00000000-0005-0000-0000-00009A7B0000}"/>
    <cellStyle name="Prosent 3 2 2 3 3 2 2" xfId="31656" xr:uid="{00000000-0005-0000-0000-00009B7B0000}"/>
    <cellStyle name="Prosent 3 2 2 3 3 2 3" xfId="31657" xr:uid="{00000000-0005-0000-0000-00009C7B0000}"/>
    <cellStyle name="Prosent 3 2 2 3 3 3" xfId="31658" xr:uid="{00000000-0005-0000-0000-00009D7B0000}"/>
    <cellStyle name="Prosent 3 2 2 3 3 3 2" xfId="31659" xr:uid="{00000000-0005-0000-0000-00009E7B0000}"/>
    <cellStyle name="Prosent 3 2 2 3 3 3 3" xfId="31660" xr:uid="{00000000-0005-0000-0000-00009F7B0000}"/>
    <cellStyle name="Prosent 3 2 2 3 3 4" xfId="31661" xr:uid="{00000000-0005-0000-0000-0000A07B0000}"/>
    <cellStyle name="Prosent 3 2 2 3 3 5" xfId="31662" xr:uid="{00000000-0005-0000-0000-0000A17B0000}"/>
    <cellStyle name="Prosent 3 2 2 3 4" xfId="31663" xr:uid="{00000000-0005-0000-0000-0000A27B0000}"/>
    <cellStyle name="Prosent 3 2 2 3 4 2" xfId="31664" xr:uid="{00000000-0005-0000-0000-0000A37B0000}"/>
    <cellStyle name="Prosent 3 2 2 3 4 3" xfId="31665" xr:uid="{00000000-0005-0000-0000-0000A47B0000}"/>
    <cellStyle name="Prosent 3 2 2 3 5" xfId="31666" xr:uid="{00000000-0005-0000-0000-0000A57B0000}"/>
    <cellStyle name="Prosent 3 2 2 3 5 2" xfId="31667" xr:uid="{00000000-0005-0000-0000-0000A67B0000}"/>
    <cellStyle name="Prosent 3 2 2 3 5 3" xfId="31668" xr:uid="{00000000-0005-0000-0000-0000A77B0000}"/>
    <cellStyle name="Prosent 3 2 2 3 6" xfId="31669" xr:uid="{00000000-0005-0000-0000-0000A87B0000}"/>
    <cellStyle name="Prosent 3 2 2 3 6 2" xfId="31670" xr:uid="{00000000-0005-0000-0000-0000A97B0000}"/>
    <cellStyle name="Prosent 3 2 2 3 7" xfId="31671" xr:uid="{00000000-0005-0000-0000-0000AA7B0000}"/>
    <cellStyle name="Prosent 3 2 2 3 7 2" xfId="31672" xr:uid="{00000000-0005-0000-0000-0000AB7B0000}"/>
    <cellStyle name="Prosent 3 2 2 3 8" xfId="31673" xr:uid="{00000000-0005-0000-0000-0000AC7B0000}"/>
    <cellStyle name="Prosent 3 2 2 3 9" xfId="31674" xr:uid="{00000000-0005-0000-0000-0000AD7B0000}"/>
    <cellStyle name="Prosent 3 2 2 3_Tabell 4.5-4.7" xfId="31643" xr:uid="{00000000-0005-0000-0000-0000AE7B0000}"/>
    <cellStyle name="Prosent 3 2 2 4" xfId="1828" xr:uid="{00000000-0005-0000-0000-0000AF7B0000}"/>
    <cellStyle name="Prosent 3 2 2 4 2" xfId="31676" xr:uid="{00000000-0005-0000-0000-0000B07B0000}"/>
    <cellStyle name="Prosent 3 2 2 4 2 2" xfId="31677" xr:uid="{00000000-0005-0000-0000-0000B17B0000}"/>
    <cellStyle name="Prosent 3 2 2 4 2 3" xfId="31678" xr:uid="{00000000-0005-0000-0000-0000B27B0000}"/>
    <cellStyle name="Prosent 3 2 2 4 3" xfId="31679" xr:uid="{00000000-0005-0000-0000-0000B37B0000}"/>
    <cellStyle name="Prosent 3 2 2 4 3 2" xfId="31680" xr:uid="{00000000-0005-0000-0000-0000B47B0000}"/>
    <cellStyle name="Prosent 3 2 2 4 3 3" xfId="31681" xr:uid="{00000000-0005-0000-0000-0000B57B0000}"/>
    <cellStyle name="Prosent 3 2 2 4 4" xfId="31682" xr:uid="{00000000-0005-0000-0000-0000B67B0000}"/>
    <cellStyle name="Prosent 3 2 2 4 5" xfId="31683" xr:uid="{00000000-0005-0000-0000-0000B77B0000}"/>
    <cellStyle name="Prosent 3 2 2 4_Tabell 4.5-4.7" xfId="31675" xr:uid="{00000000-0005-0000-0000-0000B87B0000}"/>
    <cellStyle name="Prosent 3 2 2 5" xfId="31684" xr:uid="{00000000-0005-0000-0000-0000B97B0000}"/>
    <cellStyle name="Prosent 3 2 2 5 2" xfId="31685" xr:uid="{00000000-0005-0000-0000-0000BA7B0000}"/>
    <cellStyle name="Prosent 3 2 2 5 2 2" xfId="31686" xr:uid="{00000000-0005-0000-0000-0000BB7B0000}"/>
    <cellStyle name="Prosent 3 2 2 5 2 3" xfId="31687" xr:uid="{00000000-0005-0000-0000-0000BC7B0000}"/>
    <cellStyle name="Prosent 3 2 2 5 3" xfId="31688" xr:uid="{00000000-0005-0000-0000-0000BD7B0000}"/>
    <cellStyle name="Prosent 3 2 2 5 3 2" xfId="31689" xr:uid="{00000000-0005-0000-0000-0000BE7B0000}"/>
    <cellStyle name="Prosent 3 2 2 5 3 3" xfId="31690" xr:uid="{00000000-0005-0000-0000-0000BF7B0000}"/>
    <cellStyle name="Prosent 3 2 2 5 4" xfId="31691" xr:uid="{00000000-0005-0000-0000-0000C07B0000}"/>
    <cellStyle name="Prosent 3 2 2 5 5" xfId="31692" xr:uid="{00000000-0005-0000-0000-0000C17B0000}"/>
    <cellStyle name="Prosent 3 2 2 6" xfId="31693" xr:uid="{00000000-0005-0000-0000-0000C27B0000}"/>
    <cellStyle name="Prosent 3 2 2 6 2" xfId="31694" xr:uid="{00000000-0005-0000-0000-0000C37B0000}"/>
    <cellStyle name="Prosent 3 2 2 6 3" xfId="31695" xr:uid="{00000000-0005-0000-0000-0000C47B0000}"/>
    <cellStyle name="Prosent 3 2 2 7" xfId="31696" xr:uid="{00000000-0005-0000-0000-0000C57B0000}"/>
    <cellStyle name="Prosent 3 2 2 7 2" xfId="31697" xr:uid="{00000000-0005-0000-0000-0000C67B0000}"/>
    <cellStyle name="Prosent 3 2 2 7 3" xfId="31698" xr:uid="{00000000-0005-0000-0000-0000C77B0000}"/>
    <cellStyle name="Prosent 3 2 2 8" xfId="31699" xr:uid="{00000000-0005-0000-0000-0000C87B0000}"/>
    <cellStyle name="Prosent 3 2 2 8 2" xfId="31700" xr:uid="{00000000-0005-0000-0000-0000C97B0000}"/>
    <cellStyle name="Prosent 3 2 2 9" xfId="31701" xr:uid="{00000000-0005-0000-0000-0000CA7B0000}"/>
    <cellStyle name="Prosent 3 2 2 9 2" xfId="31702" xr:uid="{00000000-0005-0000-0000-0000CB7B0000}"/>
    <cellStyle name="Prosent 3 2 2_Tabell 4.5-4.7" xfId="31575" xr:uid="{00000000-0005-0000-0000-0000CC7B0000}"/>
    <cellStyle name="Prosent 3 2 3" xfId="1829" xr:uid="{00000000-0005-0000-0000-0000CD7B0000}"/>
    <cellStyle name="Prosent 3 2 3 10" xfId="31704" xr:uid="{00000000-0005-0000-0000-0000CE7B0000}"/>
    <cellStyle name="Prosent 3 2 3 11" xfId="31705" xr:uid="{00000000-0005-0000-0000-0000CF7B0000}"/>
    <cellStyle name="Prosent 3 2 3 2" xfId="1830" xr:uid="{00000000-0005-0000-0000-0000D07B0000}"/>
    <cellStyle name="Prosent 3 2 3 2 10" xfId="31707" xr:uid="{00000000-0005-0000-0000-0000D17B0000}"/>
    <cellStyle name="Prosent 3 2 3 2 2" xfId="1831" xr:uid="{00000000-0005-0000-0000-0000D27B0000}"/>
    <cellStyle name="Prosent 3 2 3 2 2 2" xfId="31709" xr:uid="{00000000-0005-0000-0000-0000D37B0000}"/>
    <cellStyle name="Prosent 3 2 3 2 2 2 2" xfId="31710" xr:uid="{00000000-0005-0000-0000-0000D47B0000}"/>
    <cellStyle name="Prosent 3 2 3 2 2 2 3" xfId="31711" xr:uid="{00000000-0005-0000-0000-0000D57B0000}"/>
    <cellStyle name="Prosent 3 2 3 2 2 3" xfId="31712" xr:uid="{00000000-0005-0000-0000-0000D67B0000}"/>
    <cellStyle name="Prosent 3 2 3 2 2 3 2" xfId="31713" xr:uid="{00000000-0005-0000-0000-0000D77B0000}"/>
    <cellStyle name="Prosent 3 2 3 2 2 3 3" xfId="31714" xr:uid="{00000000-0005-0000-0000-0000D87B0000}"/>
    <cellStyle name="Prosent 3 2 3 2 2 4" xfId="31715" xr:uid="{00000000-0005-0000-0000-0000D97B0000}"/>
    <cellStyle name="Prosent 3 2 3 2 2 5" xfId="31716" xr:uid="{00000000-0005-0000-0000-0000DA7B0000}"/>
    <cellStyle name="Prosent 3 2 3 2 2_Tabell 4.5-4.7" xfId="31708" xr:uid="{00000000-0005-0000-0000-0000DB7B0000}"/>
    <cellStyle name="Prosent 3 2 3 2 3" xfId="31717" xr:uid="{00000000-0005-0000-0000-0000DC7B0000}"/>
    <cellStyle name="Prosent 3 2 3 2 3 2" xfId="31718" xr:uid="{00000000-0005-0000-0000-0000DD7B0000}"/>
    <cellStyle name="Prosent 3 2 3 2 3 2 2" xfId="31719" xr:uid="{00000000-0005-0000-0000-0000DE7B0000}"/>
    <cellStyle name="Prosent 3 2 3 2 3 2 3" xfId="31720" xr:uid="{00000000-0005-0000-0000-0000DF7B0000}"/>
    <cellStyle name="Prosent 3 2 3 2 3 3" xfId="31721" xr:uid="{00000000-0005-0000-0000-0000E07B0000}"/>
    <cellStyle name="Prosent 3 2 3 2 3 3 2" xfId="31722" xr:uid="{00000000-0005-0000-0000-0000E17B0000}"/>
    <cellStyle name="Prosent 3 2 3 2 3 3 3" xfId="31723" xr:uid="{00000000-0005-0000-0000-0000E27B0000}"/>
    <cellStyle name="Prosent 3 2 3 2 3 4" xfId="31724" xr:uid="{00000000-0005-0000-0000-0000E37B0000}"/>
    <cellStyle name="Prosent 3 2 3 2 3 5" xfId="31725" xr:uid="{00000000-0005-0000-0000-0000E47B0000}"/>
    <cellStyle name="Prosent 3 2 3 2 4" xfId="31726" xr:uid="{00000000-0005-0000-0000-0000E57B0000}"/>
    <cellStyle name="Prosent 3 2 3 2 4 2" xfId="31727" xr:uid="{00000000-0005-0000-0000-0000E67B0000}"/>
    <cellStyle name="Prosent 3 2 3 2 4 3" xfId="31728" xr:uid="{00000000-0005-0000-0000-0000E77B0000}"/>
    <cellStyle name="Prosent 3 2 3 2 5" xfId="31729" xr:uid="{00000000-0005-0000-0000-0000E87B0000}"/>
    <cellStyle name="Prosent 3 2 3 2 5 2" xfId="31730" xr:uid="{00000000-0005-0000-0000-0000E97B0000}"/>
    <cellStyle name="Prosent 3 2 3 2 5 3" xfId="31731" xr:uid="{00000000-0005-0000-0000-0000EA7B0000}"/>
    <cellStyle name="Prosent 3 2 3 2 6" xfId="31732" xr:uid="{00000000-0005-0000-0000-0000EB7B0000}"/>
    <cellStyle name="Prosent 3 2 3 2 6 2" xfId="31733" xr:uid="{00000000-0005-0000-0000-0000EC7B0000}"/>
    <cellStyle name="Prosent 3 2 3 2 7" xfId="31734" xr:uid="{00000000-0005-0000-0000-0000ED7B0000}"/>
    <cellStyle name="Prosent 3 2 3 2 7 2" xfId="31735" xr:uid="{00000000-0005-0000-0000-0000EE7B0000}"/>
    <cellStyle name="Prosent 3 2 3 2 8" xfId="31736" xr:uid="{00000000-0005-0000-0000-0000EF7B0000}"/>
    <cellStyle name="Prosent 3 2 3 2 9" xfId="31737" xr:uid="{00000000-0005-0000-0000-0000F07B0000}"/>
    <cellStyle name="Prosent 3 2 3 2_Tabell 4.5-4.7" xfId="31706" xr:uid="{00000000-0005-0000-0000-0000F17B0000}"/>
    <cellStyle name="Prosent 3 2 3 3" xfId="1832" xr:uid="{00000000-0005-0000-0000-0000F27B0000}"/>
    <cellStyle name="Prosent 3 2 3 3 2" xfId="31739" xr:uid="{00000000-0005-0000-0000-0000F37B0000}"/>
    <cellStyle name="Prosent 3 2 3 3 2 2" xfId="31740" xr:uid="{00000000-0005-0000-0000-0000F47B0000}"/>
    <cellStyle name="Prosent 3 2 3 3 2 3" xfId="31741" xr:uid="{00000000-0005-0000-0000-0000F57B0000}"/>
    <cellStyle name="Prosent 3 2 3 3 3" xfId="31742" xr:uid="{00000000-0005-0000-0000-0000F67B0000}"/>
    <cellStyle name="Prosent 3 2 3 3 3 2" xfId="31743" xr:uid="{00000000-0005-0000-0000-0000F77B0000}"/>
    <cellStyle name="Prosent 3 2 3 3 3 3" xfId="31744" xr:uid="{00000000-0005-0000-0000-0000F87B0000}"/>
    <cellStyle name="Prosent 3 2 3 3 4" xfId="31745" xr:uid="{00000000-0005-0000-0000-0000F97B0000}"/>
    <cellStyle name="Prosent 3 2 3 3 5" xfId="31746" xr:uid="{00000000-0005-0000-0000-0000FA7B0000}"/>
    <cellStyle name="Prosent 3 2 3 3_Tabell 4.5-4.7" xfId="31738" xr:uid="{00000000-0005-0000-0000-0000FB7B0000}"/>
    <cellStyle name="Prosent 3 2 3 4" xfId="31747" xr:uid="{00000000-0005-0000-0000-0000FC7B0000}"/>
    <cellStyle name="Prosent 3 2 3 4 2" xfId="31748" xr:uid="{00000000-0005-0000-0000-0000FD7B0000}"/>
    <cellStyle name="Prosent 3 2 3 4 2 2" xfId="31749" xr:uid="{00000000-0005-0000-0000-0000FE7B0000}"/>
    <cellStyle name="Prosent 3 2 3 4 2 3" xfId="31750" xr:uid="{00000000-0005-0000-0000-0000FF7B0000}"/>
    <cellStyle name="Prosent 3 2 3 4 3" xfId="31751" xr:uid="{00000000-0005-0000-0000-0000007C0000}"/>
    <cellStyle name="Prosent 3 2 3 4 3 2" xfId="31752" xr:uid="{00000000-0005-0000-0000-0000017C0000}"/>
    <cellStyle name="Prosent 3 2 3 4 3 3" xfId="31753" xr:uid="{00000000-0005-0000-0000-0000027C0000}"/>
    <cellStyle name="Prosent 3 2 3 4 4" xfId="31754" xr:uid="{00000000-0005-0000-0000-0000037C0000}"/>
    <cellStyle name="Prosent 3 2 3 4 5" xfId="31755" xr:uid="{00000000-0005-0000-0000-0000047C0000}"/>
    <cellStyle name="Prosent 3 2 3 5" xfId="31756" xr:uid="{00000000-0005-0000-0000-0000057C0000}"/>
    <cellStyle name="Prosent 3 2 3 5 2" xfId="31757" xr:uid="{00000000-0005-0000-0000-0000067C0000}"/>
    <cellStyle name="Prosent 3 2 3 5 3" xfId="31758" xr:uid="{00000000-0005-0000-0000-0000077C0000}"/>
    <cellStyle name="Prosent 3 2 3 6" xfId="31759" xr:uid="{00000000-0005-0000-0000-0000087C0000}"/>
    <cellStyle name="Prosent 3 2 3 6 2" xfId="31760" xr:uid="{00000000-0005-0000-0000-0000097C0000}"/>
    <cellStyle name="Prosent 3 2 3 6 3" xfId="31761" xr:uid="{00000000-0005-0000-0000-00000A7C0000}"/>
    <cellStyle name="Prosent 3 2 3 7" xfId="31762" xr:uid="{00000000-0005-0000-0000-00000B7C0000}"/>
    <cellStyle name="Prosent 3 2 3 7 2" xfId="31763" xr:uid="{00000000-0005-0000-0000-00000C7C0000}"/>
    <cellStyle name="Prosent 3 2 3 8" xfId="31764" xr:uid="{00000000-0005-0000-0000-00000D7C0000}"/>
    <cellStyle name="Prosent 3 2 3 8 2" xfId="31765" xr:uid="{00000000-0005-0000-0000-00000E7C0000}"/>
    <cellStyle name="Prosent 3 2 3 9" xfId="31766" xr:uid="{00000000-0005-0000-0000-00000F7C0000}"/>
    <cellStyle name="Prosent 3 2 3_Tabell 4.5-4.7" xfId="31703" xr:uid="{00000000-0005-0000-0000-0000107C0000}"/>
    <cellStyle name="Prosent 3 2 4" xfId="1833" xr:uid="{00000000-0005-0000-0000-0000117C0000}"/>
    <cellStyle name="Prosent 3 2 4 10" xfId="31768" xr:uid="{00000000-0005-0000-0000-0000127C0000}"/>
    <cellStyle name="Prosent 3 2 4 2" xfId="1834" xr:uid="{00000000-0005-0000-0000-0000137C0000}"/>
    <cellStyle name="Prosent 3 2 4 2 2" xfId="31770" xr:uid="{00000000-0005-0000-0000-0000147C0000}"/>
    <cellStyle name="Prosent 3 2 4 2 2 2" xfId="31771" xr:uid="{00000000-0005-0000-0000-0000157C0000}"/>
    <cellStyle name="Prosent 3 2 4 2 2 3" xfId="31772" xr:uid="{00000000-0005-0000-0000-0000167C0000}"/>
    <cellStyle name="Prosent 3 2 4 2 3" xfId="31773" xr:uid="{00000000-0005-0000-0000-0000177C0000}"/>
    <cellStyle name="Prosent 3 2 4 2 3 2" xfId="31774" xr:uid="{00000000-0005-0000-0000-0000187C0000}"/>
    <cellStyle name="Prosent 3 2 4 2 3 3" xfId="31775" xr:uid="{00000000-0005-0000-0000-0000197C0000}"/>
    <cellStyle name="Prosent 3 2 4 2 4" xfId="31776" xr:uid="{00000000-0005-0000-0000-00001A7C0000}"/>
    <cellStyle name="Prosent 3 2 4 2 5" xfId="31777" xr:uid="{00000000-0005-0000-0000-00001B7C0000}"/>
    <cellStyle name="Prosent 3 2 4 2_Tabell 4.5-4.7" xfId="31769" xr:uid="{00000000-0005-0000-0000-00001C7C0000}"/>
    <cellStyle name="Prosent 3 2 4 3" xfId="31778" xr:uid="{00000000-0005-0000-0000-00001D7C0000}"/>
    <cellStyle name="Prosent 3 2 4 3 2" xfId="31779" xr:uid="{00000000-0005-0000-0000-00001E7C0000}"/>
    <cellStyle name="Prosent 3 2 4 3 2 2" xfId="31780" xr:uid="{00000000-0005-0000-0000-00001F7C0000}"/>
    <cellStyle name="Prosent 3 2 4 3 2 3" xfId="31781" xr:uid="{00000000-0005-0000-0000-0000207C0000}"/>
    <cellStyle name="Prosent 3 2 4 3 3" xfId="31782" xr:uid="{00000000-0005-0000-0000-0000217C0000}"/>
    <cellStyle name="Prosent 3 2 4 3 3 2" xfId="31783" xr:uid="{00000000-0005-0000-0000-0000227C0000}"/>
    <cellStyle name="Prosent 3 2 4 3 3 3" xfId="31784" xr:uid="{00000000-0005-0000-0000-0000237C0000}"/>
    <cellStyle name="Prosent 3 2 4 3 4" xfId="31785" xr:uid="{00000000-0005-0000-0000-0000247C0000}"/>
    <cellStyle name="Prosent 3 2 4 3 5" xfId="31786" xr:uid="{00000000-0005-0000-0000-0000257C0000}"/>
    <cellStyle name="Prosent 3 2 4 4" xfId="31787" xr:uid="{00000000-0005-0000-0000-0000267C0000}"/>
    <cellStyle name="Prosent 3 2 4 4 2" xfId="31788" xr:uid="{00000000-0005-0000-0000-0000277C0000}"/>
    <cellStyle name="Prosent 3 2 4 4 3" xfId="31789" xr:uid="{00000000-0005-0000-0000-0000287C0000}"/>
    <cellStyle name="Prosent 3 2 4 5" xfId="31790" xr:uid="{00000000-0005-0000-0000-0000297C0000}"/>
    <cellStyle name="Prosent 3 2 4 5 2" xfId="31791" xr:uid="{00000000-0005-0000-0000-00002A7C0000}"/>
    <cellStyle name="Prosent 3 2 4 5 3" xfId="31792" xr:uid="{00000000-0005-0000-0000-00002B7C0000}"/>
    <cellStyle name="Prosent 3 2 4 6" xfId="31793" xr:uid="{00000000-0005-0000-0000-00002C7C0000}"/>
    <cellStyle name="Prosent 3 2 4 6 2" xfId="31794" xr:uid="{00000000-0005-0000-0000-00002D7C0000}"/>
    <cellStyle name="Prosent 3 2 4 7" xfId="31795" xr:uid="{00000000-0005-0000-0000-00002E7C0000}"/>
    <cellStyle name="Prosent 3 2 4 7 2" xfId="31796" xr:uid="{00000000-0005-0000-0000-00002F7C0000}"/>
    <cellStyle name="Prosent 3 2 4 8" xfId="31797" xr:uid="{00000000-0005-0000-0000-0000307C0000}"/>
    <cellStyle name="Prosent 3 2 4 9" xfId="31798" xr:uid="{00000000-0005-0000-0000-0000317C0000}"/>
    <cellStyle name="Prosent 3 2 4_Tabell 4.5-4.7" xfId="31767" xr:uid="{00000000-0005-0000-0000-0000327C0000}"/>
    <cellStyle name="Prosent 3 2 5" xfId="1835" xr:uid="{00000000-0005-0000-0000-0000337C0000}"/>
    <cellStyle name="Prosent 3 2 5 2" xfId="31800" xr:uid="{00000000-0005-0000-0000-0000347C0000}"/>
    <cellStyle name="Prosent 3 2 5 2 2" xfId="31801" xr:uid="{00000000-0005-0000-0000-0000357C0000}"/>
    <cellStyle name="Prosent 3 2 5 2 3" xfId="31802" xr:uid="{00000000-0005-0000-0000-0000367C0000}"/>
    <cellStyle name="Prosent 3 2 5 3" xfId="31803" xr:uid="{00000000-0005-0000-0000-0000377C0000}"/>
    <cellStyle name="Prosent 3 2 5 3 2" xfId="31804" xr:uid="{00000000-0005-0000-0000-0000387C0000}"/>
    <cellStyle name="Prosent 3 2 5 3 3" xfId="31805" xr:uid="{00000000-0005-0000-0000-0000397C0000}"/>
    <cellStyle name="Prosent 3 2 5 4" xfId="31806" xr:uid="{00000000-0005-0000-0000-00003A7C0000}"/>
    <cellStyle name="Prosent 3 2 5 5" xfId="31807" xr:uid="{00000000-0005-0000-0000-00003B7C0000}"/>
    <cellStyle name="Prosent 3 2 5_Tabell 4.5-4.7" xfId="31799" xr:uid="{00000000-0005-0000-0000-00003C7C0000}"/>
    <cellStyle name="Prosent 3 2 6" xfId="31808" xr:uid="{00000000-0005-0000-0000-00003D7C0000}"/>
    <cellStyle name="Prosent 3 2 6 2" xfId="31809" xr:uid="{00000000-0005-0000-0000-00003E7C0000}"/>
    <cellStyle name="Prosent 3 2 6 2 2" xfId="31810" xr:uid="{00000000-0005-0000-0000-00003F7C0000}"/>
    <cellStyle name="Prosent 3 2 6 2 3" xfId="31811" xr:uid="{00000000-0005-0000-0000-0000407C0000}"/>
    <cellStyle name="Prosent 3 2 6 3" xfId="31812" xr:uid="{00000000-0005-0000-0000-0000417C0000}"/>
    <cellStyle name="Prosent 3 2 6 3 2" xfId="31813" xr:uid="{00000000-0005-0000-0000-0000427C0000}"/>
    <cellStyle name="Prosent 3 2 6 3 3" xfId="31814" xr:uid="{00000000-0005-0000-0000-0000437C0000}"/>
    <cellStyle name="Prosent 3 2 6 4" xfId="31815" xr:uid="{00000000-0005-0000-0000-0000447C0000}"/>
    <cellStyle name="Prosent 3 2 6 5" xfId="31816" xr:uid="{00000000-0005-0000-0000-0000457C0000}"/>
    <cellStyle name="Prosent 3 2 7" xfId="31817" xr:uid="{00000000-0005-0000-0000-0000467C0000}"/>
    <cellStyle name="Prosent 3 2 7 2" xfId="31818" xr:uid="{00000000-0005-0000-0000-0000477C0000}"/>
    <cellStyle name="Prosent 3 2 7 3" xfId="31819" xr:uid="{00000000-0005-0000-0000-0000487C0000}"/>
    <cellStyle name="Prosent 3 2 8" xfId="31820" xr:uid="{00000000-0005-0000-0000-0000497C0000}"/>
    <cellStyle name="Prosent 3 2 8 2" xfId="31821" xr:uid="{00000000-0005-0000-0000-00004A7C0000}"/>
    <cellStyle name="Prosent 3 2 8 3" xfId="31822" xr:uid="{00000000-0005-0000-0000-00004B7C0000}"/>
    <cellStyle name="Prosent 3 2 9" xfId="31823" xr:uid="{00000000-0005-0000-0000-00004C7C0000}"/>
    <cellStyle name="Prosent 3 2 9 2" xfId="31824" xr:uid="{00000000-0005-0000-0000-00004D7C0000}"/>
    <cellStyle name="Prosent 3 2_Tabell 4.5-4.7" xfId="31569" xr:uid="{00000000-0005-0000-0000-00004E7C0000}"/>
    <cellStyle name="Prosent 3 3" xfId="1836" xr:uid="{00000000-0005-0000-0000-00004F7C0000}"/>
    <cellStyle name="Prosent 3 3 10" xfId="31826" xr:uid="{00000000-0005-0000-0000-0000507C0000}"/>
    <cellStyle name="Prosent 3 3 10 2" xfId="31827" xr:uid="{00000000-0005-0000-0000-0000517C0000}"/>
    <cellStyle name="Prosent 3 3 11" xfId="31828" xr:uid="{00000000-0005-0000-0000-0000527C0000}"/>
    <cellStyle name="Prosent 3 3 12" xfId="31829" xr:uid="{00000000-0005-0000-0000-0000537C0000}"/>
    <cellStyle name="Prosent 3 3 13" xfId="31830" xr:uid="{00000000-0005-0000-0000-0000547C0000}"/>
    <cellStyle name="Prosent 3 3 2" xfId="1837" xr:uid="{00000000-0005-0000-0000-0000557C0000}"/>
    <cellStyle name="Prosent 3 3 2 10" xfId="31832" xr:uid="{00000000-0005-0000-0000-0000567C0000}"/>
    <cellStyle name="Prosent 3 3 2 11" xfId="31833" xr:uid="{00000000-0005-0000-0000-0000577C0000}"/>
    <cellStyle name="Prosent 3 3 2 12" xfId="31834" xr:uid="{00000000-0005-0000-0000-0000587C0000}"/>
    <cellStyle name="Prosent 3 3 2 2" xfId="1838" xr:uid="{00000000-0005-0000-0000-0000597C0000}"/>
    <cellStyle name="Prosent 3 3 2 2 10" xfId="31836" xr:uid="{00000000-0005-0000-0000-00005A7C0000}"/>
    <cellStyle name="Prosent 3 3 2 2 11" xfId="31837" xr:uid="{00000000-0005-0000-0000-00005B7C0000}"/>
    <cellStyle name="Prosent 3 3 2 2 2" xfId="1839" xr:uid="{00000000-0005-0000-0000-00005C7C0000}"/>
    <cellStyle name="Prosent 3 3 2 2 2 10" xfId="31839" xr:uid="{00000000-0005-0000-0000-00005D7C0000}"/>
    <cellStyle name="Prosent 3 3 2 2 2 2" xfId="1840" xr:uid="{00000000-0005-0000-0000-00005E7C0000}"/>
    <cellStyle name="Prosent 3 3 2 2 2 2 2" xfId="31841" xr:uid="{00000000-0005-0000-0000-00005F7C0000}"/>
    <cellStyle name="Prosent 3 3 2 2 2 2 2 2" xfId="31842" xr:uid="{00000000-0005-0000-0000-0000607C0000}"/>
    <cellStyle name="Prosent 3 3 2 2 2 2 2 3" xfId="31843" xr:uid="{00000000-0005-0000-0000-0000617C0000}"/>
    <cellStyle name="Prosent 3 3 2 2 2 2 3" xfId="31844" xr:uid="{00000000-0005-0000-0000-0000627C0000}"/>
    <cellStyle name="Prosent 3 3 2 2 2 2 3 2" xfId="31845" xr:uid="{00000000-0005-0000-0000-0000637C0000}"/>
    <cellStyle name="Prosent 3 3 2 2 2 2 3 3" xfId="31846" xr:uid="{00000000-0005-0000-0000-0000647C0000}"/>
    <cellStyle name="Prosent 3 3 2 2 2 2 4" xfId="31847" xr:uid="{00000000-0005-0000-0000-0000657C0000}"/>
    <cellStyle name="Prosent 3 3 2 2 2 2 5" xfId="31848" xr:uid="{00000000-0005-0000-0000-0000667C0000}"/>
    <cellStyle name="Prosent 3 3 2 2 2 2_Tabell 4.5-4.7" xfId="31840" xr:uid="{00000000-0005-0000-0000-0000677C0000}"/>
    <cellStyle name="Prosent 3 3 2 2 2 3" xfId="31849" xr:uid="{00000000-0005-0000-0000-0000687C0000}"/>
    <cellStyle name="Prosent 3 3 2 2 2 3 2" xfId="31850" xr:uid="{00000000-0005-0000-0000-0000697C0000}"/>
    <cellStyle name="Prosent 3 3 2 2 2 3 2 2" xfId="31851" xr:uid="{00000000-0005-0000-0000-00006A7C0000}"/>
    <cellStyle name="Prosent 3 3 2 2 2 3 2 3" xfId="31852" xr:uid="{00000000-0005-0000-0000-00006B7C0000}"/>
    <cellStyle name="Prosent 3 3 2 2 2 3 3" xfId="31853" xr:uid="{00000000-0005-0000-0000-00006C7C0000}"/>
    <cellStyle name="Prosent 3 3 2 2 2 3 3 2" xfId="31854" xr:uid="{00000000-0005-0000-0000-00006D7C0000}"/>
    <cellStyle name="Prosent 3 3 2 2 2 3 3 3" xfId="31855" xr:uid="{00000000-0005-0000-0000-00006E7C0000}"/>
    <cellStyle name="Prosent 3 3 2 2 2 3 4" xfId="31856" xr:uid="{00000000-0005-0000-0000-00006F7C0000}"/>
    <cellStyle name="Prosent 3 3 2 2 2 3 5" xfId="31857" xr:uid="{00000000-0005-0000-0000-0000707C0000}"/>
    <cellStyle name="Prosent 3 3 2 2 2 4" xfId="31858" xr:uid="{00000000-0005-0000-0000-0000717C0000}"/>
    <cellStyle name="Prosent 3 3 2 2 2 4 2" xfId="31859" xr:uid="{00000000-0005-0000-0000-0000727C0000}"/>
    <cellStyle name="Prosent 3 3 2 2 2 4 3" xfId="31860" xr:uid="{00000000-0005-0000-0000-0000737C0000}"/>
    <cellStyle name="Prosent 3 3 2 2 2 5" xfId="31861" xr:uid="{00000000-0005-0000-0000-0000747C0000}"/>
    <cellStyle name="Prosent 3 3 2 2 2 5 2" xfId="31862" xr:uid="{00000000-0005-0000-0000-0000757C0000}"/>
    <cellStyle name="Prosent 3 3 2 2 2 5 3" xfId="31863" xr:uid="{00000000-0005-0000-0000-0000767C0000}"/>
    <cellStyle name="Prosent 3 3 2 2 2 6" xfId="31864" xr:uid="{00000000-0005-0000-0000-0000777C0000}"/>
    <cellStyle name="Prosent 3 3 2 2 2 6 2" xfId="31865" xr:uid="{00000000-0005-0000-0000-0000787C0000}"/>
    <cellStyle name="Prosent 3 3 2 2 2 7" xfId="31866" xr:uid="{00000000-0005-0000-0000-0000797C0000}"/>
    <cellStyle name="Prosent 3 3 2 2 2 7 2" xfId="31867" xr:uid="{00000000-0005-0000-0000-00007A7C0000}"/>
    <cellStyle name="Prosent 3 3 2 2 2 8" xfId="31868" xr:uid="{00000000-0005-0000-0000-00007B7C0000}"/>
    <cellStyle name="Prosent 3 3 2 2 2 9" xfId="31869" xr:uid="{00000000-0005-0000-0000-00007C7C0000}"/>
    <cellStyle name="Prosent 3 3 2 2 2_Tabell 4.5-4.7" xfId="31838" xr:uid="{00000000-0005-0000-0000-00007D7C0000}"/>
    <cellStyle name="Prosent 3 3 2 2 3" xfId="1841" xr:uid="{00000000-0005-0000-0000-00007E7C0000}"/>
    <cellStyle name="Prosent 3 3 2 2 3 2" xfId="31871" xr:uid="{00000000-0005-0000-0000-00007F7C0000}"/>
    <cellStyle name="Prosent 3 3 2 2 3 2 2" xfId="31872" xr:uid="{00000000-0005-0000-0000-0000807C0000}"/>
    <cellStyle name="Prosent 3 3 2 2 3 2 3" xfId="31873" xr:uid="{00000000-0005-0000-0000-0000817C0000}"/>
    <cellStyle name="Prosent 3 3 2 2 3 3" xfId="31874" xr:uid="{00000000-0005-0000-0000-0000827C0000}"/>
    <cellStyle name="Prosent 3 3 2 2 3 3 2" xfId="31875" xr:uid="{00000000-0005-0000-0000-0000837C0000}"/>
    <cellStyle name="Prosent 3 3 2 2 3 3 3" xfId="31876" xr:uid="{00000000-0005-0000-0000-0000847C0000}"/>
    <cellStyle name="Prosent 3 3 2 2 3 4" xfId="31877" xr:uid="{00000000-0005-0000-0000-0000857C0000}"/>
    <cellStyle name="Prosent 3 3 2 2 3 5" xfId="31878" xr:uid="{00000000-0005-0000-0000-0000867C0000}"/>
    <cellStyle name="Prosent 3 3 2 2 3_Tabell 4.5-4.7" xfId="31870" xr:uid="{00000000-0005-0000-0000-0000877C0000}"/>
    <cellStyle name="Prosent 3 3 2 2 4" xfId="31879" xr:uid="{00000000-0005-0000-0000-0000887C0000}"/>
    <cellStyle name="Prosent 3 3 2 2 4 2" xfId="31880" xr:uid="{00000000-0005-0000-0000-0000897C0000}"/>
    <cellStyle name="Prosent 3 3 2 2 4 2 2" xfId="31881" xr:uid="{00000000-0005-0000-0000-00008A7C0000}"/>
    <cellStyle name="Prosent 3 3 2 2 4 2 3" xfId="31882" xr:uid="{00000000-0005-0000-0000-00008B7C0000}"/>
    <cellStyle name="Prosent 3 3 2 2 4 3" xfId="31883" xr:uid="{00000000-0005-0000-0000-00008C7C0000}"/>
    <cellStyle name="Prosent 3 3 2 2 4 3 2" xfId="31884" xr:uid="{00000000-0005-0000-0000-00008D7C0000}"/>
    <cellStyle name="Prosent 3 3 2 2 4 3 3" xfId="31885" xr:uid="{00000000-0005-0000-0000-00008E7C0000}"/>
    <cellStyle name="Prosent 3 3 2 2 4 4" xfId="31886" xr:uid="{00000000-0005-0000-0000-00008F7C0000}"/>
    <cellStyle name="Prosent 3 3 2 2 4 5" xfId="31887" xr:uid="{00000000-0005-0000-0000-0000907C0000}"/>
    <cellStyle name="Prosent 3 3 2 2 5" xfId="31888" xr:uid="{00000000-0005-0000-0000-0000917C0000}"/>
    <cellStyle name="Prosent 3 3 2 2 5 2" xfId="31889" xr:uid="{00000000-0005-0000-0000-0000927C0000}"/>
    <cellStyle name="Prosent 3 3 2 2 5 3" xfId="31890" xr:uid="{00000000-0005-0000-0000-0000937C0000}"/>
    <cellStyle name="Prosent 3 3 2 2 6" xfId="31891" xr:uid="{00000000-0005-0000-0000-0000947C0000}"/>
    <cellStyle name="Prosent 3 3 2 2 6 2" xfId="31892" xr:uid="{00000000-0005-0000-0000-0000957C0000}"/>
    <cellStyle name="Prosent 3 3 2 2 6 3" xfId="31893" xr:uid="{00000000-0005-0000-0000-0000967C0000}"/>
    <cellStyle name="Prosent 3 3 2 2 7" xfId="31894" xr:uid="{00000000-0005-0000-0000-0000977C0000}"/>
    <cellStyle name="Prosent 3 3 2 2 7 2" xfId="31895" xr:uid="{00000000-0005-0000-0000-0000987C0000}"/>
    <cellStyle name="Prosent 3 3 2 2 8" xfId="31896" xr:uid="{00000000-0005-0000-0000-0000997C0000}"/>
    <cellStyle name="Prosent 3 3 2 2 8 2" xfId="31897" xr:uid="{00000000-0005-0000-0000-00009A7C0000}"/>
    <cellStyle name="Prosent 3 3 2 2 9" xfId="31898" xr:uid="{00000000-0005-0000-0000-00009B7C0000}"/>
    <cellStyle name="Prosent 3 3 2 2_Tabell 4.5-4.7" xfId="31835" xr:uid="{00000000-0005-0000-0000-00009C7C0000}"/>
    <cellStyle name="Prosent 3 3 2 3" xfId="1842" xr:uid="{00000000-0005-0000-0000-00009D7C0000}"/>
    <cellStyle name="Prosent 3 3 2 3 10" xfId="31900" xr:uid="{00000000-0005-0000-0000-00009E7C0000}"/>
    <cellStyle name="Prosent 3 3 2 3 2" xfId="1843" xr:uid="{00000000-0005-0000-0000-00009F7C0000}"/>
    <cellStyle name="Prosent 3 3 2 3 2 2" xfId="31902" xr:uid="{00000000-0005-0000-0000-0000A07C0000}"/>
    <cellStyle name="Prosent 3 3 2 3 2 2 2" xfId="31903" xr:uid="{00000000-0005-0000-0000-0000A17C0000}"/>
    <cellStyle name="Prosent 3 3 2 3 2 2 3" xfId="31904" xr:uid="{00000000-0005-0000-0000-0000A27C0000}"/>
    <cellStyle name="Prosent 3 3 2 3 2 3" xfId="31905" xr:uid="{00000000-0005-0000-0000-0000A37C0000}"/>
    <cellStyle name="Prosent 3 3 2 3 2 3 2" xfId="31906" xr:uid="{00000000-0005-0000-0000-0000A47C0000}"/>
    <cellStyle name="Prosent 3 3 2 3 2 3 3" xfId="31907" xr:uid="{00000000-0005-0000-0000-0000A57C0000}"/>
    <cellStyle name="Prosent 3 3 2 3 2 4" xfId="31908" xr:uid="{00000000-0005-0000-0000-0000A67C0000}"/>
    <cellStyle name="Prosent 3 3 2 3 2 5" xfId="31909" xr:uid="{00000000-0005-0000-0000-0000A77C0000}"/>
    <cellStyle name="Prosent 3 3 2 3 2_Tabell 4.5-4.7" xfId="31901" xr:uid="{00000000-0005-0000-0000-0000A87C0000}"/>
    <cellStyle name="Prosent 3 3 2 3 3" xfId="31910" xr:uid="{00000000-0005-0000-0000-0000A97C0000}"/>
    <cellStyle name="Prosent 3 3 2 3 3 2" xfId="31911" xr:uid="{00000000-0005-0000-0000-0000AA7C0000}"/>
    <cellStyle name="Prosent 3 3 2 3 3 2 2" xfId="31912" xr:uid="{00000000-0005-0000-0000-0000AB7C0000}"/>
    <cellStyle name="Prosent 3 3 2 3 3 2 3" xfId="31913" xr:uid="{00000000-0005-0000-0000-0000AC7C0000}"/>
    <cellStyle name="Prosent 3 3 2 3 3 3" xfId="31914" xr:uid="{00000000-0005-0000-0000-0000AD7C0000}"/>
    <cellStyle name="Prosent 3 3 2 3 3 3 2" xfId="31915" xr:uid="{00000000-0005-0000-0000-0000AE7C0000}"/>
    <cellStyle name="Prosent 3 3 2 3 3 3 3" xfId="31916" xr:uid="{00000000-0005-0000-0000-0000AF7C0000}"/>
    <cellStyle name="Prosent 3 3 2 3 3 4" xfId="31917" xr:uid="{00000000-0005-0000-0000-0000B07C0000}"/>
    <cellStyle name="Prosent 3 3 2 3 3 5" xfId="31918" xr:uid="{00000000-0005-0000-0000-0000B17C0000}"/>
    <cellStyle name="Prosent 3 3 2 3 4" xfId="31919" xr:uid="{00000000-0005-0000-0000-0000B27C0000}"/>
    <cellStyle name="Prosent 3 3 2 3 4 2" xfId="31920" xr:uid="{00000000-0005-0000-0000-0000B37C0000}"/>
    <cellStyle name="Prosent 3 3 2 3 4 3" xfId="31921" xr:uid="{00000000-0005-0000-0000-0000B47C0000}"/>
    <cellStyle name="Prosent 3 3 2 3 5" xfId="31922" xr:uid="{00000000-0005-0000-0000-0000B57C0000}"/>
    <cellStyle name="Prosent 3 3 2 3 5 2" xfId="31923" xr:uid="{00000000-0005-0000-0000-0000B67C0000}"/>
    <cellStyle name="Prosent 3 3 2 3 5 3" xfId="31924" xr:uid="{00000000-0005-0000-0000-0000B77C0000}"/>
    <cellStyle name="Prosent 3 3 2 3 6" xfId="31925" xr:uid="{00000000-0005-0000-0000-0000B87C0000}"/>
    <cellStyle name="Prosent 3 3 2 3 6 2" xfId="31926" xr:uid="{00000000-0005-0000-0000-0000B97C0000}"/>
    <cellStyle name="Prosent 3 3 2 3 7" xfId="31927" xr:uid="{00000000-0005-0000-0000-0000BA7C0000}"/>
    <cellStyle name="Prosent 3 3 2 3 7 2" xfId="31928" xr:uid="{00000000-0005-0000-0000-0000BB7C0000}"/>
    <cellStyle name="Prosent 3 3 2 3 8" xfId="31929" xr:uid="{00000000-0005-0000-0000-0000BC7C0000}"/>
    <cellStyle name="Prosent 3 3 2 3 9" xfId="31930" xr:uid="{00000000-0005-0000-0000-0000BD7C0000}"/>
    <cellStyle name="Prosent 3 3 2 3_Tabell 4.5-4.7" xfId="31899" xr:uid="{00000000-0005-0000-0000-0000BE7C0000}"/>
    <cellStyle name="Prosent 3 3 2 4" xfId="1844" xr:uid="{00000000-0005-0000-0000-0000BF7C0000}"/>
    <cellStyle name="Prosent 3 3 2 4 2" xfId="31932" xr:uid="{00000000-0005-0000-0000-0000C07C0000}"/>
    <cellStyle name="Prosent 3 3 2 4 2 2" xfId="31933" xr:uid="{00000000-0005-0000-0000-0000C17C0000}"/>
    <cellStyle name="Prosent 3 3 2 4 2 3" xfId="31934" xr:uid="{00000000-0005-0000-0000-0000C27C0000}"/>
    <cellStyle name="Prosent 3 3 2 4 3" xfId="31935" xr:uid="{00000000-0005-0000-0000-0000C37C0000}"/>
    <cellStyle name="Prosent 3 3 2 4 3 2" xfId="31936" xr:uid="{00000000-0005-0000-0000-0000C47C0000}"/>
    <cellStyle name="Prosent 3 3 2 4 3 3" xfId="31937" xr:uid="{00000000-0005-0000-0000-0000C57C0000}"/>
    <cellStyle name="Prosent 3 3 2 4 4" xfId="31938" xr:uid="{00000000-0005-0000-0000-0000C67C0000}"/>
    <cellStyle name="Prosent 3 3 2 4 5" xfId="31939" xr:uid="{00000000-0005-0000-0000-0000C77C0000}"/>
    <cellStyle name="Prosent 3 3 2 4_Tabell 4.5-4.7" xfId="31931" xr:uid="{00000000-0005-0000-0000-0000C87C0000}"/>
    <cellStyle name="Prosent 3 3 2 5" xfId="31940" xr:uid="{00000000-0005-0000-0000-0000C97C0000}"/>
    <cellStyle name="Prosent 3 3 2 5 2" xfId="31941" xr:uid="{00000000-0005-0000-0000-0000CA7C0000}"/>
    <cellStyle name="Prosent 3 3 2 5 2 2" xfId="31942" xr:uid="{00000000-0005-0000-0000-0000CB7C0000}"/>
    <cellStyle name="Prosent 3 3 2 5 2 3" xfId="31943" xr:uid="{00000000-0005-0000-0000-0000CC7C0000}"/>
    <cellStyle name="Prosent 3 3 2 5 3" xfId="31944" xr:uid="{00000000-0005-0000-0000-0000CD7C0000}"/>
    <cellStyle name="Prosent 3 3 2 5 3 2" xfId="31945" xr:uid="{00000000-0005-0000-0000-0000CE7C0000}"/>
    <cellStyle name="Prosent 3 3 2 5 3 3" xfId="31946" xr:uid="{00000000-0005-0000-0000-0000CF7C0000}"/>
    <cellStyle name="Prosent 3 3 2 5 4" xfId="31947" xr:uid="{00000000-0005-0000-0000-0000D07C0000}"/>
    <cellStyle name="Prosent 3 3 2 5 5" xfId="31948" xr:uid="{00000000-0005-0000-0000-0000D17C0000}"/>
    <cellStyle name="Prosent 3 3 2 6" xfId="31949" xr:uid="{00000000-0005-0000-0000-0000D27C0000}"/>
    <cellStyle name="Prosent 3 3 2 6 2" xfId="31950" xr:uid="{00000000-0005-0000-0000-0000D37C0000}"/>
    <cellStyle name="Prosent 3 3 2 6 3" xfId="31951" xr:uid="{00000000-0005-0000-0000-0000D47C0000}"/>
    <cellStyle name="Prosent 3 3 2 7" xfId="31952" xr:uid="{00000000-0005-0000-0000-0000D57C0000}"/>
    <cellStyle name="Prosent 3 3 2 7 2" xfId="31953" xr:uid="{00000000-0005-0000-0000-0000D67C0000}"/>
    <cellStyle name="Prosent 3 3 2 7 3" xfId="31954" xr:uid="{00000000-0005-0000-0000-0000D77C0000}"/>
    <cellStyle name="Prosent 3 3 2 8" xfId="31955" xr:uid="{00000000-0005-0000-0000-0000D87C0000}"/>
    <cellStyle name="Prosent 3 3 2 8 2" xfId="31956" xr:uid="{00000000-0005-0000-0000-0000D97C0000}"/>
    <cellStyle name="Prosent 3 3 2 9" xfId="31957" xr:uid="{00000000-0005-0000-0000-0000DA7C0000}"/>
    <cellStyle name="Prosent 3 3 2 9 2" xfId="31958" xr:uid="{00000000-0005-0000-0000-0000DB7C0000}"/>
    <cellStyle name="Prosent 3 3 2_Tabell 4.5-4.7" xfId="31831" xr:uid="{00000000-0005-0000-0000-0000DC7C0000}"/>
    <cellStyle name="Prosent 3 3 3" xfId="1845" xr:uid="{00000000-0005-0000-0000-0000DD7C0000}"/>
    <cellStyle name="Prosent 3 3 3 10" xfId="31960" xr:uid="{00000000-0005-0000-0000-0000DE7C0000}"/>
    <cellStyle name="Prosent 3 3 3 11" xfId="31961" xr:uid="{00000000-0005-0000-0000-0000DF7C0000}"/>
    <cellStyle name="Prosent 3 3 3 2" xfId="1846" xr:uid="{00000000-0005-0000-0000-0000E07C0000}"/>
    <cellStyle name="Prosent 3 3 3 2 10" xfId="31963" xr:uid="{00000000-0005-0000-0000-0000E17C0000}"/>
    <cellStyle name="Prosent 3 3 3 2 2" xfId="1847" xr:uid="{00000000-0005-0000-0000-0000E27C0000}"/>
    <cellStyle name="Prosent 3 3 3 2 2 2" xfId="31965" xr:uid="{00000000-0005-0000-0000-0000E37C0000}"/>
    <cellStyle name="Prosent 3 3 3 2 2 2 2" xfId="31966" xr:uid="{00000000-0005-0000-0000-0000E47C0000}"/>
    <cellStyle name="Prosent 3 3 3 2 2 2 3" xfId="31967" xr:uid="{00000000-0005-0000-0000-0000E57C0000}"/>
    <cellStyle name="Prosent 3 3 3 2 2 3" xfId="31968" xr:uid="{00000000-0005-0000-0000-0000E67C0000}"/>
    <cellStyle name="Prosent 3 3 3 2 2 3 2" xfId="31969" xr:uid="{00000000-0005-0000-0000-0000E77C0000}"/>
    <cellStyle name="Prosent 3 3 3 2 2 3 3" xfId="31970" xr:uid="{00000000-0005-0000-0000-0000E87C0000}"/>
    <cellStyle name="Prosent 3 3 3 2 2 4" xfId="31971" xr:uid="{00000000-0005-0000-0000-0000E97C0000}"/>
    <cellStyle name="Prosent 3 3 3 2 2 5" xfId="31972" xr:uid="{00000000-0005-0000-0000-0000EA7C0000}"/>
    <cellStyle name="Prosent 3 3 3 2 2_Tabell 4.5-4.7" xfId="31964" xr:uid="{00000000-0005-0000-0000-0000EB7C0000}"/>
    <cellStyle name="Prosent 3 3 3 2 3" xfId="31973" xr:uid="{00000000-0005-0000-0000-0000EC7C0000}"/>
    <cellStyle name="Prosent 3 3 3 2 3 2" xfId="31974" xr:uid="{00000000-0005-0000-0000-0000ED7C0000}"/>
    <cellStyle name="Prosent 3 3 3 2 3 2 2" xfId="31975" xr:uid="{00000000-0005-0000-0000-0000EE7C0000}"/>
    <cellStyle name="Prosent 3 3 3 2 3 2 3" xfId="31976" xr:uid="{00000000-0005-0000-0000-0000EF7C0000}"/>
    <cellStyle name="Prosent 3 3 3 2 3 3" xfId="31977" xr:uid="{00000000-0005-0000-0000-0000F07C0000}"/>
    <cellStyle name="Prosent 3 3 3 2 3 3 2" xfId="31978" xr:uid="{00000000-0005-0000-0000-0000F17C0000}"/>
    <cellStyle name="Prosent 3 3 3 2 3 3 3" xfId="31979" xr:uid="{00000000-0005-0000-0000-0000F27C0000}"/>
    <cellStyle name="Prosent 3 3 3 2 3 4" xfId="31980" xr:uid="{00000000-0005-0000-0000-0000F37C0000}"/>
    <cellStyle name="Prosent 3 3 3 2 3 5" xfId="31981" xr:uid="{00000000-0005-0000-0000-0000F47C0000}"/>
    <cellStyle name="Prosent 3 3 3 2 4" xfId="31982" xr:uid="{00000000-0005-0000-0000-0000F57C0000}"/>
    <cellStyle name="Prosent 3 3 3 2 4 2" xfId="31983" xr:uid="{00000000-0005-0000-0000-0000F67C0000}"/>
    <cellStyle name="Prosent 3 3 3 2 4 3" xfId="31984" xr:uid="{00000000-0005-0000-0000-0000F77C0000}"/>
    <cellStyle name="Prosent 3 3 3 2 5" xfId="31985" xr:uid="{00000000-0005-0000-0000-0000F87C0000}"/>
    <cellStyle name="Prosent 3 3 3 2 5 2" xfId="31986" xr:uid="{00000000-0005-0000-0000-0000F97C0000}"/>
    <cellStyle name="Prosent 3 3 3 2 5 3" xfId="31987" xr:uid="{00000000-0005-0000-0000-0000FA7C0000}"/>
    <cellStyle name="Prosent 3 3 3 2 6" xfId="31988" xr:uid="{00000000-0005-0000-0000-0000FB7C0000}"/>
    <cellStyle name="Prosent 3 3 3 2 6 2" xfId="31989" xr:uid="{00000000-0005-0000-0000-0000FC7C0000}"/>
    <cellStyle name="Prosent 3 3 3 2 7" xfId="31990" xr:uid="{00000000-0005-0000-0000-0000FD7C0000}"/>
    <cellStyle name="Prosent 3 3 3 2 7 2" xfId="31991" xr:uid="{00000000-0005-0000-0000-0000FE7C0000}"/>
    <cellStyle name="Prosent 3 3 3 2 8" xfId="31992" xr:uid="{00000000-0005-0000-0000-0000FF7C0000}"/>
    <cellStyle name="Prosent 3 3 3 2 9" xfId="31993" xr:uid="{00000000-0005-0000-0000-0000007D0000}"/>
    <cellStyle name="Prosent 3 3 3 2_Tabell 4.5-4.7" xfId="31962" xr:uid="{00000000-0005-0000-0000-0000017D0000}"/>
    <cellStyle name="Prosent 3 3 3 3" xfId="1848" xr:uid="{00000000-0005-0000-0000-0000027D0000}"/>
    <cellStyle name="Prosent 3 3 3 3 2" xfId="31995" xr:uid="{00000000-0005-0000-0000-0000037D0000}"/>
    <cellStyle name="Prosent 3 3 3 3 2 2" xfId="31996" xr:uid="{00000000-0005-0000-0000-0000047D0000}"/>
    <cellStyle name="Prosent 3 3 3 3 2 3" xfId="31997" xr:uid="{00000000-0005-0000-0000-0000057D0000}"/>
    <cellStyle name="Prosent 3 3 3 3 3" xfId="31998" xr:uid="{00000000-0005-0000-0000-0000067D0000}"/>
    <cellStyle name="Prosent 3 3 3 3 3 2" xfId="31999" xr:uid="{00000000-0005-0000-0000-0000077D0000}"/>
    <cellStyle name="Prosent 3 3 3 3 3 3" xfId="32000" xr:uid="{00000000-0005-0000-0000-0000087D0000}"/>
    <cellStyle name="Prosent 3 3 3 3 4" xfId="32001" xr:uid="{00000000-0005-0000-0000-0000097D0000}"/>
    <cellStyle name="Prosent 3 3 3 3 5" xfId="32002" xr:uid="{00000000-0005-0000-0000-00000A7D0000}"/>
    <cellStyle name="Prosent 3 3 3 3_Tabell 4.5-4.7" xfId="31994" xr:uid="{00000000-0005-0000-0000-00000B7D0000}"/>
    <cellStyle name="Prosent 3 3 3 4" xfId="32003" xr:uid="{00000000-0005-0000-0000-00000C7D0000}"/>
    <cellStyle name="Prosent 3 3 3 4 2" xfId="32004" xr:uid="{00000000-0005-0000-0000-00000D7D0000}"/>
    <cellStyle name="Prosent 3 3 3 4 2 2" xfId="32005" xr:uid="{00000000-0005-0000-0000-00000E7D0000}"/>
    <cellStyle name="Prosent 3 3 3 4 2 3" xfId="32006" xr:uid="{00000000-0005-0000-0000-00000F7D0000}"/>
    <cellStyle name="Prosent 3 3 3 4 3" xfId="32007" xr:uid="{00000000-0005-0000-0000-0000107D0000}"/>
    <cellStyle name="Prosent 3 3 3 4 3 2" xfId="32008" xr:uid="{00000000-0005-0000-0000-0000117D0000}"/>
    <cellStyle name="Prosent 3 3 3 4 3 3" xfId="32009" xr:uid="{00000000-0005-0000-0000-0000127D0000}"/>
    <cellStyle name="Prosent 3 3 3 4 4" xfId="32010" xr:uid="{00000000-0005-0000-0000-0000137D0000}"/>
    <cellStyle name="Prosent 3 3 3 4 5" xfId="32011" xr:uid="{00000000-0005-0000-0000-0000147D0000}"/>
    <cellStyle name="Prosent 3 3 3 5" xfId="32012" xr:uid="{00000000-0005-0000-0000-0000157D0000}"/>
    <cellStyle name="Prosent 3 3 3 5 2" xfId="32013" xr:uid="{00000000-0005-0000-0000-0000167D0000}"/>
    <cellStyle name="Prosent 3 3 3 5 3" xfId="32014" xr:uid="{00000000-0005-0000-0000-0000177D0000}"/>
    <cellStyle name="Prosent 3 3 3 6" xfId="32015" xr:uid="{00000000-0005-0000-0000-0000187D0000}"/>
    <cellStyle name="Prosent 3 3 3 6 2" xfId="32016" xr:uid="{00000000-0005-0000-0000-0000197D0000}"/>
    <cellStyle name="Prosent 3 3 3 6 3" xfId="32017" xr:uid="{00000000-0005-0000-0000-00001A7D0000}"/>
    <cellStyle name="Prosent 3 3 3 7" xfId="32018" xr:uid="{00000000-0005-0000-0000-00001B7D0000}"/>
    <cellStyle name="Prosent 3 3 3 7 2" xfId="32019" xr:uid="{00000000-0005-0000-0000-00001C7D0000}"/>
    <cellStyle name="Prosent 3 3 3 8" xfId="32020" xr:uid="{00000000-0005-0000-0000-00001D7D0000}"/>
    <cellStyle name="Prosent 3 3 3 8 2" xfId="32021" xr:uid="{00000000-0005-0000-0000-00001E7D0000}"/>
    <cellStyle name="Prosent 3 3 3 9" xfId="32022" xr:uid="{00000000-0005-0000-0000-00001F7D0000}"/>
    <cellStyle name="Prosent 3 3 3_Tabell 4.5-4.7" xfId="31959" xr:uid="{00000000-0005-0000-0000-0000207D0000}"/>
    <cellStyle name="Prosent 3 3 4" xfId="1849" xr:uid="{00000000-0005-0000-0000-0000217D0000}"/>
    <cellStyle name="Prosent 3 3 4 10" xfId="32024" xr:uid="{00000000-0005-0000-0000-0000227D0000}"/>
    <cellStyle name="Prosent 3 3 4 2" xfId="1850" xr:uid="{00000000-0005-0000-0000-0000237D0000}"/>
    <cellStyle name="Prosent 3 3 4 2 2" xfId="32026" xr:uid="{00000000-0005-0000-0000-0000247D0000}"/>
    <cellStyle name="Prosent 3 3 4 2 2 2" xfId="32027" xr:uid="{00000000-0005-0000-0000-0000257D0000}"/>
    <cellStyle name="Prosent 3 3 4 2 2 3" xfId="32028" xr:uid="{00000000-0005-0000-0000-0000267D0000}"/>
    <cellStyle name="Prosent 3 3 4 2 3" xfId="32029" xr:uid="{00000000-0005-0000-0000-0000277D0000}"/>
    <cellStyle name="Prosent 3 3 4 2 3 2" xfId="32030" xr:uid="{00000000-0005-0000-0000-0000287D0000}"/>
    <cellStyle name="Prosent 3 3 4 2 3 3" xfId="32031" xr:uid="{00000000-0005-0000-0000-0000297D0000}"/>
    <cellStyle name="Prosent 3 3 4 2 4" xfId="32032" xr:uid="{00000000-0005-0000-0000-00002A7D0000}"/>
    <cellStyle name="Prosent 3 3 4 2 5" xfId="32033" xr:uid="{00000000-0005-0000-0000-00002B7D0000}"/>
    <cellStyle name="Prosent 3 3 4 2_Tabell 4.5-4.7" xfId="32025" xr:uid="{00000000-0005-0000-0000-00002C7D0000}"/>
    <cellStyle name="Prosent 3 3 4 3" xfId="32034" xr:uid="{00000000-0005-0000-0000-00002D7D0000}"/>
    <cellStyle name="Prosent 3 3 4 3 2" xfId="32035" xr:uid="{00000000-0005-0000-0000-00002E7D0000}"/>
    <cellStyle name="Prosent 3 3 4 3 2 2" xfId="32036" xr:uid="{00000000-0005-0000-0000-00002F7D0000}"/>
    <cellStyle name="Prosent 3 3 4 3 2 3" xfId="32037" xr:uid="{00000000-0005-0000-0000-0000307D0000}"/>
    <cellStyle name="Prosent 3 3 4 3 3" xfId="32038" xr:uid="{00000000-0005-0000-0000-0000317D0000}"/>
    <cellStyle name="Prosent 3 3 4 3 3 2" xfId="32039" xr:uid="{00000000-0005-0000-0000-0000327D0000}"/>
    <cellStyle name="Prosent 3 3 4 3 3 3" xfId="32040" xr:uid="{00000000-0005-0000-0000-0000337D0000}"/>
    <cellStyle name="Prosent 3 3 4 3 4" xfId="32041" xr:uid="{00000000-0005-0000-0000-0000347D0000}"/>
    <cellStyle name="Prosent 3 3 4 3 5" xfId="32042" xr:uid="{00000000-0005-0000-0000-0000357D0000}"/>
    <cellStyle name="Prosent 3 3 4 4" xfId="32043" xr:uid="{00000000-0005-0000-0000-0000367D0000}"/>
    <cellStyle name="Prosent 3 3 4 4 2" xfId="32044" xr:uid="{00000000-0005-0000-0000-0000377D0000}"/>
    <cellStyle name="Prosent 3 3 4 4 3" xfId="32045" xr:uid="{00000000-0005-0000-0000-0000387D0000}"/>
    <cellStyle name="Prosent 3 3 4 5" xfId="32046" xr:uid="{00000000-0005-0000-0000-0000397D0000}"/>
    <cellStyle name="Prosent 3 3 4 5 2" xfId="32047" xr:uid="{00000000-0005-0000-0000-00003A7D0000}"/>
    <cellStyle name="Prosent 3 3 4 5 3" xfId="32048" xr:uid="{00000000-0005-0000-0000-00003B7D0000}"/>
    <cellStyle name="Prosent 3 3 4 6" xfId="32049" xr:uid="{00000000-0005-0000-0000-00003C7D0000}"/>
    <cellStyle name="Prosent 3 3 4 6 2" xfId="32050" xr:uid="{00000000-0005-0000-0000-00003D7D0000}"/>
    <cellStyle name="Prosent 3 3 4 7" xfId="32051" xr:uid="{00000000-0005-0000-0000-00003E7D0000}"/>
    <cellStyle name="Prosent 3 3 4 7 2" xfId="32052" xr:uid="{00000000-0005-0000-0000-00003F7D0000}"/>
    <cellStyle name="Prosent 3 3 4 8" xfId="32053" xr:uid="{00000000-0005-0000-0000-0000407D0000}"/>
    <cellStyle name="Prosent 3 3 4 9" xfId="32054" xr:uid="{00000000-0005-0000-0000-0000417D0000}"/>
    <cellStyle name="Prosent 3 3 4_Tabell 4.5-4.7" xfId="32023" xr:uid="{00000000-0005-0000-0000-0000427D0000}"/>
    <cellStyle name="Prosent 3 3 5" xfId="1851" xr:uid="{00000000-0005-0000-0000-0000437D0000}"/>
    <cellStyle name="Prosent 3 3 5 2" xfId="32056" xr:uid="{00000000-0005-0000-0000-0000447D0000}"/>
    <cellStyle name="Prosent 3 3 5 2 2" xfId="32057" xr:uid="{00000000-0005-0000-0000-0000457D0000}"/>
    <cellStyle name="Prosent 3 3 5 2 3" xfId="32058" xr:uid="{00000000-0005-0000-0000-0000467D0000}"/>
    <cellStyle name="Prosent 3 3 5 3" xfId="32059" xr:uid="{00000000-0005-0000-0000-0000477D0000}"/>
    <cellStyle name="Prosent 3 3 5 3 2" xfId="32060" xr:uid="{00000000-0005-0000-0000-0000487D0000}"/>
    <cellStyle name="Prosent 3 3 5 3 3" xfId="32061" xr:uid="{00000000-0005-0000-0000-0000497D0000}"/>
    <cellStyle name="Prosent 3 3 5 4" xfId="32062" xr:uid="{00000000-0005-0000-0000-00004A7D0000}"/>
    <cellStyle name="Prosent 3 3 5 5" xfId="32063" xr:uid="{00000000-0005-0000-0000-00004B7D0000}"/>
    <cellStyle name="Prosent 3 3 5_Tabell 4.5-4.7" xfId="32055" xr:uid="{00000000-0005-0000-0000-00004C7D0000}"/>
    <cellStyle name="Prosent 3 3 6" xfId="32064" xr:uid="{00000000-0005-0000-0000-00004D7D0000}"/>
    <cellStyle name="Prosent 3 3 6 2" xfId="32065" xr:uid="{00000000-0005-0000-0000-00004E7D0000}"/>
    <cellStyle name="Prosent 3 3 6 2 2" xfId="32066" xr:uid="{00000000-0005-0000-0000-00004F7D0000}"/>
    <cellStyle name="Prosent 3 3 6 2 3" xfId="32067" xr:uid="{00000000-0005-0000-0000-0000507D0000}"/>
    <cellStyle name="Prosent 3 3 6 3" xfId="32068" xr:uid="{00000000-0005-0000-0000-0000517D0000}"/>
    <cellStyle name="Prosent 3 3 6 3 2" xfId="32069" xr:uid="{00000000-0005-0000-0000-0000527D0000}"/>
    <cellStyle name="Prosent 3 3 6 3 3" xfId="32070" xr:uid="{00000000-0005-0000-0000-0000537D0000}"/>
    <cellStyle name="Prosent 3 3 6 4" xfId="32071" xr:uid="{00000000-0005-0000-0000-0000547D0000}"/>
    <cellStyle name="Prosent 3 3 6 5" xfId="32072" xr:uid="{00000000-0005-0000-0000-0000557D0000}"/>
    <cellStyle name="Prosent 3 3 7" xfId="32073" xr:uid="{00000000-0005-0000-0000-0000567D0000}"/>
    <cellStyle name="Prosent 3 3 7 2" xfId="32074" xr:uid="{00000000-0005-0000-0000-0000577D0000}"/>
    <cellStyle name="Prosent 3 3 7 3" xfId="32075" xr:uid="{00000000-0005-0000-0000-0000587D0000}"/>
    <cellStyle name="Prosent 3 3 8" xfId="32076" xr:uid="{00000000-0005-0000-0000-0000597D0000}"/>
    <cellStyle name="Prosent 3 3 8 2" xfId="32077" xr:uid="{00000000-0005-0000-0000-00005A7D0000}"/>
    <cellStyle name="Prosent 3 3 8 3" xfId="32078" xr:uid="{00000000-0005-0000-0000-00005B7D0000}"/>
    <cellStyle name="Prosent 3 3 9" xfId="32079" xr:uid="{00000000-0005-0000-0000-00005C7D0000}"/>
    <cellStyle name="Prosent 3 3 9 2" xfId="32080" xr:uid="{00000000-0005-0000-0000-00005D7D0000}"/>
    <cellStyle name="Prosent 3 3_Tabell 4.5-4.7" xfId="31825" xr:uid="{00000000-0005-0000-0000-00005E7D0000}"/>
    <cellStyle name="Prosent 3 4" xfId="1852" xr:uid="{00000000-0005-0000-0000-00005F7D0000}"/>
    <cellStyle name="Prosent 3 4 10" xfId="32082" xr:uid="{00000000-0005-0000-0000-0000607D0000}"/>
    <cellStyle name="Prosent 3 4 10 2" xfId="32083" xr:uid="{00000000-0005-0000-0000-0000617D0000}"/>
    <cellStyle name="Prosent 3 4 11" xfId="32084" xr:uid="{00000000-0005-0000-0000-0000627D0000}"/>
    <cellStyle name="Prosent 3 4 12" xfId="32085" xr:uid="{00000000-0005-0000-0000-0000637D0000}"/>
    <cellStyle name="Prosent 3 4 13" xfId="32086" xr:uid="{00000000-0005-0000-0000-0000647D0000}"/>
    <cellStyle name="Prosent 3 4 2" xfId="1853" xr:uid="{00000000-0005-0000-0000-0000657D0000}"/>
    <cellStyle name="Prosent 3 4 2 10" xfId="32088" xr:uid="{00000000-0005-0000-0000-0000667D0000}"/>
    <cellStyle name="Prosent 3 4 2 11" xfId="32089" xr:uid="{00000000-0005-0000-0000-0000677D0000}"/>
    <cellStyle name="Prosent 3 4 2 12" xfId="32090" xr:uid="{00000000-0005-0000-0000-0000687D0000}"/>
    <cellStyle name="Prosent 3 4 2 2" xfId="1854" xr:uid="{00000000-0005-0000-0000-0000697D0000}"/>
    <cellStyle name="Prosent 3 4 2 2 10" xfId="32092" xr:uid="{00000000-0005-0000-0000-00006A7D0000}"/>
    <cellStyle name="Prosent 3 4 2 2 11" xfId="32093" xr:uid="{00000000-0005-0000-0000-00006B7D0000}"/>
    <cellStyle name="Prosent 3 4 2 2 2" xfId="1855" xr:uid="{00000000-0005-0000-0000-00006C7D0000}"/>
    <cellStyle name="Prosent 3 4 2 2 2 10" xfId="32095" xr:uid="{00000000-0005-0000-0000-00006D7D0000}"/>
    <cellStyle name="Prosent 3 4 2 2 2 2" xfId="1856" xr:uid="{00000000-0005-0000-0000-00006E7D0000}"/>
    <cellStyle name="Prosent 3 4 2 2 2 2 2" xfId="32097" xr:uid="{00000000-0005-0000-0000-00006F7D0000}"/>
    <cellStyle name="Prosent 3 4 2 2 2 2 2 2" xfId="32098" xr:uid="{00000000-0005-0000-0000-0000707D0000}"/>
    <cellStyle name="Prosent 3 4 2 2 2 2 2 3" xfId="32099" xr:uid="{00000000-0005-0000-0000-0000717D0000}"/>
    <cellStyle name="Prosent 3 4 2 2 2 2 3" xfId="32100" xr:uid="{00000000-0005-0000-0000-0000727D0000}"/>
    <cellStyle name="Prosent 3 4 2 2 2 2 3 2" xfId="32101" xr:uid="{00000000-0005-0000-0000-0000737D0000}"/>
    <cellStyle name="Prosent 3 4 2 2 2 2 3 3" xfId="32102" xr:uid="{00000000-0005-0000-0000-0000747D0000}"/>
    <cellStyle name="Prosent 3 4 2 2 2 2 4" xfId="32103" xr:uid="{00000000-0005-0000-0000-0000757D0000}"/>
    <cellStyle name="Prosent 3 4 2 2 2 2 5" xfId="32104" xr:uid="{00000000-0005-0000-0000-0000767D0000}"/>
    <cellStyle name="Prosent 3 4 2 2 2 2_Tabell 4.5-4.7" xfId="32096" xr:uid="{00000000-0005-0000-0000-0000777D0000}"/>
    <cellStyle name="Prosent 3 4 2 2 2 3" xfId="32105" xr:uid="{00000000-0005-0000-0000-0000787D0000}"/>
    <cellStyle name="Prosent 3 4 2 2 2 3 2" xfId="32106" xr:uid="{00000000-0005-0000-0000-0000797D0000}"/>
    <cellStyle name="Prosent 3 4 2 2 2 3 2 2" xfId="32107" xr:uid="{00000000-0005-0000-0000-00007A7D0000}"/>
    <cellStyle name="Prosent 3 4 2 2 2 3 2 3" xfId="32108" xr:uid="{00000000-0005-0000-0000-00007B7D0000}"/>
    <cellStyle name="Prosent 3 4 2 2 2 3 3" xfId="32109" xr:uid="{00000000-0005-0000-0000-00007C7D0000}"/>
    <cellStyle name="Prosent 3 4 2 2 2 3 3 2" xfId="32110" xr:uid="{00000000-0005-0000-0000-00007D7D0000}"/>
    <cellStyle name="Prosent 3 4 2 2 2 3 3 3" xfId="32111" xr:uid="{00000000-0005-0000-0000-00007E7D0000}"/>
    <cellStyle name="Prosent 3 4 2 2 2 3 4" xfId="32112" xr:uid="{00000000-0005-0000-0000-00007F7D0000}"/>
    <cellStyle name="Prosent 3 4 2 2 2 3 5" xfId="32113" xr:uid="{00000000-0005-0000-0000-0000807D0000}"/>
    <cellStyle name="Prosent 3 4 2 2 2 4" xfId="32114" xr:uid="{00000000-0005-0000-0000-0000817D0000}"/>
    <cellStyle name="Prosent 3 4 2 2 2 4 2" xfId="32115" xr:uid="{00000000-0005-0000-0000-0000827D0000}"/>
    <cellStyle name="Prosent 3 4 2 2 2 4 3" xfId="32116" xr:uid="{00000000-0005-0000-0000-0000837D0000}"/>
    <cellStyle name="Prosent 3 4 2 2 2 5" xfId="32117" xr:uid="{00000000-0005-0000-0000-0000847D0000}"/>
    <cellStyle name="Prosent 3 4 2 2 2 5 2" xfId="32118" xr:uid="{00000000-0005-0000-0000-0000857D0000}"/>
    <cellStyle name="Prosent 3 4 2 2 2 5 3" xfId="32119" xr:uid="{00000000-0005-0000-0000-0000867D0000}"/>
    <cellStyle name="Prosent 3 4 2 2 2 6" xfId="32120" xr:uid="{00000000-0005-0000-0000-0000877D0000}"/>
    <cellStyle name="Prosent 3 4 2 2 2 6 2" xfId="32121" xr:uid="{00000000-0005-0000-0000-0000887D0000}"/>
    <cellStyle name="Prosent 3 4 2 2 2 7" xfId="32122" xr:uid="{00000000-0005-0000-0000-0000897D0000}"/>
    <cellStyle name="Prosent 3 4 2 2 2 7 2" xfId="32123" xr:uid="{00000000-0005-0000-0000-00008A7D0000}"/>
    <cellStyle name="Prosent 3 4 2 2 2 8" xfId="32124" xr:uid="{00000000-0005-0000-0000-00008B7D0000}"/>
    <cellStyle name="Prosent 3 4 2 2 2 9" xfId="32125" xr:uid="{00000000-0005-0000-0000-00008C7D0000}"/>
    <cellStyle name="Prosent 3 4 2 2 2_Tabell 4.5-4.7" xfId="32094" xr:uid="{00000000-0005-0000-0000-00008D7D0000}"/>
    <cellStyle name="Prosent 3 4 2 2 3" xfId="1857" xr:uid="{00000000-0005-0000-0000-00008E7D0000}"/>
    <cellStyle name="Prosent 3 4 2 2 3 2" xfId="32127" xr:uid="{00000000-0005-0000-0000-00008F7D0000}"/>
    <cellStyle name="Prosent 3 4 2 2 3 2 2" xfId="32128" xr:uid="{00000000-0005-0000-0000-0000907D0000}"/>
    <cellStyle name="Prosent 3 4 2 2 3 2 3" xfId="32129" xr:uid="{00000000-0005-0000-0000-0000917D0000}"/>
    <cellStyle name="Prosent 3 4 2 2 3 3" xfId="32130" xr:uid="{00000000-0005-0000-0000-0000927D0000}"/>
    <cellStyle name="Prosent 3 4 2 2 3 3 2" xfId="32131" xr:uid="{00000000-0005-0000-0000-0000937D0000}"/>
    <cellStyle name="Prosent 3 4 2 2 3 3 3" xfId="32132" xr:uid="{00000000-0005-0000-0000-0000947D0000}"/>
    <cellStyle name="Prosent 3 4 2 2 3 4" xfId="32133" xr:uid="{00000000-0005-0000-0000-0000957D0000}"/>
    <cellStyle name="Prosent 3 4 2 2 3 5" xfId="32134" xr:uid="{00000000-0005-0000-0000-0000967D0000}"/>
    <cellStyle name="Prosent 3 4 2 2 3_Tabell 4.5-4.7" xfId="32126" xr:uid="{00000000-0005-0000-0000-0000977D0000}"/>
    <cellStyle name="Prosent 3 4 2 2 4" xfId="32135" xr:uid="{00000000-0005-0000-0000-0000987D0000}"/>
    <cellStyle name="Prosent 3 4 2 2 4 2" xfId="32136" xr:uid="{00000000-0005-0000-0000-0000997D0000}"/>
    <cellStyle name="Prosent 3 4 2 2 4 2 2" xfId="32137" xr:uid="{00000000-0005-0000-0000-00009A7D0000}"/>
    <cellStyle name="Prosent 3 4 2 2 4 2 3" xfId="32138" xr:uid="{00000000-0005-0000-0000-00009B7D0000}"/>
    <cellStyle name="Prosent 3 4 2 2 4 3" xfId="32139" xr:uid="{00000000-0005-0000-0000-00009C7D0000}"/>
    <cellStyle name="Prosent 3 4 2 2 4 3 2" xfId="32140" xr:uid="{00000000-0005-0000-0000-00009D7D0000}"/>
    <cellStyle name="Prosent 3 4 2 2 4 3 3" xfId="32141" xr:uid="{00000000-0005-0000-0000-00009E7D0000}"/>
    <cellStyle name="Prosent 3 4 2 2 4 4" xfId="32142" xr:uid="{00000000-0005-0000-0000-00009F7D0000}"/>
    <cellStyle name="Prosent 3 4 2 2 4 5" xfId="32143" xr:uid="{00000000-0005-0000-0000-0000A07D0000}"/>
    <cellStyle name="Prosent 3 4 2 2 5" xfId="32144" xr:uid="{00000000-0005-0000-0000-0000A17D0000}"/>
    <cellStyle name="Prosent 3 4 2 2 5 2" xfId="32145" xr:uid="{00000000-0005-0000-0000-0000A27D0000}"/>
    <cellStyle name="Prosent 3 4 2 2 5 3" xfId="32146" xr:uid="{00000000-0005-0000-0000-0000A37D0000}"/>
    <cellStyle name="Prosent 3 4 2 2 6" xfId="32147" xr:uid="{00000000-0005-0000-0000-0000A47D0000}"/>
    <cellStyle name="Prosent 3 4 2 2 6 2" xfId="32148" xr:uid="{00000000-0005-0000-0000-0000A57D0000}"/>
    <cellStyle name="Prosent 3 4 2 2 6 3" xfId="32149" xr:uid="{00000000-0005-0000-0000-0000A67D0000}"/>
    <cellStyle name="Prosent 3 4 2 2 7" xfId="32150" xr:uid="{00000000-0005-0000-0000-0000A77D0000}"/>
    <cellStyle name="Prosent 3 4 2 2 7 2" xfId="32151" xr:uid="{00000000-0005-0000-0000-0000A87D0000}"/>
    <cellStyle name="Prosent 3 4 2 2 8" xfId="32152" xr:uid="{00000000-0005-0000-0000-0000A97D0000}"/>
    <cellStyle name="Prosent 3 4 2 2 8 2" xfId="32153" xr:uid="{00000000-0005-0000-0000-0000AA7D0000}"/>
    <cellStyle name="Prosent 3 4 2 2 9" xfId="32154" xr:uid="{00000000-0005-0000-0000-0000AB7D0000}"/>
    <cellStyle name="Prosent 3 4 2 2_Tabell 4.5-4.7" xfId="32091" xr:uid="{00000000-0005-0000-0000-0000AC7D0000}"/>
    <cellStyle name="Prosent 3 4 2 3" xfId="1858" xr:uid="{00000000-0005-0000-0000-0000AD7D0000}"/>
    <cellStyle name="Prosent 3 4 2 3 10" xfId="32156" xr:uid="{00000000-0005-0000-0000-0000AE7D0000}"/>
    <cellStyle name="Prosent 3 4 2 3 2" xfId="1859" xr:uid="{00000000-0005-0000-0000-0000AF7D0000}"/>
    <cellStyle name="Prosent 3 4 2 3 2 2" xfId="32158" xr:uid="{00000000-0005-0000-0000-0000B07D0000}"/>
    <cellStyle name="Prosent 3 4 2 3 2 2 2" xfId="32159" xr:uid="{00000000-0005-0000-0000-0000B17D0000}"/>
    <cellStyle name="Prosent 3 4 2 3 2 2 3" xfId="32160" xr:uid="{00000000-0005-0000-0000-0000B27D0000}"/>
    <cellStyle name="Prosent 3 4 2 3 2 3" xfId="32161" xr:uid="{00000000-0005-0000-0000-0000B37D0000}"/>
    <cellStyle name="Prosent 3 4 2 3 2 3 2" xfId="32162" xr:uid="{00000000-0005-0000-0000-0000B47D0000}"/>
    <cellStyle name="Prosent 3 4 2 3 2 3 3" xfId="32163" xr:uid="{00000000-0005-0000-0000-0000B57D0000}"/>
    <cellStyle name="Prosent 3 4 2 3 2 4" xfId="32164" xr:uid="{00000000-0005-0000-0000-0000B67D0000}"/>
    <cellStyle name="Prosent 3 4 2 3 2 5" xfId="32165" xr:uid="{00000000-0005-0000-0000-0000B77D0000}"/>
    <cellStyle name="Prosent 3 4 2 3 2_Tabell 4.5-4.7" xfId="32157" xr:uid="{00000000-0005-0000-0000-0000B87D0000}"/>
    <cellStyle name="Prosent 3 4 2 3 3" xfId="32166" xr:uid="{00000000-0005-0000-0000-0000B97D0000}"/>
    <cellStyle name="Prosent 3 4 2 3 3 2" xfId="32167" xr:uid="{00000000-0005-0000-0000-0000BA7D0000}"/>
    <cellStyle name="Prosent 3 4 2 3 3 2 2" xfId="32168" xr:uid="{00000000-0005-0000-0000-0000BB7D0000}"/>
    <cellStyle name="Prosent 3 4 2 3 3 2 3" xfId="32169" xr:uid="{00000000-0005-0000-0000-0000BC7D0000}"/>
    <cellStyle name="Prosent 3 4 2 3 3 3" xfId="32170" xr:uid="{00000000-0005-0000-0000-0000BD7D0000}"/>
    <cellStyle name="Prosent 3 4 2 3 3 3 2" xfId="32171" xr:uid="{00000000-0005-0000-0000-0000BE7D0000}"/>
    <cellStyle name="Prosent 3 4 2 3 3 3 3" xfId="32172" xr:uid="{00000000-0005-0000-0000-0000BF7D0000}"/>
    <cellStyle name="Prosent 3 4 2 3 3 4" xfId="32173" xr:uid="{00000000-0005-0000-0000-0000C07D0000}"/>
    <cellStyle name="Prosent 3 4 2 3 3 5" xfId="32174" xr:uid="{00000000-0005-0000-0000-0000C17D0000}"/>
    <cellStyle name="Prosent 3 4 2 3 4" xfId="32175" xr:uid="{00000000-0005-0000-0000-0000C27D0000}"/>
    <cellStyle name="Prosent 3 4 2 3 4 2" xfId="32176" xr:uid="{00000000-0005-0000-0000-0000C37D0000}"/>
    <cellStyle name="Prosent 3 4 2 3 4 3" xfId="32177" xr:uid="{00000000-0005-0000-0000-0000C47D0000}"/>
    <cellStyle name="Prosent 3 4 2 3 5" xfId="32178" xr:uid="{00000000-0005-0000-0000-0000C57D0000}"/>
    <cellStyle name="Prosent 3 4 2 3 5 2" xfId="32179" xr:uid="{00000000-0005-0000-0000-0000C67D0000}"/>
    <cellStyle name="Prosent 3 4 2 3 5 3" xfId="32180" xr:uid="{00000000-0005-0000-0000-0000C77D0000}"/>
    <cellStyle name="Prosent 3 4 2 3 6" xfId="32181" xr:uid="{00000000-0005-0000-0000-0000C87D0000}"/>
    <cellStyle name="Prosent 3 4 2 3 6 2" xfId="32182" xr:uid="{00000000-0005-0000-0000-0000C97D0000}"/>
    <cellStyle name="Prosent 3 4 2 3 7" xfId="32183" xr:uid="{00000000-0005-0000-0000-0000CA7D0000}"/>
    <cellStyle name="Prosent 3 4 2 3 7 2" xfId="32184" xr:uid="{00000000-0005-0000-0000-0000CB7D0000}"/>
    <cellStyle name="Prosent 3 4 2 3 8" xfId="32185" xr:uid="{00000000-0005-0000-0000-0000CC7D0000}"/>
    <cellStyle name="Prosent 3 4 2 3 9" xfId="32186" xr:uid="{00000000-0005-0000-0000-0000CD7D0000}"/>
    <cellStyle name="Prosent 3 4 2 3_Tabell 4.5-4.7" xfId="32155" xr:uid="{00000000-0005-0000-0000-0000CE7D0000}"/>
    <cellStyle name="Prosent 3 4 2 4" xfId="1860" xr:uid="{00000000-0005-0000-0000-0000CF7D0000}"/>
    <cellStyle name="Prosent 3 4 2 4 2" xfId="32188" xr:uid="{00000000-0005-0000-0000-0000D07D0000}"/>
    <cellStyle name="Prosent 3 4 2 4 2 2" xfId="32189" xr:uid="{00000000-0005-0000-0000-0000D17D0000}"/>
    <cellStyle name="Prosent 3 4 2 4 2 3" xfId="32190" xr:uid="{00000000-0005-0000-0000-0000D27D0000}"/>
    <cellStyle name="Prosent 3 4 2 4 3" xfId="32191" xr:uid="{00000000-0005-0000-0000-0000D37D0000}"/>
    <cellStyle name="Prosent 3 4 2 4 3 2" xfId="32192" xr:uid="{00000000-0005-0000-0000-0000D47D0000}"/>
    <cellStyle name="Prosent 3 4 2 4 3 3" xfId="32193" xr:uid="{00000000-0005-0000-0000-0000D57D0000}"/>
    <cellStyle name="Prosent 3 4 2 4 4" xfId="32194" xr:uid="{00000000-0005-0000-0000-0000D67D0000}"/>
    <cellStyle name="Prosent 3 4 2 4 5" xfId="32195" xr:uid="{00000000-0005-0000-0000-0000D77D0000}"/>
    <cellStyle name="Prosent 3 4 2 4_Tabell 4.5-4.7" xfId="32187" xr:uid="{00000000-0005-0000-0000-0000D87D0000}"/>
    <cellStyle name="Prosent 3 4 2 5" xfId="32196" xr:uid="{00000000-0005-0000-0000-0000D97D0000}"/>
    <cellStyle name="Prosent 3 4 2 5 2" xfId="32197" xr:uid="{00000000-0005-0000-0000-0000DA7D0000}"/>
    <cellStyle name="Prosent 3 4 2 5 2 2" xfId="32198" xr:uid="{00000000-0005-0000-0000-0000DB7D0000}"/>
    <cellStyle name="Prosent 3 4 2 5 2 3" xfId="32199" xr:uid="{00000000-0005-0000-0000-0000DC7D0000}"/>
    <cellStyle name="Prosent 3 4 2 5 3" xfId="32200" xr:uid="{00000000-0005-0000-0000-0000DD7D0000}"/>
    <cellStyle name="Prosent 3 4 2 5 3 2" xfId="32201" xr:uid="{00000000-0005-0000-0000-0000DE7D0000}"/>
    <cellStyle name="Prosent 3 4 2 5 3 3" xfId="32202" xr:uid="{00000000-0005-0000-0000-0000DF7D0000}"/>
    <cellStyle name="Prosent 3 4 2 5 4" xfId="32203" xr:uid="{00000000-0005-0000-0000-0000E07D0000}"/>
    <cellStyle name="Prosent 3 4 2 5 5" xfId="32204" xr:uid="{00000000-0005-0000-0000-0000E17D0000}"/>
    <cellStyle name="Prosent 3 4 2 6" xfId="32205" xr:uid="{00000000-0005-0000-0000-0000E27D0000}"/>
    <cellStyle name="Prosent 3 4 2 6 2" xfId="32206" xr:uid="{00000000-0005-0000-0000-0000E37D0000}"/>
    <cellStyle name="Prosent 3 4 2 6 3" xfId="32207" xr:uid="{00000000-0005-0000-0000-0000E47D0000}"/>
    <cellStyle name="Prosent 3 4 2 7" xfId="32208" xr:uid="{00000000-0005-0000-0000-0000E57D0000}"/>
    <cellStyle name="Prosent 3 4 2 7 2" xfId="32209" xr:uid="{00000000-0005-0000-0000-0000E67D0000}"/>
    <cellStyle name="Prosent 3 4 2 7 3" xfId="32210" xr:uid="{00000000-0005-0000-0000-0000E77D0000}"/>
    <cellStyle name="Prosent 3 4 2 8" xfId="32211" xr:uid="{00000000-0005-0000-0000-0000E87D0000}"/>
    <cellStyle name="Prosent 3 4 2 8 2" xfId="32212" xr:uid="{00000000-0005-0000-0000-0000E97D0000}"/>
    <cellStyle name="Prosent 3 4 2 9" xfId="32213" xr:uid="{00000000-0005-0000-0000-0000EA7D0000}"/>
    <cellStyle name="Prosent 3 4 2 9 2" xfId="32214" xr:uid="{00000000-0005-0000-0000-0000EB7D0000}"/>
    <cellStyle name="Prosent 3 4 2_Tabell 4.5-4.7" xfId="32087" xr:uid="{00000000-0005-0000-0000-0000EC7D0000}"/>
    <cellStyle name="Prosent 3 4 3" xfId="1861" xr:uid="{00000000-0005-0000-0000-0000ED7D0000}"/>
    <cellStyle name="Prosent 3 4 3 10" xfId="32216" xr:uid="{00000000-0005-0000-0000-0000EE7D0000}"/>
    <cellStyle name="Prosent 3 4 3 11" xfId="32217" xr:uid="{00000000-0005-0000-0000-0000EF7D0000}"/>
    <cellStyle name="Prosent 3 4 3 2" xfId="1862" xr:uid="{00000000-0005-0000-0000-0000F07D0000}"/>
    <cellStyle name="Prosent 3 4 3 2 10" xfId="32219" xr:uid="{00000000-0005-0000-0000-0000F17D0000}"/>
    <cellStyle name="Prosent 3 4 3 2 2" xfId="1863" xr:uid="{00000000-0005-0000-0000-0000F27D0000}"/>
    <cellStyle name="Prosent 3 4 3 2 2 2" xfId="32221" xr:uid="{00000000-0005-0000-0000-0000F37D0000}"/>
    <cellStyle name="Prosent 3 4 3 2 2 2 2" xfId="32222" xr:uid="{00000000-0005-0000-0000-0000F47D0000}"/>
    <cellStyle name="Prosent 3 4 3 2 2 2 3" xfId="32223" xr:uid="{00000000-0005-0000-0000-0000F57D0000}"/>
    <cellStyle name="Prosent 3 4 3 2 2 3" xfId="32224" xr:uid="{00000000-0005-0000-0000-0000F67D0000}"/>
    <cellStyle name="Prosent 3 4 3 2 2 3 2" xfId="32225" xr:uid="{00000000-0005-0000-0000-0000F77D0000}"/>
    <cellStyle name="Prosent 3 4 3 2 2 3 3" xfId="32226" xr:uid="{00000000-0005-0000-0000-0000F87D0000}"/>
    <cellStyle name="Prosent 3 4 3 2 2 4" xfId="32227" xr:uid="{00000000-0005-0000-0000-0000F97D0000}"/>
    <cellStyle name="Prosent 3 4 3 2 2 5" xfId="32228" xr:uid="{00000000-0005-0000-0000-0000FA7D0000}"/>
    <cellStyle name="Prosent 3 4 3 2 2_Tabell 4.5-4.7" xfId="32220" xr:uid="{00000000-0005-0000-0000-0000FB7D0000}"/>
    <cellStyle name="Prosent 3 4 3 2 3" xfId="32229" xr:uid="{00000000-0005-0000-0000-0000FC7D0000}"/>
    <cellStyle name="Prosent 3 4 3 2 3 2" xfId="32230" xr:uid="{00000000-0005-0000-0000-0000FD7D0000}"/>
    <cellStyle name="Prosent 3 4 3 2 3 2 2" xfId="32231" xr:uid="{00000000-0005-0000-0000-0000FE7D0000}"/>
    <cellStyle name="Prosent 3 4 3 2 3 2 3" xfId="32232" xr:uid="{00000000-0005-0000-0000-0000FF7D0000}"/>
    <cellStyle name="Prosent 3 4 3 2 3 3" xfId="32233" xr:uid="{00000000-0005-0000-0000-0000007E0000}"/>
    <cellStyle name="Prosent 3 4 3 2 3 3 2" xfId="32234" xr:uid="{00000000-0005-0000-0000-0000017E0000}"/>
    <cellStyle name="Prosent 3 4 3 2 3 3 3" xfId="32235" xr:uid="{00000000-0005-0000-0000-0000027E0000}"/>
    <cellStyle name="Prosent 3 4 3 2 3 4" xfId="32236" xr:uid="{00000000-0005-0000-0000-0000037E0000}"/>
    <cellStyle name="Prosent 3 4 3 2 3 5" xfId="32237" xr:uid="{00000000-0005-0000-0000-0000047E0000}"/>
    <cellStyle name="Prosent 3 4 3 2 4" xfId="32238" xr:uid="{00000000-0005-0000-0000-0000057E0000}"/>
    <cellStyle name="Prosent 3 4 3 2 4 2" xfId="32239" xr:uid="{00000000-0005-0000-0000-0000067E0000}"/>
    <cellStyle name="Prosent 3 4 3 2 4 3" xfId="32240" xr:uid="{00000000-0005-0000-0000-0000077E0000}"/>
    <cellStyle name="Prosent 3 4 3 2 5" xfId="32241" xr:uid="{00000000-0005-0000-0000-0000087E0000}"/>
    <cellStyle name="Prosent 3 4 3 2 5 2" xfId="32242" xr:uid="{00000000-0005-0000-0000-0000097E0000}"/>
    <cellStyle name="Prosent 3 4 3 2 5 3" xfId="32243" xr:uid="{00000000-0005-0000-0000-00000A7E0000}"/>
    <cellStyle name="Prosent 3 4 3 2 6" xfId="32244" xr:uid="{00000000-0005-0000-0000-00000B7E0000}"/>
    <cellStyle name="Prosent 3 4 3 2 6 2" xfId="32245" xr:uid="{00000000-0005-0000-0000-00000C7E0000}"/>
    <cellStyle name="Prosent 3 4 3 2 7" xfId="32246" xr:uid="{00000000-0005-0000-0000-00000D7E0000}"/>
    <cellStyle name="Prosent 3 4 3 2 7 2" xfId="32247" xr:uid="{00000000-0005-0000-0000-00000E7E0000}"/>
    <cellStyle name="Prosent 3 4 3 2 8" xfId="32248" xr:uid="{00000000-0005-0000-0000-00000F7E0000}"/>
    <cellStyle name="Prosent 3 4 3 2 9" xfId="32249" xr:uid="{00000000-0005-0000-0000-0000107E0000}"/>
    <cellStyle name="Prosent 3 4 3 2_Tabell 4.5-4.7" xfId="32218" xr:uid="{00000000-0005-0000-0000-0000117E0000}"/>
    <cellStyle name="Prosent 3 4 3 3" xfId="1864" xr:uid="{00000000-0005-0000-0000-0000127E0000}"/>
    <cellStyle name="Prosent 3 4 3 3 2" xfId="32251" xr:uid="{00000000-0005-0000-0000-0000137E0000}"/>
    <cellStyle name="Prosent 3 4 3 3 2 2" xfId="32252" xr:uid="{00000000-0005-0000-0000-0000147E0000}"/>
    <cellStyle name="Prosent 3 4 3 3 2 3" xfId="32253" xr:uid="{00000000-0005-0000-0000-0000157E0000}"/>
    <cellStyle name="Prosent 3 4 3 3 3" xfId="32254" xr:uid="{00000000-0005-0000-0000-0000167E0000}"/>
    <cellStyle name="Prosent 3 4 3 3 3 2" xfId="32255" xr:uid="{00000000-0005-0000-0000-0000177E0000}"/>
    <cellStyle name="Prosent 3 4 3 3 3 3" xfId="32256" xr:uid="{00000000-0005-0000-0000-0000187E0000}"/>
    <cellStyle name="Prosent 3 4 3 3 4" xfId="32257" xr:uid="{00000000-0005-0000-0000-0000197E0000}"/>
    <cellStyle name="Prosent 3 4 3 3 5" xfId="32258" xr:uid="{00000000-0005-0000-0000-00001A7E0000}"/>
    <cellStyle name="Prosent 3 4 3 3_Tabell 4.5-4.7" xfId="32250" xr:uid="{00000000-0005-0000-0000-00001B7E0000}"/>
    <cellStyle name="Prosent 3 4 3 4" xfId="32259" xr:uid="{00000000-0005-0000-0000-00001C7E0000}"/>
    <cellStyle name="Prosent 3 4 3 4 2" xfId="32260" xr:uid="{00000000-0005-0000-0000-00001D7E0000}"/>
    <cellStyle name="Prosent 3 4 3 4 2 2" xfId="32261" xr:uid="{00000000-0005-0000-0000-00001E7E0000}"/>
    <cellStyle name="Prosent 3 4 3 4 2 3" xfId="32262" xr:uid="{00000000-0005-0000-0000-00001F7E0000}"/>
    <cellStyle name="Prosent 3 4 3 4 3" xfId="32263" xr:uid="{00000000-0005-0000-0000-0000207E0000}"/>
    <cellStyle name="Prosent 3 4 3 4 3 2" xfId="32264" xr:uid="{00000000-0005-0000-0000-0000217E0000}"/>
    <cellStyle name="Prosent 3 4 3 4 3 3" xfId="32265" xr:uid="{00000000-0005-0000-0000-0000227E0000}"/>
    <cellStyle name="Prosent 3 4 3 4 4" xfId="32266" xr:uid="{00000000-0005-0000-0000-0000237E0000}"/>
    <cellStyle name="Prosent 3 4 3 4 5" xfId="32267" xr:uid="{00000000-0005-0000-0000-0000247E0000}"/>
    <cellStyle name="Prosent 3 4 3 5" xfId="32268" xr:uid="{00000000-0005-0000-0000-0000257E0000}"/>
    <cellStyle name="Prosent 3 4 3 5 2" xfId="32269" xr:uid="{00000000-0005-0000-0000-0000267E0000}"/>
    <cellStyle name="Prosent 3 4 3 5 3" xfId="32270" xr:uid="{00000000-0005-0000-0000-0000277E0000}"/>
    <cellStyle name="Prosent 3 4 3 6" xfId="32271" xr:uid="{00000000-0005-0000-0000-0000287E0000}"/>
    <cellStyle name="Prosent 3 4 3 6 2" xfId="32272" xr:uid="{00000000-0005-0000-0000-0000297E0000}"/>
    <cellStyle name="Prosent 3 4 3 6 3" xfId="32273" xr:uid="{00000000-0005-0000-0000-00002A7E0000}"/>
    <cellStyle name="Prosent 3 4 3 7" xfId="32274" xr:uid="{00000000-0005-0000-0000-00002B7E0000}"/>
    <cellStyle name="Prosent 3 4 3 7 2" xfId="32275" xr:uid="{00000000-0005-0000-0000-00002C7E0000}"/>
    <cellStyle name="Prosent 3 4 3 8" xfId="32276" xr:uid="{00000000-0005-0000-0000-00002D7E0000}"/>
    <cellStyle name="Prosent 3 4 3 8 2" xfId="32277" xr:uid="{00000000-0005-0000-0000-00002E7E0000}"/>
    <cellStyle name="Prosent 3 4 3 9" xfId="32278" xr:uid="{00000000-0005-0000-0000-00002F7E0000}"/>
    <cellStyle name="Prosent 3 4 3_Tabell 4.5-4.7" xfId="32215" xr:uid="{00000000-0005-0000-0000-0000307E0000}"/>
    <cellStyle name="Prosent 3 4 4" xfId="1865" xr:uid="{00000000-0005-0000-0000-0000317E0000}"/>
    <cellStyle name="Prosent 3 4 4 10" xfId="32280" xr:uid="{00000000-0005-0000-0000-0000327E0000}"/>
    <cellStyle name="Prosent 3 4 4 2" xfId="1866" xr:uid="{00000000-0005-0000-0000-0000337E0000}"/>
    <cellStyle name="Prosent 3 4 4 2 2" xfId="32282" xr:uid="{00000000-0005-0000-0000-0000347E0000}"/>
    <cellStyle name="Prosent 3 4 4 2 2 2" xfId="32283" xr:uid="{00000000-0005-0000-0000-0000357E0000}"/>
    <cellStyle name="Prosent 3 4 4 2 2 3" xfId="32284" xr:uid="{00000000-0005-0000-0000-0000367E0000}"/>
    <cellStyle name="Prosent 3 4 4 2 3" xfId="32285" xr:uid="{00000000-0005-0000-0000-0000377E0000}"/>
    <cellStyle name="Prosent 3 4 4 2 3 2" xfId="32286" xr:uid="{00000000-0005-0000-0000-0000387E0000}"/>
    <cellStyle name="Prosent 3 4 4 2 3 3" xfId="32287" xr:uid="{00000000-0005-0000-0000-0000397E0000}"/>
    <cellStyle name="Prosent 3 4 4 2 4" xfId="32288" xr:uid="{00000000-0005-0000-0000-00003A7E0000}"/>
    <cellStyle name="Prosent 3 4 4 2 5" xfId="32289" xr:uid="{00000000-0005-0000-0000-00003B7E0000}"/>
    <cellStyle name="Prosent 3 4 4 2_Tabell 4.5-4.7" xfId="32281" xr:uid="{00000000-0005-0000-0000-00003C7E0000}"/>
    <cellStyle name="Prosent 3 4 4 3" xfId="32290" xr:uid="{00000000-0005-0000-0000-00003D7E0000}"/>
    <cellStyle name="Prosent 3 4 4 3 2" xfId="32291" xr:uid="{00000000-0005-0000-0000-00003E7E0000}"/>
    <cellStyle name="Prosent 3 4 4 3 2 2" xfId="32292" xr:uid="{00000000-0005-0000-0000-00003F7E0000}"/>
    <cellStyle name="Prosent 3 4 4 3 2 3" xfId="32293" xr:uid="{00000000-0005-0000-0000-0000407E0000}"/>
    <cellStyle name="Prosent 3 4 4 3 3" xfId="32294" xr:uid="{00000000-0005-0000-0000-0000417E0000}"/>
    <cellStyle name="Prosent 3 4 4 3 3 2" xfId="32295" xr:uid="{00000000-0005-0000-0000-0000427E0000}"/>
    <cellStyle name="Prosent 3 4 4 3 3 3" xfId="32296" xr:uid="{00000000-0005-0000-0000-0000437E0000}"/>
    <cellStyle name="Prosent 3 4 4 3 4" xfId="32297" xr:uid="{00000000-0005-0000-0000-0000447E0000}"/>
    <cellStyle name="Prosent 3 4 4 3 5" xfId="32298" xr:uid="{00000000-0005-0000-0000-0000457E0000}"/>
    <cellStyle name="Prosent 3 4 4 4" xfId="32299" xr:uid="{00000000-0005-0000-0000-0000467E0000}"/>
    <cellStyle name="Prosent 3 4 4 4 2" xfId="32300" xr:uid="{00000000-0005-0000-0000-0000477E0000}"/>
    <cellStyle name="Prosent 3 4 4 4 3" xfId="32301" xr:uid="{00000000-0005-0000-0000-0000487E0000}"/>
    <cellStyle name="Prosent 3 4 4 5" xfId="32302" xr:uid="{00000000-0005-0000-0000-0000497E0000}"/>
    <cellStyle name="Prosent 3 4 4 5 2" xfId="32303" xr:uid="{00000000-0005-0000-0000-00004A7E0000}"/>
    <cellStyle name="Prosent 3 4 4 5 3" xfId="32304" xr:uid="{00000000-0005-0000-0000-00004B7E0000}"/>
    <cellStyle name="Prosent 3 4 4 6" xfId="32305" xr:uid="{00000000-0005-0000-0000-00004C7E0000}"/>
    <cellStyle name="Prosent 3 4 4 6 2" xfId="32306" xr:uid="{00000000-0005-0000-0000-00004D7E0000}"/>
    <cellStyle name="Prosent 3 4 4 7" xfId="32307" xr:uid="{00000000-0005-0000-0000-00004E7E0000}"/>
    <cellStyle name="Prosent 3 4 4 7 2" xfId="32308" xr:uid="{00000000-0005-0000-0000-00004F7E0000}"/>
    <cellStyle name="Prosent 3 4 4 8" xfId="32309" xr:uid="{00000000-0005-0000-0000-0000507E0000}"/>
    <cellStyle name="Prosent 3 4 4 9" xfId="32310" xr:uid="{00000000-0005-0000-0000-0000517E0000}"/>
    <cellStyle name="Prosent 3 4 4_Tabell 4.5-4.7" xfId="32279" xr:uid="{00000000-0005-0000-0000-0000527E0000}"/>
    <cellStyle name="Prosent 3 4 5" xfId="1867" xr:uid="{00000000-0005-0000-0000-0000537E0000}"/>
    <cellStyle name="Prosent 3 4 5 2" xfId="32312" xr:uid="{00000000-0005-0000-0000-0000547E0000}"/>
    <cellStyle name="Prosent 3 4 5 2 2" xfId="32313" xr:uid="{00000000-0005-0000-0000-0000557E0000}"/>
    <cellStyle name="Prosent 3 4 5 2 3" xfId="32314" xr:uid="{00000000-0005-0000-0000-0000567E0000}"/>
    <cellStyle name="Prosent 3 4 5 3" xfId="32315" xr:uid="{00000000-0005-0000-0000-0000577E0000}"/>
    <cellStyle name="Prosent 3 4 5 3 2" xfId="32316" xr:uid="{00000000-0005-0000-0000-0000587E0000}"/>
    <cellStyle name="Prosent 3 4 5 3 3" xfId="32317" xr:uid="{00000000-0005-0000-0000-0000597E0000}"/>
    <cellStyle name="Prosent 3 4 5 4" xfId="32318" xr:uid="{00000000-0005-0000-0000-00005A7E0000}"/>
    <cellStyle name="Prosent 3 4 5 5" xfId="32319" xr:uid="{00000000-0005-0000-0000-00005B7E0000}"/>
    <cellStyle name="Prosent 3 4 5_Tabell 4.5-4.7" xfId="32311" xr:uid="{00000000-0005-0000-0000-00005C7E0000}"/>
    <cellStyle name="Prosent 3 4 6" xfId="32320" xr:uid="{00000000-0005-0000-0000-00005D7E0000}"/>
    <cellStyle name="Prosent 3 4 6 2" xfId="32321" xr:uid="{00000000-0005-0000-0000-00005E7E0000}"/>
    <cellStyle name="Prosent 3 4 6 2 2" xfId="32322" xr:uid="{00000000-0005-0000-0000-00005F7E0000}"/>
    <cellStyle name="Prosent 3 4 6 2 3" xfId="32323" xr:uid="{00000000-0005-0000-0000-0000607E0000}"/>
    <cellStyle name="Prosent 3 4 6 3" xfId="32324" xr:uid="{00000000-0005-0000-0000-0000617E0000}"/>
    <cellStyle name="Prosent 3 4 6 3 2" xfId="32325" xr:uid="{00000000-0005-0000-0000-0000627E0000}"/>
    <cellStyle name="Prosent 3 4 6 3 3" xfId="32326" xr:uid="{00000000-0005-0000-0000-0000637E0000}"/>
    <cellStyle name="Prosent 3 4 6 4" xfId="32327" xr:uid="{00000000-0005-0000-0000-0000647E0000}"/>
    <cellStyle name="Prosent 3 4 6 5" xfId="32328" xr:uid="{00000000-0005-0000-0000-0000657E0000}"/>
    <cellStyle name="Prosent 3 4 7" xfId="32329" xr:uid="{00000000-0005-0000-0000-0000667E0000}"/>
    <cellStyle name="Prosent 3 4 7 2" xfId="32330" xr:uid="{00000000-0005-0000-0000-0000677E0000}"/>
    <cellStyle name="Prosent 3 4 7 3" xfId="32331" xr:uid="{00000000-0005-0000-0000-0000687E0000}"/>
    <cellStyle name="Prosent 3 4 8" xfId="32332" xr:uid="{00000000-0005-0000-0000-0000697E0000}"/>
    <cellStyle name="Prosent 3 4 8 2" xfId="32333" xr:uid="{00000000-0005-0000-0000-00006A7E0000}"/>
    <cellStyle name="Prosent 3 4 8 3" xfId="32334" xr:uid="{00000000-0005-0000-0000-00006B7E0000}"/>
    <cellStyle name="Prosent 3 4 9" xfId="32335" xr:uid="{00000000-0005-0000-0000-00006C7E0000}"/>
    <cellStyle name="Prosent 3 4 9 2" xfId="32336" xr:uid="{00000000-0005-0000-0000-00006D7E0000}"/>
    <cellStyle name="Prosent 3 4_Tabell 4.5-4.7" xfId="32081" xr:uid="{00000000-0005-0000-0000-00006E7E0000}"/>
    <cellStyle name="Prosent 3 5" xfId="1868" xr:uid="{00000000-0005-0000-0000-00006F7E0000}"/>
    <cellStyle name="Prosent 3 5 10" xfId="32338" xr:uid="{00000000-0005-0000-0000-0000707E0000}"/>
    <cellStyle name="Prosent 3 5 10 2" xfId="32339" xr:uid="{00000000-0005-0000-0000-0000717E0000}"/>
    <cellStyle name="Prosent 3 5 11" xfId="32340" xr:uid="{00000000-0005-0000-0000-0000727E0000}"/>
    <cellStyle name="Prosent 3 5 12" xfId="32341" xr:uid="{00000000-0005-0000-0000-0000737E0000}"/>
    <cellStyle name="Prosent 3 5 13" xfId="32342" xr:uid="{00000000-0005-0000-0000-0000747E0000}"/>
    <cellStyle name="Prosent 3 5 2" xfId="1869" xr:uid="{00000000-0005-0000-0000-0000757E0000}"/>
    <cellStyle name="Prosent 3 5 2 10" xfId="32344" xr:uid="{00000000-0005-0000-0000-0000767E0000}"/>
    <cellStyle name="Prosent 3 5 2 11" xfId="32345" xr:uid="{00000000-0005-0000-0000-0000777E0000}"/>
    <cellStyle name="Prosent 3 5 2 12" xfId="32346" xr:uid="{00000000-0005-0000-0000-0000787E0000}"/>
    <cellStyle name="Prosent 3 5 2 2" xfId="1870" xr:uid="{00000000-0005-0000-0000-0000797E0000}"/>
    <cellStyle name="Prosent 3 5 2 2 10" xfId="32348" xr:uid="{00000000-0005-0000-0000-00007A7E0000}"/>
    <cellStyle name="Prosent 3 5 2 2 11" xfId="32349" xr:uid="{00000000-0005-0000-0000-00007B7E0000}"/>
    <cellStyle name="Prosent 3 5 2 2 2" xfId="1871" xr:uid="{00000000-0005-0000-0000-00007C7E0000}"/>
    <cellStyle name="Prosent 3 5 2 2 2 10" xfId="32351" xr:uid="{00000000-0005-0000-0000-00007D7E0000}"/>
    <cellStyle name="Prosent 3 5 2 2 2 2" xfId="1872" xr:uid="{00000000-0005-0000-0000-00007E7E0000}"/>
    <cellStyle name="Prosent 3 5 2 2 2 2 2" xfId="32353" xr:uid="{00000000-0005-0000-0000-00007F7E0000}"/>
    <cellStyle name="Prosent 3 5 2 2 2 2 2 2" xfId="32354" xr:uid="{00000000-0005-0000-0000-0000807E0000}"/>
    <cellStyle name="Prosent 3 5 2 2 2 2 2 3" xfId="32355" xr:uid="{00000000-0005-0000-0000-0000817E0000}"/>
    <cellStyle name="Prosent 3 5 2 2 2 2 3" xfId="32356" xr:uid="{00000000-0005-0000-0000-0000827E0000}"/>
    <cellStyle name="Prosent 3 5 2 2 2 2 3 2" xfId="32357" xr:uid="{00000000-0005-0000-0000-0000837E0000}"/>
    <cellStyle name="Prosent 3 5 2 2 2 2 3 3" xfId="32358" xr:uid="{00000000-0005-0000-0000-0000847E0000}"/>
    <cellStyle name="Prosent 3 5 2 2 2 2 4" xfId="32359" xr:uid="{00000000-0005-0000-0000-0000857E0000}"/>
    <cellStyle name="Prosent 3 5 2 2 2 2 5" xfId="32360" xr:uid="{00000000-0005-0000-0000-0000867E0000}"/>
    <cellStyle name="Prosent 3 5 2 2 2 2_Tabell 4.5-4.7" xfId="32352" xr:uid="{00000000-0005-0000-0000-0000877E0000}"/>
    <cellStyle name="Prosent 3 5 2 2 2 3" xfId="32361" xr:uid="{00000000-0005-0000-0000-0000887E0000}"/>
    <cellStyle name="Prosent 3 5 2 2 2 3 2" xfId="32362" xr:uid="{00000000-0005-0000-0000-0000897E0000}"/>
    <cellStyle name="Prosent 3 5 2 2 2 3 2 2" xfId="32363" xr:uid="{00000000-0005-0000-0000-00008A7E0000}"/>
    <cellStyle name="Prosent 3 5 2 2 2 3 2 3" xfId="32364" xr:uid="{00000000-0005-0000-0000-00008B7E0000}"/>
    <cellStyle name="Prosent 3 5 2 2 2 3 3" xfId="32365" xr:uid="{00000000-0005-0000-0000-00008C7E0000}"/>
    <cellStyle name="Prosent 3 5 2 2 2 3 3 2" xfId="32366" xr:uid="{00000000-0005-0000-0000-00008D7E0000}"/>
    <cellStyle name="Prosent 3 5 2 2 2 3 3 3" xfId="32367" xr:uid="{00000000-0005-0000-0000-00008E7E0000}"/>
    <cellStyle name="Prosent 3 5 2 2 2 3 4" xfId="32368" xr:uid="{00000000-0005-0000-0000-00008F7E0000}"/>
    <cellStyle name="Prosent 3 5 2 2 2 3 5" xfId="32369" xr:uid="{00000000-0005-0000-0000-0000907E0000}"/>
    <cellStyle name="Prosent 3 5 2 2 2 4" xfId="32370" xr:uid="{00000000-0005-0000-0000-0000917E0000}"/>
    <cellStyle name="Prosent 3 5 2 2 2 4 2" xfId="32371" xr:uid="{00000000-0005-0000-0000-0000927E0000}"/>
    <cellStyle name="Prosent 3 5 2 2 2 4 3" xfId="32372" xr:uid="{00000000-0005-0000-0000-0000937E0000}"/>
    <cellStyle name="Prosent 3 5 2 2 2 5" xfId="32373" xr:uid="{00000000-0005-0000-0000-0000947E0000}"/>
    <cellStyle name="Prosent 3 5 2 2 2 5 2" xfId="32374" xr:uid="{00000000-0005-0000-0000-0000957E0000}"/>
    <cellStyle name="Prosent 3 5 2 2 2 5 3" xfId="32375" xr:uid="{00000000-0005-0000-0000-0000967E0000}"/>
    <cellStyle name="Prosent 3 5 2 2 2 6" xfId="32376" xr:uid="{00000000-0005-0000-0000-0000977E0000}"/>
    <cellStyle name="Prosent 3 5 2 2 2 6 2" xfId="32377" xr:uid="{00000000-0005-0000-0000-0000987E0000}"/>
    <cellStyle name="Prosent 3 5 2 2 2 7" xfId="32378" xr:uid="{00000000-0005-0000-0000-0000997E0000}"/>
    <cellStyle name="Prosent 3 5 2 2 2 7 2" xfId="32379" xr:uid="{00000000-0005-0000-0000-00009A7E0000}"/>
    <cellStyle name="Prosent 3 5 2 2 2 8" xfId="32380" xr:uid="{00000000-0005-0000-0000-00009B7E0000}"/>
    <cellStyle name="Prosent 3 5 2 2 2 9" xfId="32381" xr:uid="{00000000-0005-0000-0000-00009C7E0000}"/>
    <cellStyle name="Prosent 3 5 2 2 2_Tabell 4.5-4.7" xfId="32350" xr:uid="{00000000-0005-0000-0000-00009D7E0000}"/>
    <cellStyle name="Prosent 3 5 2 2 3" xfId="1873" xr:uid="{00000000-0005-0000-0000-00009E7E0000}"/>
    <cellStyle name="Prosent 3 5 2 2 3 2" xfId="32383" xr:uid="{00000000-0005-0000-0000-00009F7E0000}"/>
    <cellStyle name="Prosent 3 5 2 2 3 2 2" xfId="32384" xr:uid="{00000000-0005-0000-0000-0000A07E0000}"/>
    <cellStyle name="Prosent 3 5 2 2 3 2 3" xfId="32385" xr:uid="{00000000-0005-0000-0000-0000A17E0000}"/>
    <cellStyle name="Prosent 3 5 2 2 3 3" xfId="32386" xr:uid="{00000000-0005-0000-0000-0000A27E0000}"/>
    <cellStyle name="Prosent 3 5 2 2 3 3 2" xfId="32387" xr:uid="{00000000-0005-0000-0000-0000A37E0000}"/>
    <cellStyle name="Prosent 3 5 2 2 3 3 3" xfId="32388" xr:uid="{00000000-0005-0000-0000-0000A47E0000}"/>
    <cellStyle name="Prosent 3 5 2 2 3 4" xfId="32389" xr:uid="{00000000-0005-0000-0000-0000A57E0000}"/>
    <cellStyle name="Prosent 3 5 2 2 3 5" xfId="32390" xr:uid="{00000000-0005-0000-0000-0000A67E0000}"/>
    <cellStyle name="Prosent 3 5 2 2 3_Tabell 4.5-4.7" xfId="32382" xr:uid="{00000000-0005-0000-0000-0000A77E0000}"/>
    <cellStyle name="Prosent 3 5 2 2 4" xfId="32391" xr:uid="{00000000-0005-0000-0000-0000A87E0000}"/>
    <cellStyle name="Prosent 3 5 2 2 4 2" xfId="32392" xr:uid="{00000000-0005-0000-0000-0000A97E0000}"/>
    <cellStyle name="Prosent 3 5 2 2 4 2 2" xfId="32393" xr:uid="{00000000-0005-0000-0000-0000AA7E0000}"/>
    <cellStyle name="Prosent 3 5 2 2 4 2 3" xfId="32394" xr:uid="{00000000-0005-0000-0000-0000AB7E0000}"/>
    <cellStyle name="Prosent 3 5 2 2 4 3" xfId="32395" xr:uid="{00000000-0005-0000-0000-0000AC7E0000}"/>
    <cellStyle name="Prosent 3 5 2 2 4 3 2" xfId="32396" xr:uid="{00000000-0005-0000-0000-0000AD7E0000}"/>
    <cellStyle name="Prosent 3 5 2 2 4 3 3" xfId="32397" xr:uid="{00000000-0005-0000-0000-0000AE7E0000}"/>
    <cellStyle name="Prosent 3 5 2 2 4 4" xfId="32398" xr:uid="{00000000-0005-0000-0000-0000AF7E0000}"/>
    <cellStyle name="Prosent 3 5 2 2 4 5" xfId="32399" xr:uid="{00000000-0005-0000-0000-0000B07E0000}"/>
    <cellStyle name="Prosent 3 5 2 2 5" xfId="32400" xr:uid="{00000000-0005-0000-0000-0000B17E0000}"/>
    <cellStyle name="Prosent 3 5 2 2 5 2" xfId="32401" xr:uid="{00000000-0005-0000-0000-0000B27E0000}"/>
    <cellStyle name="Prosent 3 5 2 2 5 3" xfId="32402" xr:uid="{00000000-0005-0000-0000-0000B37E0000}"/>
    <cellStyle name="Prosent 3 5 2 2 6" xfId="32403" xr:uid="{00000000-0005-0000-0000-0000B47E0000}"/>
    <cellStyle name="Prosent 3 5 2 2 6 2" xfId="32404" xr:uid="{00000000-0005-0000-0000-0000B57E0000}"/>
    <cellStyle name="Prosent 3 5 2 2 6 3" xfId="32405" xr:uid="{00000000-0005-0000-0000-0000B67E0000}"/>
    <cellStyle name="Prosent 3 5 2 2 7" xfId="32406" xr:uid="{00000000-0005-0000-0000-0000B77E0000}"/>
    <cellStyle name="Prosent 3 5 2 2 7 2" xfId="32407" xr:uid="{00000000-0005-0000-0000-0000B87E0000}"/>
    <cellStyle name="Prosent 3 5 2 2 8" xfId="32408" xr:uid="{00000000-0005-0000-0000-0000B97E0000}"/>
    <cellStyle name="Prosent 3 5 2 2 8 2" xfId="32409" xr:uid="{00000000-0005-0000-0000-0000BA7E0000}"/>
    <cellStyle name="Prosent 3 5 2 2 9" xfId="32410" xr:uid="{00000000-0005-0000-0000-0000BB7E0000}"/>
    <cellStyle name="Prosent 3 5 2 2_Tabell 4.5-4.7" xfId="32347" xr:uid="{00000000-0005-0000-0000-0000BC7E0000}"/>
    <cellStyle name="Prosent 3 5 2 3" xfId="1874" xr:uid="{00000000-0005-0000-0000-0000BD7E0000}"/>
    <cellStyle name="Prosent 3 5 2 3 10" xfId="32412" xr:uid="{00000000-0005-0000-0000-0000BE7E0000}"/>
    <cellStyle name="Prosent 3 5 2 3 2" xfId="1875" xr:uid="{00000000-0005-0000-0000-0000BF7E0000}"/>
    <cellStyle name="Prosent 3 5 2 3 2 2" xfId="32414" xr:uid="{00000000-0005-0000-0000-0000C07E0000}"/>
    <cellStyle name="Prosent 3 5 2 3 2 2 2" xfId="32415" xr:uid="{00000000-0005-0000-0000-0000C17E0000}"/>
    <cellStyle name="Prosent 3 5 2 3 2 2 3" xfId="32416" xr:uid="{00000000-0005-0000-0000-0000C27E0000}"/>
    <cellStyle name="Prosent 3 5 2 3 2 3" xfId="32417" xr:uid="{00000000-0005-0000-0000-0000C37E0000}"/>
    <cellStyle name="Prosent 3 5 2 3 2 3 2" xfId="32418" xr:uid="{00000000-0005-0000-0000-0000C47E0000}"/>
    <cellStyle name="Prosent 3 5 2 3 2 3 3" xfId="32419" xr:uid="{00000000-0005-0000-0000-0000C57E0000}"/>
    <cellStyle name="Prosent 3 5 2 3 2 4" xfId="32420" xr:uid="{00000000-0005-0000-0000-0000C67E0000}"/>
    <cellStyle name="Prosent 3 5 2 3 2 5" xfId="32421" xr:uid="{00000000-0005-0000-0000-0000C77E0000}"/>
    <cellStyle name="Prosent 3 5 2 3 2_Tabell 4.5-4.7" xfId="32413" xr:uid="{00000000-0005-0000-0000-0000C87E0000}"/>
    <cellStyle name="Prosent 3 5 2 3 3" xfId="32422" xr:uid="{00000000-0005-0000-0000-0000C97E0000}"/>
    <cellStyle name="Prosent 3 5 2 3 3 2" xfId="32423" xr:uid="{00000000-0005-0000-0000-0000CA7E0000}"/>
    <cellStyle name="Prosent 3 5 2 3 3 2 2" xfId="32424" xr:uid="{00000000-0005-0000-0000-0000CB7E0000}"/>
    <cellStyle name="Prosent 3 5 2 3 3 2 3" xfId="32425" xr:uid="{00000000-0005-0000-0000-0000CC7E0000}"/>
    <cellStyle name="Prosent 3 5 2 3 3 3" xfId="32426" xr:uid="{00000000-0005-0000-0000-0000CD7E0000}"/>
    <cellStyle name="Prosent 3 5 2 3 3 3 2" xfId="32427" xr:uid="{00000000-0005-0000-0000-0000CE7E0000}"/>
    <cellStyle name="Prosent 3 5 2 3 3 3 3" xfId="32428" xr:uid="{00000000-0005-0000-0000-0000CF7E0000}"/>
    <cellStyle name="Prosent 3 5 2 3 3 4" xfId="32429" xr:uid="{00000000-0005-0000-0000-0000D07E0000}"/>
    <cellStyle name="Prosent 3 5 2 3 3 5" xfId="32430" xr:uid="{00000000-0005-0000-0000-0000D17E0000}"/>
    <cellStyle name="Prosent 3 5 2 3 4" xfId="32431" xr:uid="{00000000-0005-0000-0000-0000D27E0000}"/>
    <cellStyle name="Prosent 3 5 2 3 4 2" xfId="32432" xr:uid="{00000000-0005-0000-0000-0000D37E0000}"/>
    <cellStyle name="Prosent 3 5 2 3 4 3" xfId="32433" xr:uid="{00000000-0005-0000-0000-0000D47E0000}"/>
    <cellStyle name="Prosent 3 5 2 3 5" xfId="32434" xr:uid="{00000000-0005-0000-0000-0000D57E0000}"/>
    <cellStyle name="Prosent 3 5 2 3 5 2" xfId="32435" xr:uid="{00000000-0005-0000-0000-0000D67E0000}"/>
    <cellStyle name="Prosent 3 5 2 3 5 3" xfId="32436" xr:uid="{00000000-0005-0000-0000-0000D77E0000}"/>
    <cellStyle name="Prosent 3 5 2 3 6" xfId="32437" xr:uid="{00000000-0005-0000-0000-0000D87E0000}"/>
    <cellStyle name="Prosent 3 5 2 3 6 2" xfId="32438" xr:uid="{00000000-0005-0000-0000-0000D97E0000}"/>
    <cellStyle name="Prosent 3 5 2 3 7" xfId="32439" xr:uid="{00000000-0005-0000-0000-0000DA7E0000}"/>
    <cellStyle name="Prosent 3 5 2 3 7 2" xfId="32440" xr:uid="{00000000-0005-0000-0000-0000DB7E0000}"/>
    <cellStyle name="Prosent 3 5 2 3 8" xfId="32441" xr:uid="{00000000-0005-0000-0000-0000DC7E0000}"/>
    <cellStyle name="Prosent 3 5 2 3 9" xfId="32442" xr:uid="{00000000-0005-0000-0000-0000DD7E0000}"/>
    <cellStyle name="Prosent 3 5 2 3_Tabell 4.5-4.7" xfId="32411" xr:uid="{00000000-0005-0000-0000-0000DE7E0000}"/>
    <cellStyle name="Prosent 3 5 2 4" xfId="1876" xr:uid="{00000000-0005-0000-0000-0000DF7E0000}"/>
    <cellStyle name="Prosent 3 5 2 4 2" xfId="32444" xr:uid="{00000000-0005-0000-0000-0000E07E0000}"/>
    <cellStyle name="Prosent 3 5 2 4 2 2" xfId="32445" xr:uid="{00000000-0005-0000-0000-0000E17E0000}"/>
    <cellStyle name="Prosent 3 5 2 4 2 3" xfId="32446" xr:uid="{00000000-0005-0000-0000-0000E27E0000}"/>
    <cellStyle name="Prosent 3 5 2 4 3" xfId="32447" xr:uid="{00000000-0005-0000-0000-0000E37E0000}"/>
    <cellStyle name="Prosent 3 5 2 4 3 2" xfId="32448" xr:uid="{00000000-0005-0000-0000-0000E47E0000}"/>
    <cellStyle name="Prosent 3 5 2 4 3 3" xfId="32449" xr:uid="{00000000-0005-0000-0000-0000E57E0000}"/>
    <cellStyle name="Prosent 3 5 2 4 4" xfId="32450" xr:uid="{00000000-0005-0000-0000-0000E67E0000}"/>
    <cellStyle name="Prosent 3 5 2 4 5" xfId="32451" xr:uid="{00000000-0005-0000-0000-0000E77E0000}"/>
    <cellStyle name="Prosent 3 5 2 4_Tabell 4.5-4.7" xfId="32443" xr:uid="{00000000-0005-0000-0000-0000E87E0000}"/>
    <cellStyle name="Prosent 3 5 2 5" xfId="32452" xr:uid="{00000000-0005-0000-0000-0000E97E0000}"/>
    <cellStyle name="Prosent 3 5 2 5 2" xfId="32453" xr:uid="{00000000-0005-0000-0000-0000EA7E0000}"/>
    <cellStyle name="Prosent 3 5 2 5 2 2" xfId="32454" xr:uid="{00000000-0005-0000-0000-0000EB7E0000}"/>
    <cellStyle name="Prosent 3 5 2 5 2 3" xfId="32455" xr:uid="{00000000-0005-0000-0000-0000EC7E0000}"/>
    <cellStyle name="Prosent 3 5 2 5 3" xfId="32456" xr:uid="{00000000-0005-0000-0000-0000ED7E0000}"/>
    <cellStyle name="Prosent 3 5 2 5 3 2" xfId="32457" xr:uid="{00000000-0005-0000-0000-0000EE7E0000}"/>
    <cellStyle name="Prosent 3 5 2 5 3 3" xfId="32458" xr:uid="{00000000-0005-0000-0000-0000EF7E0000}"/>
    <cellStyle name="Prosent 3 5 2 5 4" xfId="32459" xr:uid="{00000000-0005-0000-0000-0000F07E0000}"/>
    <cellStyle name="Prosent 3 5 2 5 5" xfId="32460" xr:uid="{00000000-0005-0000-0000-0000F17E0000}"/>
    <cellStyle name="Prosent 3 5 2 6" xfId="32461" xr:uid="{00000000-0005-0000-0000-0000F27E0000}"/>
    <cellStyle name="Prosent 3 5 2 6 2" xfId="32462" xr:uid="{00000000-0005-0000-0000-0000F37E0000}"/>
    <cellStyle name="Prosent 3 5 2 6 3" xfId="32463" xr:uid="{00000000-0005-0000-0000-0000F47E0000}"/>
    <cellStyle name="Prosent 3 5 2 7" xfId="32464" xr:uid="{00000000-0005-0000-0000-0000F57E0000}"/>
    <cellStyle name="Prosent 3 5 2 7 2" xfId="32465" xr:uid="{00000000-0005-0000-0000-0000F67E0000}"/>
    <cellStyle name="Prosent 3 5 2 7 3" xfId="32466" xr:uid="{00000000-0005-0000-0000-0000F77E0000}"/>
    <cellStyle name="Prosent 3 5 2 8" xfId="32467" xr:uid="{00000000-0005-0000-0000-0000F87E0000}"/>
    <cellStyle name="Prosent 3 5 2 8 2" xfId="32468" xr:uid="{00000000-0005-0000-0000-0000F97E0000}"/>
    <cellStyle name="Prosent 3 5 2 9" xfId="32469" xr:uid="{00000000-0005-0000-0000-0000FA7E0000}"/>
    <cellStyle name="Prosent 3 5 2 9 2" xfId="32470" xr:uid="{00000000-0005-0000-0000-0000FB7E0000}"/>
    <cellStyle name="Prosent 3 5 2_Tabell 4.5-4.7" xfId="32343" xr:uid="{00000000-0005-0000-0000-0000FC7E0000}"/>
    <cellStyle name="Prosent 3 5 3" xfId="1877" xr:uid="{00000000-0005-0000-0000-0000FD7E0000}"/>
    <cellStyle name="Prosent 3 5 3 10" xfId="32472" xr:uid="{00000000-0005-0000-0000-0000FE7E0000}"/>
    <cellStyle name="Prosent 3 5 3 11" xfId="32473" xr:uid="{00000000-0005-0000-0000-0000FF7E0000}"/>
    <cellStyle name="Prosent 3 5 3 2" xfId="1878" xr:uid="{00000000-0005-0000-0000-0000007F0000}"/>
    <cellStyle name="Prosent 3 5 3 2 10" xfId="32475" xr:uid="{00000000-0005-0000-0000-0000017F0000}"/>
    <cellStyle name="Prosent 3 5 3 2 2" xfId="1879" xr:uid="{00000000-0005-0000-0000-0000027F0000}"/>
    <cellStyle name="Prosent 3 5 3 2 2 2" xfId="32477" xr:uid="{00000000-0005-0000-0000-0000037F0000}"/>
    <cellStyle name="Prosent 3 5 3 2 2 2 2" xfId="32478" xr:uid="{00000000-0005-0000-0000-0000047F0000}"/>
    <cellStyle name="Prosent 3 5 3 2 2 2 3" xfId="32479" xr:uid="{00000000-0005-0000-0000-0000057F0000}"/>
    <cellStyle name="Prosent 3 5 3 2 2 3" xfId="32480" xr:uid="{00000000-0005-0000-0000-0000067F0000}"/>
    <cellStyle name="Prosent 3 5 3 2 2 3 2" xfId="32481" xr:uid="{00000000-0005-0000-0000-0000077F0000}"/>
    <cellStyle name="Prosent 3 5 3 2 2 3 3" xfId="32482" xr:uid="{00000000-0005-0000-0000-0000087F0000}"/>
    <cellStyle name="Prosent 3 5 3 2 2 4" xfId="32483" xr:uid="{00000000-0005-0000-0000-0000097F0000}"/>
    <cellStyle name="Prosent 3 5 3 2 2 5" xfId="32484" xr:uid="{00000000-0005-0000-0000-00000A7F0000}"/>
    <cellStyle name="Prosent 3 5 3 2 2_Tabell 4.5-4.7" xfId="32476" xr:uid="{00000000-0005-0000-0000-00000B7F0000}"/>
    <cellStyle name="Prosent 3 5 3 2 3" xfId="32485" xr:uid="{00000000-0005-0000-0000-00000C7F0000}"/>
    <cellStyle name="Prosent 3 5 3 2 3 2" xfId="32486" xr:uid="{00000000-0005-0000-0000-00000D7F0000}"/>
    <cellStyle name="Prosent 3 5 3 2 3 2 2" xfId="32487" xr:uid="{00000000-0005-0000-0000-00000E7F0000}"/>
    <cellStyle name="Prosent 3 5 3 2 3 2 3" xfId="32488" xr:uid="{00000000-0005-0000-0000-00000F7F0000}"/>
    <cellStyle name="Prosent 3 5 3 2 3 3" xfId="32489" xr:uid="{00000000-0005-0000-0000-0000107F0000}"/>
    <cellStyle name="Prosent 3 5 3 2 3 3 2" xfId="32490" xr:uid="{00000000-0005-0000-0000-0000117F0000}"/>
    <cellStyle name="Prosent 3 5 3 2 3 3 3" xfId="32491" xr:uid="{00000000-0005-0000-0000-0000127F0000}"/>
    <cellStyle name="Prosent 3 5 3 2 3 4" xfId="32492" xr:uid="{00000000-0005-0000-0000-0000137F0000}"/>
    <cellStyle name="Prosent 3 5 3 2 3 5" xfId="32493" xr:uid="{00000000-0005-0000-0000-0000147F0000}"/>
    <cellStyle name="Prosent 3 5 3 2 4" xfId="32494" xr:uid="{00000000-0005-0000-0000-0000157F0000}"/>
    <cellStyle name="Prosent 3 5 3 2 4 2" xfId="32495" xr:uid="{00000000-0005-0000-0000-0000167F0000}"/>
    <cellStyle name="Prosent 3 5 3 2 4 3" xfId="32496" xr:uid="{00000000-0005-0000-0000-0000177F0000}"/>
    <cellStyle name="Prosent 3 5 3 2 5" xfId="32497" xr:uid="{00000000-0005-0000-0000-0000187F0000}"/>
    <cellStyle name="Prosent 3 5 3 2 5 2" xfId="32498" xr:uid="{00000000-0005-0000-0000-0000197F0000}"/>
    <cellStyle name="Prosent 3 5 3 2 5 3" xfId="32499" xr:uid="{00000000-0005-0000-0000-00001A7F0000}"/>
    <cellStyle name="Prosent 3 5 3 2 6" xfId="32500" xr:uid="{00000000-0005-0000-0000-00001B7F0000}"/>
    <cellStyle name="Prosent 3 5 3 2 6 2" xfId="32501" xr:uid="{00000000-0005-0000-0000-00001C7F0000}"/>
    <cellStyle name="Prosent 3 5 3 2 7" xfId="32502" xr:uid="{00000000-0005-0000-0000-00001D7F0000}"/>
    <cellStyle name="Prosent 3 5 3 2 7 2" xfId="32503" xr:uid="{00000000-0005-0000-0000-00001E7F0000}"/>
    <cellStyle name="Prosent 3 5 3 2 8" xfId="32504" xr:uid="{00000000-0005-0000-0000-00001F7F0000}"/>
    <cellStyle name="Prosent 3 5 3 2 9" xfId="32505" xr:uid="{00000000-0005-0000-0000-0000207F0000}"/>
    <cellStyle name="Prosent 3 5 3 2_Tabell 4.5-4.7" xfId="32474" xr:uid="{00000000-0005-0000-0000-0000217F0000}"/>
    <cellStyle name="Prosent 3 5 3 3" xfId="1880" xr:uid="{00000000-0005-0000-0000-0000227F0000}"/>
    <cellStyle name="Prosent 3 5 3 3 2" xfId="32507" xr:uid="{00000000-0005-0000-0000-0000237F0000}"/>
    <cellStyle name="Prosent 3 5 3 3 2 2" xfId="32508" xr:uid="{00000000-0005-0000-0000-0000247F0000}"/>
    <cellStyle name="Prosent 3 5 3 3 2 3" xfId="32509" xr:uid="{00000000-0005-0000-0000-0000257F0000}"/>
    <cellStyle name="Prosent 3 5 3 3 3" xfId="32510" xr:uid="{00000000-0005-0000-0000-0000267F0000}"/>
    <cellStyle name="Prosent 3 5 3 3 3 2" xfId="32511" xr:uid="{00000000-0005-0000-0000-0000277F0000}"/>
    <cellStyle name="Prosent 3 5 3 3 3 3" xfId="32512" xr:uid="{00000000-0005-0000-0000-0000287F0000}"/>
    <cellStyle name="Prosent 3 5 3 3 4" xfId="32513" xr:uid="{00000000-0005-0000-0000-0000297F0000}"/>
    <cellStyle name="Prosent 3 5 3 3 5" xfId="32514" xr:uid="{00000000-0005-0000-0000-00002A7F0000}"/>
    <cellStyle name="Prosent 3 5 3 3_Tabell 4.5-4.7" xfId="32506" xr:uid="{00000000-0005-0000-0000-00002B7F0000}"/>
    <cellStyle name="Prosent 3 5 3 4" xfId="32515" xr:uid="{00000000-0005-0000-0000-00002C7F0000}"/>
    <cellStyle name="Prosent 3 5 3 4 2" xfId="32516" xr:uid="{00000000-0005-0000-0000-00002D7F0000}"/>
    <cellStyle name="Prosent 3 5 3 4 2 2" xfId="32517" xr:uid="{00000000-0005-0000-0000-00002E7F0000}"/>
    <cellStyle name="Prosent 3 5 3 4 2 3" xfId="32518" xr:uid="{00000000-0005-0000-0000-00002F7F0000}"/>
    <cellStyle name="Prosent 3 5 3 4 3" xfId="32519" xr:uid="{00000000-0005-0000-0000-0000307F0000}"/>
    <cellStyle name="Prosent 3 5 3 4 3 2" xfId="32520" xr:uid="{00000000-0005-0000-0000-0000317F0000}"/>
    <cellStyle name="Prosent 3 5 3 4 3 3" xfId="32521" xr:uid="{00000000-0005-0000-0000-0000327F0000}"/>
    <cellStyle name="Prosent 3 5 3 4 4" xfId="32522" xr:uid="{00000000-0005-0000-0000-0000337F0000}"/>
    <cellStyle name="Prosent 3 5 3 4 5" xfId="32523" xr:uid="{00000000-0005-0000-0000-0000347F0000}"/>
    <cellStyle name="Prosent 3 5 3 5" xfId="32524" xr:uid="{00000000-0005-0000-0000-0000357F0000}"/>
    <cellStyle name="Prosent 3 5 3 5 2" xfId="32525" xr:uid="{00000000-0005-0000-0000-0000367F0000}"/>
    <cellStyle name="Prosent 3 5 3 5 3" xfId="32526" xr:uid="{00000000-0005-0000-0000-0000377F0000}"/>
    <cellStyle name="Prosent 3 5 3 6" xfId="32527" xr:uid="{00000000-0005-0000-0000-0000387F0000}"/>
    <cellStyle name="Prosent 3 5 3 6 2" xfId="32528" xr:uid="{00000000-0005-0000-0000-0000397F0000}"/>
    <cellStyle name="Prosent 3 5 3 6 3" xfId="32529" xr:uid="{00000000-0005-0000-0000-00003A7F0000}"/>
    <cellStyle name="Prosent 3 5 3 7" xfId="32530" xr:uid="{00000000-0005-0000-0000-00003B7F0000}"/>
    <cellStyle name="Prosent 3 5 3 7 2" xfId="32531" xr:uid="{00000000-0005-0000-0000-00003C7F0000}"/>
    <cellStyle name="Prosent 3 5 3 8" xfId="32532" xr:uid="{00000000-0005-0000-0000-00003D7F0000}"/>
    <cellStyle name="Prosent 3 5 3 8 2" xfId="32533" xr:uid="{00000000-0005-0000-0000-00003E7F0000}"/>
    <cellStyle name="Prosent 3 5 3 9" xfId="32534" xr:uid="{00000000-0005-0000-0000-00003F7F0000}"/>
    <cellStyle name="Prosent 3 5 3_Tabell 4.5-4.7" xfId="32471" xr:uid="{00000000-0005-0000-0000-0000407F0000}"/>
    <cellStyle name="Prosent 3 5 4" xfId="1881" xr:uid="{00000000-0005-0000-0000-0000417F0000}"/>
    <cellStyle name="Prosent 3 5 4 10" xfId="32536" xr:uid="{00000000-0005-0000-0000-0000427F0000}"/>
    <cellStyle name="Prosent 3 5 4 2" xfId="1882" xr:uid="{00000000-0005-0000-0000-0000437F0000}"/>
    <cellStyle name="Prosent 3 5 4 2 2" xfId="32538" xr:uid="{00000000-0005-0000-0000-0000447F0000}"/>
    <cellStyle name="Prosent 3 5 4 2 2 2" xfId="32539" xr:uid="{00000000-0005-0000-0000-0000457F0000}"/>
    <cellStyle name="Prosent 3 5 4 2 2 3" xfId="32540" xr:uid="{00000000-0005-0000-0000-0000467F0000}"/>
    <cellStyle name="Prosent 3 5 4 2 3" xfId="32541" xr:uid="{00000000-0005-0000-0000-0000477F0000}"/>
    <cellStyle name="Prosent 3 5 4 2 3 2" xfId="32542" xr:uid="{00000000-0005-0000-0000-0000487F0000}"/>
    <cellStyle name="Prosent 3 5 4 2 3 3" xfId="32543" xr:uid="{00000000-0005-0000-0000-0000497F0000}"/>
    <cellStyle name="Prosent 3 5 4 2 4" xfId="32544" xr:uid="{00000000-0005-0000-0000-00004A7F0000}"/>
    <cellStyle name="Prosent 3 5 4 2 5" xfId="32545" xr:uid="{00000000-0005-0000-0000-00004B7F0000}"/>
    <cellStyle name="Prosent 3 5 4 2_Tabell 4.5-4.7" xfId="32537" xr:uid="{00000000-0005-0000-0000-00004C7F0000}"/>
    <cellStyle name="Prosent 3 5 4 3" xfId="32546" xr:uid="{00000000-0005-0000-0000-00004D7F0000}"/>
    <cellStyle name="Prosent 3 5 4 3 2" xfId="32547" xr:uid="{00000000-0005-0000-0000-00004E7F0000}"/>
    <cellStyle name="Prosent 3 5 4 3 2 2" xfId="32548" xr:uid="{00000000-0005-0000-0000-00004F7F0000}"/>
    <cellStyle name="Prosent 3 5 4 3 2 3" xfId="32549" xr:uid="{00000000-0005-0000-0000-0000507F0000}"/>
    <cellStyle name="Prosent 3 5 4 3 3" xfId="32550" xr:uid="{00000000-0005-0000-0000-0000517F0000}"/>
    <cellStyle name="Prosent 3 5 4 3 3 2" xfId="32551" xr:uid="{00000000-0005-0000-0000-0000527F0000}"/>
    <cellStyle name="Prosent 3 5 4 3 3 3" xfId="32552" xr:uid="{00000000-0005-0000-0000-0000537F0000}"/>
    <cellStyle name="Prosent 3 5 4 3 4" xfId="32553" xr:uid="{00000000-0005-0000-0000-0000547F0000}"/>
    <cellStyle name="Prosent 3 5 4 3 5" xfId="32554" xr:uid="{00000000-0005-0000-0000-0000557F0000}"/>
    <cellStyle name="Prosent 3 5 4 4" xfId="32555" xr:uid="{00000000-0005-0000-0000-0000567F0000}"/>
    <cellStyle name="Prosent 3 5 4 4 2" xfId="32556" xr:uid="{00000000-0005-0000-0000-0000577F0000}"/>
    <cellStyle name="Prosent 3 5 4 4 3" xfId="32557" xr:uid="{00000000-0005-0000-0000-0000587F0000}"/>
    <cellStyle name="Prosent 3 5 4 5" xfId="32558" xr:uid="{00000000-0005-0000-0000-0000597F0000}"/>
    <cellStyle name="Prosent 3 5 4 5 2" xfId="32559" xr:uid="{00000000-0005-0000-0000-00005A7F0000}"/>
    <cellStyle name="Prosent 3 5 4 5 3" xfId="32560" xr:uid="{00000000-0005-0000-0000-00005B7F0000}"/>
    <cellStyle name="Prosent 3 5 4 6" xfId="32561" xr:uid="{00000000-0005-0000-0000-00005C7F0000}"/>
    <cellStyle name="Prosent 3 5 4 6 2" xfId="32562" xr:uid="{00000000-0005-0000-0000-00005D7F0000}"/>
    <cellStyle name="Prosent 3 5 4 7" xfId="32563" xr:uid="{00000000-0005-0000-0000-00005E7F0000}"/>
    <cellStyle name="Prosent 3 5 4 7 2" xfId="32564" xr:uid="{00000000-0005-0000-0000-00005F7F0000}"/>
    <cellStyle name="Prosent 3 5 4 8" xfId="32565" xr:uid="{00000000-0005-0000-0000-0000607F0000}"/>
    <cellStyle name="Prosent 3 5 4 9" xfId="32566" xr:uid="{00000000-0005-0000-0000-0000617F0000}"/>
    <cellStyle name="Prosent 3 5 4_Tabell 4.5-4.7" xfId="32535" xr:uid="{00000000-0005-0000-0000-0000627F0000}"/>
    <cellStyle name="Prosent 3 5 5" xfId="1883" xr:uid="{00000000-0005-0000-0000-0000637F0000}"/>
    <cellStyle name="Prosent 3 5 5 2" xfId="32568" xr:uid="{00000000-0005-0000-0000-0000647F0000}"/>
    <cellStyle name="Prosent 3 5 5 2 2" xfId="32569" xr:uid="{00000000-0005-0000-0000-0000657F0000}"/>
    <cellStyle name="Prosent 3 5 5 2 3" xfId="32570" xr:uid="{00000000-0005-0000-0000-0000667F0000}"/>
    <cellStyle name="Prosent 3 5 5 3" xfId="32571" xr:uid="{00000000-0005-0000-0000-0000677F0000}"/>
    <cellStyle name="Prosent 3 5 5 3 2" xfId="32572" xr:uid="{00000000-0005-0000-0000-0000687F0000}"/>
    <cellStyle name="Prosent 3 5 5 3 3" xfId="32573" xr:uid="{00000000-0005-0000-0000-0000697F0000}"/>
    <cellStyle name="Prosent 3 5 5 4" xfId="32574" xr:uid="{00000000-0005-0000-0000-00006A7F0000}"/>
    <cellStyle name="Prosent 3 5 5 5" xfId="32575" xr:uid="{00000000-0005-0000-0000-00006B7F0000}"/>
    <cellStyle name="Prosent 3 5 5_Tabell 4.5-4.7" xfId="32567" xr:uid="{00000000-0005-0000-0000-00006C7F0000}"/>
    <cellStyle name="Prosent 3 5 6" xfId="32576" xr:uid="{00000000-0005-0000-0000-00006D7F0000}"/>
    <cellStyle name="Prosent 3 5 6 2" xfId="32577" xr:uid="{00000000-0005-0000-0000-00006E7F0000}"/>
    <cellStyle name="Prosent 3 5 6 2 2" xfId="32578" xr:uid="{00000000-0005-0000-0000-00006F7F0000}"/>
    <cellStyle name="Prosent 3 5 6 2 3" xfId="32579" xr:uid="{00000000-0005-0000-0000-0000707F0000}"/>
    <cellStyle name="Prosent 3 5 6 3" xfId="32580" xr:uid="{00000000-0005-0000-0000-0000717F0000}"/>
    <cellStyle name="Prosent 3 5 6 3 2" xfId="32581" xr:uid="{00000000-0005-0000-0000-0000727F0000}"/>
    <cellStyle name="Prosent 3 5 6 3 3" xfId="32582" xr:uid="{00000000-0005-0000-0000-0000737F0000}"/>
    <cellStyle name="Prosent 3 5 6 4" xfId="32583" xr:uid="{00000000-0005-0000-0000-0000747F0000}"/>
    <cellStyle name="Prosent 3 5 6 5" xfId="32584" xr:uid="{00000000-0005-0000-0000-0000757F0000}"/>
    <cellStyle name="Prosent 3 5 7" xfId="32585" xr:uid="{00000000-0005-0000-0000-0000767F0000}"/>
    <cellStyle name="Prosent 3 5 7 2" xfId="32586" xr:uid="{00000000-0005-0000-0000-0000777F0000}"/>
    <cellStyle name="Prosent 3 5 7 3" xfId="32587" xr:uid="{00000000-0005-0000-0000-0000787F0000}"/>
    <cellStyle name="Prosent 3 5 8" xfId="32588" xr:uid="{00000000-0005-0000-0000-0000797F0000}"/>
    <cellStyle name="Prosent 3 5 8 2" xfId="32589" xr:uid="{00000000-0005-0000-0000-00007A7F0000}"/>
    <cellStyle name="Prosent 3 5 8 3" xfId="32590" xr:uid="{00000000-0005-0000-0000-00007B7F0000}"/>
    <cellStyle name="Prosent 3 5 9" xfId="32591" xr:uid="{00000000-0005-0000-0000-00007C7F0000}"/>
    <cellStyle name="Prosent 3 5 9 2" xfId="32592" xr:uid="{00000000-0005-0000-0000-00007D7F0000}"/>
    <cellStyle name="Prosent 3 5_Tabell 4.5-4.7" xfId="32337" xr:uid="{00000000-0005-0000-0000-00007E7F0000}"/>
    <cellStyle name="Prosent 3 6" xfId="1884" xr:uid="{00000000-0005-0000-0000-00007F7F0000}"/>
    <cellStyle name="Prosent 3 6 10" xfId="32594" xr:uid="{00000000-0005-0000-0000-0000807F0000}"/>
    <cellStyle name="Prosent 3 6 11" xfId="32595" xr:uid="{00000000-0005-0000-0000-0000817F0000}"/>
    <cellStyle name="Prosent 3 6 12" xfId="32596" xr:uid="{00000000-0005-0000-0000-0000827F0000}"/>
    <cellStyle name="Prosent 3 6 2" xfId="1885" xr:uid="{00000000-0005-0000-0000-0000837F0000}"/>
    <cellStyle name="Prosent 3 6 2 10" xfId="32598" xr:uid="{00000000-0005-0000-0000-0000847F0000}"/>
    <cellStyle name="Prosent 3 6 2 11" xfId="32599" xr:uid="{00000000-0005-0000-0000-0000857F0000}"/>
    <cellStyle name="Prosent 3 6 2 2" xfId="1886" xr:uid="{00000000-0005-0000-0000-0000867F0000}"/>
    <cellStyle name="Prosent 3 6 2 2 10" xfId="32601" xr:uid="{00000000-0005-0000-0000-0000877F0000}"/>
    <cellStyle name="Prosent 3 6 2 2 2" xfId="1887" xr:uid="{00000000-0005-0000-0000-0000887F0000}"/>
    <cellStyle name="Prosent 3 6 2 2 2 2" xfId="32603" xr:uid="{00000000-0005-0000-0000-0000897F0000}"/>
    <cellStyle name="Prosent 3 6 2 2 2 2 2" xfId="32604" xr:uid="{00000000-0005-0000-0000-00008A7F0000}"/>
    <cellStyle name="Prosent 3 6 2 2 2 2 3" xfId="32605" xr:uid="{00000000-0005-0000-0000-00008B7F0000}"/>
    <cellStyle name="Prosent 3 6 2 2 2 3" xfId="32606" xr:uid="{00000000-0005-0000-0000-00008C7F0000}"/>
    <cellStyle name="Prosent 3 6 2 2 2 3 2" xfId="32607" xr:uid="{00000000-0005-0000-0000-00008D7F0000}"/>
    <cellStyle name="Prosent 3 6 2 2 2 3 3" xfId="32608" xr:uid="{00000000-0005-0000-0000-00008E7F0000}"/>
    <cellStyle name="Prosent 3 6 2 2 2 4" xfId="32609" xr:uid="{00000000-0005-0000-0000-00008F7F0000}"/>
    <cellStyle name="Prosent 3 6 2 2 2 5" xfId="32610" xr:uid="{00000000-0005-0000-0000-0000907F0000}"/>
    <cellStyle name="Prosent 3 6 2 2 2_Tabell 4.5-4.7" xfId="32602" xr:uid="{00000000-0005-0000-0000-0000917F0000}"/>
    <cellStyle name="Prosent 3 6 2 2 3" xfId="32611" xr:uid="{00000000-0005-0000-0000-0000927F0000}"/>
    <cellStyle name="Prosent 3 6 2 2 3 2" xfId="32612" xr:uid="{00000000-0005-0000-0000-0000937F0000}"/>
    <cellStyle name="Prosent 3 6 2 2 3 2 2" xfId="32613" xr:uid="{00000000-0005-0000-0000-0000947F0000}"/>
    <cellStyle name="Prosent 3 6 2 2 3 2 3" xfId="32614" xr:uid="{00000000-0005-0000-0000-0000957F0000}"/>
    <cellStyle name="Prosent 3 6 2 2 3 3" xfId="32615" xr:uid="{00000000-0005-0000-0000-0000967F0000}"/>
    <cellStyle name="Prosent 3 6 2 2 3 3 2" xfId="32616" xr:uid="{00000000-0005-0000-0000-0000977F0000}"/>
    <cellStyle name="Prosent 3 6 2 2 3 3 3" xfId="32617" xr:uid="{00000000-0005-0000-0000-0000987F0000}"/>
    <cellStyle name="Prosent 3 6 2 2 3 4" xfId="32618" xr:uid="{00000000-0005-0000-0000-0000997F0000}"/>
    <cellStyle name="Prosent 3 6 2 2 3 5" xfId="32619" xr:uid="{00000000-0005-0000-0000-00009A7F0000}"/>
    <cellStyle name="Prosent 3 6 2 2 4" xfId="32620" xr:uid="{00000000-0005-0000-0000-00009B7F0000}"/>
    <cellStyle name="Prosent 3 6 2 2 4 2" xfId="32621" xr:uid="{00000000-0005-0000-0000-00009C7F0000}"/>
    <cellStyle name="Prosent 3 6 2 2 4 3" xfId="32622" xr:uid="{00000000-0005-0000-0000-00009D7F0000}"/>
    <cellStyle name="Prosent 3 6 2 2 5" xfId="32623" xr:uid="{00000000-0005-0000-0000-00009E7F0000}"/>
    <cellStyle name="Prosent 3 6 2 2 5 2" xfId="32624" xr:uid="{00000000-0005-0000-0000-00009F7F0000}"/>
    <cellStyle name="Prosent 3 6 2 2 5 3" xfId="32625" xr:uid="{00000000-0005-0000-0000-0000A07F0000}"/>
    <cellStyle name="Prosent 3 6 2 2 6" xfId="32626" xr:uid="{00000000-0005-0000-0000-0000A17F0000}"/>
    <cellStyle name="Prosent 3 6 2 2 6 2" xfId="32627" xr:uid="{00000000-0005-0000-0000-0000A27F0000}"/>
    <cellStyle name="Prosent 3 6 2 2 7" xfId="32628" xr:uid="{00000000-0005-0000-0000-0000A37F0000}"/>
    <cellStyle name="Prosent 3 6 2 2 7 2" xfId="32629" xr:uid="{00000000-0005-0000-0000-0000A47F0000}"/>
    <cellStyle name="Prosent 3 6 2 2 8" xfId="32630" xr:uid="{00000000-0005-0000-0000-0000A57F0000}"/>
    <cellStyle name="Prosent 3 6 2 2 9" xfId="32631" xr:uid="{00000000-0005-0000-0000-0000A67F0000}"/>
    <cellStyle name="Prosent 3 6 2 2_Tabell 4.5-4.7" xfId="32600" xr:uid="{00000000-0005-0000-0000-0000A77F0000}"/>
    <cellStyle name="Prosent 3 6 2 3" xfId="1888" xr:uid="{00000000-0005-0000-0000-0000A87F0000}"/>
    <cellStyle name="Prosent 3 6 2 3 2" xfId="32633" xr:uid="{00000000-0005-0000-0000-0000A97F0000}"/>
    <cellStyle name="Prosent 3 6 2 3 2 2" xfId="32634" xr:uid="{00000000-0005-0000-0000-0000AA7F0000}"/>
    <cellStyle name="Prosent 3 6 2 3 2 3" xfId="32635" xr:uid="{00000000-0005-0000-0000-0000AB7F0000}"/>
    <cellStyle name="Prosent 3 6 2 3 3" xfId="32636" xr:uid="{00000000-0005-0000-0000-0000AC7F0000}"/>
    <cellStyle name="Prosent 3 6 2 3 3 2" xfId="32637" xr:uid="{00000000-0005-0000-0000-0000AD7F0000}"/>
    <cellStyle name="Prosent 3 6 2 3 3 3" xfId="32638" xr:uid="{00000000-0005-0000-0000-0000AE7F0000}"/>
    <cellStyle name="Prosent 3 6 2 3 4" xfId="32639" xr:uid="{00000000-0005-0000-0000-0000AF7F0000}"/>
    <cellStyle name="Prosent 3 6 2 3 5" xfId="32640" xr:uid="{00000000-0005-0000-0000-0000B07F0000}"/>
    <cellStyle name="Prosent 3 6 2 3_Tabell 4.5-4.7" xfId="32632" xr:uid="{00000000-0005-0000-0000-0000B17F0000}"/>
    <cellStyle name="Prosent 3 6 2 4" xfId="32641" xr:uid="{00000000-0005-0000-0000-0000B27F0000}"/>
    <cellStyle name="Prosent 3 6 2 4 2" xfId="32642" xr:uid="{00000000-0005-0000-0000-0000B37F0000}"/>
    <cellStyle name="Prosent 3 6 2 4 2 2" xfId="32643" xr:uid="{00000000-0005-0000-0000-0000B47F0000}"/>
    <cellStyle name="Prosent 3 6 2 4 2 3" xfId="32644" xr:uid="{00000000-0005-0000-0000-0000B57F0000}"/>
    <cellStyle name="Prosent 3 6 2 4 3" xfId="32645" xr:uid="{00000000-0005-0000-0000-0000B67F0000}"/>
    <cellStyle name="Prosent 3 6 2 4 3 2" xfId="32646" xr:uid="{00000000-0005-0000-0000-0000B77F0000}"/>
    <cellStyle name="Prosent 3 6 2 4 3 3" xfId="32647" xr:uid="{00000000-0005-0000-0000-0000B87F0000}"/>
    <cellStyle name="Prosent 3 6 2 4 4" xfId="32648" xr:uid="{00000000-0005-0000-0000-0000B97F0000}"/>
    <cellStyle name="Prosent 3 6 2 4 5" xfId="32649" xr:uid="{00000000-0005-0000-0000-0000BA7F0000}"/>
    <cellStyle name="Prosent 3 6 2 5" xfId="32650" xr:uid="{00000000-0005-0000-0000-0000BB7F0000}"/>
    <cellStyle name="Prosent 3 6 2 5 2" xfId="32651" xr:uid="{00000000-0005-0000-0000-0000BC7F0000}"/>
    <cellStyle name="Prosent 3 6 2 5 3" xfId="32652" xr:uid="{00000000-0005-0000-0000-0000BD7F0000}"/>
    <cellStyle name="Prosent 3 6 2 6" xfId="32653" xr:uid="{00000000-0005-0000-0000-0000BE7F0000}"/>
    <cellStyle name="Prosent 3 6 2 6 2" xfId="32654" xr:uid="{00000000-0005-0000-0000-0000BF7F0000}"/>
    <cellStyle name="Prosent 3 6 2 6 3" xfId="32655" xr:uid="{00000000-0005-0000-0000-0000C07F0000}"/>
    <cellStyle name="Prosent 3 6 2 7" xfId="32656" xr:uid="{00000000-0005-0000-0000-0000C17F0000}"/>
    <cellStyle name="Prosent 3 6 2 7 2" xfId="32657" xr:uid="{00000000-0005-0000-0000-0000C27F0000}"/>
    <cellStyle name="Prosent 3 6 2 8" xfId="32658" xr:uid="{00000000-0005-0000-0000-0000C37F0000}"/>
    <cellStyle name="Prosent 3 6 2 8 2" xfId="32659" xr:uid="{00000000-0005-0000-0000-0000C47F0000}"/>
    <cellStyle name="Prosent 3 6 2 9" xfId="32660" xr:uid="{00000000-0005-0000-0000-0000C57F0000}"/>
    <cellStyle name="Prosent 3 6 2_Tabell 4.5-4.7" xfId="32597" xr:uid="{00000000-0005-0000-0000-0000C67F0000}"/>
    <cellStyle name="Prosent 3 6 3" xfId="1889" xr:uid="{00000000-0005-0000-0000-0000C77F0000}"/>
    <cellStyle name="Prosent 3 6 3 10" xfId="32662" xr:uid="{00000000-0005-0000-0000-0000C87F0000}"/>
    <cellStyle name="Prosent 3 6 3 2" xfId="1890" xr:uid="{00000000-0005-0000-0000-0000C97F0000}"/>
    <cellStyle name="Prosent 3 6 3 2 2" xfId="32664" xr:uid="{00000000-0005-0000-0000-0000CA7F0000}"/>
    <cellStyle name="Prosent 3 6 3 2 2 2" xfId="32665" xr:uid="{00000000-0005-0000-0000-0000CB7F0000}"/>
    <cellStyle name="Prosent 3 6 3 2 2 3" xfId="32666" xr:uid="{00000000-0005-0000-0000-0000CC7F0000}"/>
    <cellStyle name="Prosent 3 6 3 2 3" xfId="32667" xr:uid="{00000000-0005-0000-0000-0000CD7F0000}"/>
    <cellStyle name="Prosent 3 6 3 2 3 2" xfId="32668" xr:uid="{00000000-0005-0000-0000-0000CE7F0000}"/>
    <cellStyle name="Prosent 3 6 3 2 3 3" xfId="32669" xr:uid="{00000000-0005-0000-0000-0000CF7F0000}"/>
    <cellStyle name="Prosent 3 6 3 2 4" xfId="32670" xr:uid="{00000000-0005-0000-0000-0000D07F0000}"/>
    <cellStyle name="Prosent 3 6 3 2 5" xfId="32671" xr:uid="{00000000-0005-0000-0000-0000D17F0000}"/>
    <cellStyle name="Prosent 3 6 3 2_Tabell 4.5-4.7" xfId="32663" xr:uid="{00000000-0005-0000-0000-0000D27F0000}"/>
    <cellStyle name="Prosent 3 6 3 3" xfId="32672" xr:uid="{00000000-0005-0000-0000-0000D37F0000}"/>
    <cellStyle name="Prosent 3 6 3 3 2" xfId="32673" xr:uid="{00000000-0005-0000-0000-0000D47F0000}"/>
    <cellStyle name="Prosent 3 6 3 3 2 2" xfId="32674" xr:uid="{00000000-0005-0000-0000-0000D57F0000}"/>
    <cellStyle name="Prosent 3 6 3 3 2 3" xfId="32675" xr:uid="{00000000-0005-0000-0000-0000D67F0000}"/>
    <cellStyle name="Prosent 3 6 3 3 3" xfId="32676" xr:uid="{00000000-0005-0000-0000-0000D77F0000}"/>
    <cellStyle name="Prosent 3 6 3 3 3 2" xfId="32677" xr:uid="{00000000-0005-0000-0000-0000D87F0000}"/>
    <cellStyle name="Prosent 3 6 3 3 3 3" xfId="32678" xr:uid="{00000000-0005-0000-0000-0000D97F0000}"/>
    <cellStyle name="Prosent 3 6 3 3 4" xfId="32679" xr:uid="{00000000-0005-0000-0000-0000DA7F0000}"/>
    <cellStyle name="Prosent 3 6 3 3 5" xfId="32680" xr:uid="{00000000-0005-0000-0000-0000DB7F0000}"/>
    <cellStyle name="Prosent 3 6 3 4" xfId="32681" xr:uid="{00000000-0005-0000-0000-0000DC7F0000}"/>
    <cellStyle name="Prosent 3 6 3 4 2" xfId="32682" xr:uid="{00000000-0005-0000-0000-0000DD7F0000}"/>
    <cellStyle name="Prosent 3 6 3 4 3" xfId="32683" xr:uid="{00000000-0005-0000-0000-0000DE7F0000}"/>
    <cellStyle name="Prosent 3 6 3 5" xfId="32684" xr:uid="{00000000-0005-0000-0000-0000DF7F0000}"/>
    <cellStyle name="Prosent 3 6 3 5 2" xfId="32685" xr:uid="{00000000-0005-0000-0000-0000E07F0000}"/>
    <cellStyle name="Prosent 3 6 3 5 3" xfId="32686" xr:uid="{00000000-0005-0000-0000-0000E17F0000}"/>
    <cellStyle name="Prosent 3 6 3 6" xfId="32687" xr:uid="{00000000-0005-0000-0000-0000E27F0000}"/>
    <cellStyle name="Prosent 3 6 3 6 2" xfId="32688" xr:uid="{00000000-0005-0000-0000-0000E37F0000}"/>
    <cellStyle name="Prosent 3 6 3 7" xfId="32689" xr:uid="{00000000-0005-0000-0000-0000E47F0000}"/>
    <cellStyle name="Prosent 3 6 3 7 2" xfId="32690" xr:uid="{00000000-0005-0000-0000-0000E57F0000}"/>
    <cellStyle name="Prosent 3 6 3 8" xfId="32691" xr:uid="{00000000-0005-0000-0000-0000E67F0000}"/>
    <cellStyle name="Prosent 3 6 3 9" xfId="32692" xr:uid="{00000000-0005-0000-0000-0000E77F0000}"/>
    <cellStyle name="Prosent 3 6 3_Tabell 4.5-4.7" xfId="32661" xr:uid="{00000000-0005-0000-0000-0000E87F0000}"/>
    <cellStyle name="Prosent 3 6 4" xfId="1891" xr:uid="{00000000-0005-0000-0000-0000E97F0000}"/>
    <cellStyle name="Prosent 3 6 4 2" xfId="32694" xr:uid="{00000000-0005-0000-0000-0000EA7F0000}"/>
    <cellStyle name="Prosent 3 6 4 2 2" xfId="32695" xr:uid="{00000000-0005-0000-0000-0000EB7F0000}"/>
    <cellStyle name="Prosent 3 6 4 2 3" xfId="32696" xr:uid="{00000000-0005-0000-0000-0000EC7F0000}"/>
    <cellStyle name="Prosent 3 6 4 3" xfId="32697" xr:uid="{00000000-0005-0000-0000-0000ED7F0000}"/>
    <cellStyle name="Prosent 3 6 4 3 2" xfId="32698" xr:uid="{00000000-0005-0000-0000-0000EE7F0000}"/>
    <cellStyle name="Prosent 3 6 4 3 3" xfId="32699" xr:uid="{00000000-0005-0000-0000-0000EF7F0000}"/>
    <cellStyle name="Prosent 3 6 4 4" xfId="32700" xr:uid="{00000000-0005-0000-0000-0000F07F0000}"/>
    <cellStyle name="Prosent 3 6 4 5" xfId="32701" xr:uid="{00000000-0005-0000-0000-0000F17F0000}"/>
    <cellStyle name="Prosent 3 6 4_Tabell 4.5-4.7" xfId="32693" xr:uid="{00000000-0005-0000-0000-0000F27F0000}"/>
    <cellStyle name="Prosent 3 6 5" xfId="32702" xr:uid="{00000000-0005-0000-0000-0000F37F0000}"/>
    <cellStyle name="Prosent 3 6 5 2" xfId="32703" xr:uid="{00000000-0005-0000-0000-0000F47F0000}"/>
    <cellStyle name="Prosent 3 6 5 2 2" xfId="32704" xr:uid="{00000000-0005-0000-0000-0000F57F0000}"/>
    <cellStyle name="Prosent 3 6 5 2 3" xfId="32705" xr:uid="{00000000-0005-0000-0000-0000F67F0000}"/>
    <cellStyle name="Prosent 3 6 5 3" xfId="32706" xr:uid="{00000000-0005-0000-0000-0000F77F0000}"/>
    <cellStyle name="Prosent 3 6 5 3 2" xfId="32707" xr:uid="{00000000-0005-0000-0000-0000F87F0000}"/>
    <cellStyle name="Prosent 3 6 5 3 3" xfId="32708" xr:uid="{00000000-0005-0000-0000-0000F97F0000}"/>
    <cellStyle name="Prosent 3 6 5 4" xfId="32709" xr:uid="{00000000-0005-0000-0000-0000FA7F0000}"/>
    <cellStyle name="Prosent 3 6 5 5" xfId="32710" xr:uid="{00000000-0005-0000-0000-0000FB7F0000}"/>
    <cellStyle name="Prosent 3 6 6" xfId="32711" xr:uid="{00000000-0005-0000-0000-0000FC7F0000}"/>
    <cellStyle name="Prosent 3 6 6 2" xfId="32712" xr:uid="{00000000-0005-0000-0000-0000FD7F0000}"/>
    <cellStyle name="Prosent 3 6 6 3" xfId="32713" xr:uid="{00000000-0005-0000-0000-0000FE7F0000}"/>
    <cellStyle name="Prosent 3 6 7" xfId="32714" xr:uid="{00000000-0005-0000-0000-0000FF7F0000}"/>
    <cellStyle name="Prosent 3 6 7 2" xfId="32715" xr:uid="{00000000-0005-0000-0000-000000800000}"/>
    <cellStyle name="Prosent 3 6 7 3" xfId="32716" xr:uid="{00000000-0005-0000-0000-000001800000}"/>
    <cellStyle name="Prosent 3 6 8" xfId="32717" xr:uid="{00000000-0005-0000-0000-000002800000}"/>
    <cellStyle name="Prosent 3 6 8 2" xfId="32718" xr:uid="{00000000-0005-0000-0000-000003800000}"/>
    <cellStyle name="Prosent 3 6 9" xfId="32719" xr:uid="{00000000-0005-0000-0000-000004800000}"/>
    <cellStyle name="Prosent 3 6 9 2" xfId="32720" xr:uid="{00000000-0005-0000-0000-000005800000}"/>
    <cellStyle name="Prosent 3 6_Tabell 4.5-4.7" xfId="32593" xr:uid="{00000000-0005-0000-0000-000006800000}"/>
    <cellStyle name="Prosent 3 7" xfId="1892" xr:uid="{00000000-0005-0000-0000-000007800000}"/>
    <cellStyle name="Prosent 3 7 10" xfId="32722" xr:uid="{00000000-0005-0000-0000-000008800000}"/>
    <cellStyle name="Prosent 3 7 11" xfId="32723" xr:uid="{00000000-0005-0000-0000-000009800000}"/>
    <cellStyle name="Prosent 3 7 2" xfId="1893" xr:uid="{00000000-0005-0000-0000-00000A800000}"/>
    <cellStyle name="Prosent 3 7 2 10" xfId="32725" xr:uid="{00000000-0005-0000-0000-00000B800000}"/>
    <cellStyle name="Prosent 3 7 2 2" xfId="1894" xr:uid="{00000000-0005-0000-0000-00000C800000}"/>
    <cellStyle name="Prosent 3 7 2 2 2" xfId="32727" xr:uid="{00000000-0005-0000-0000-00000D800000}"/>
    <cellStyle name="Prosent 3 7 2 2 2 2" xfId="32728" xr:uid="{00000000-0005-0000-0000-00000E800000}"/>
    <cellStyle name="Prosent 3 7 2 2 2 3" xfId="32729" xr:uid="{00000000-0005-0000-0000-00000F800000}"/>
    <cellStyle name="Prosent 3 7 2 2 3" xfId="32730" xr:uid="{00000000-0005-0000-0000-000010800000}"/>
    <cellStyle name="Prosent 3 7 2 2 3 2" xfId="32731" xr:uid="{00000000-0005-0000-0000-000011800000}"/>
    <cellStyle name="Prosent 3 7 2 2 3 3" xfId="32732" xr:uid="{00000000-0005-0000-0000-000012800000}"/>
    <cellStyle name="Prosent 3 7 2 2 4" xfId="32733" xr:uid="{00000000-0005-0000-0000-000013800000}"/>
    <cellStyle name="Prosent 3 7 2 2 5" xfId="32734" xr:uid="{00000000-0005-0000-0000-000014800000}"/>
    <cellStyle name="Prosent 3 7 2 2_Tabell 4.5-4.7" xfId="32726" xr:uid="{00000000-0005-0000-0000-000015800000}"/>
    <cellStyle name="Prosent 3 7 2 3" xfId="32735" xr:uid="{00000000-0005-0000-0000-000016800000}"/>
    <cellStyle name="Prosent 3 7 2 3 2" xfId="32736" xr:uid="{00000000-0005-0000-0000-000017800000}"/>
    <cellStyle name="Prosent 3 7 2 3 2 2" xfId="32737" xr:uid="{00000000-0005-0000-0000-000018800000}"/>
    <cellStyle name="Prosent 3 7 2 3 2 3" xfId="32738" xr:uid="{00000000-0005-0000-0000-000019800000}"/>
    <cellStyle name="Prosent 3 7 2 3 3" xfId="32739" xr:uid="{00000000-0005-0000-0000-00001A800000}"/>
    <cellStyle name="Prosent 3 7 2 3 3 2" xfId="32740" xr:uid="{00000000-0005-0000-0000-00001B800000}"/>
    <cellStyle name="Prosent 3 7 2 3 3 3" xfId="32741" xr:uid="{00000000-0005-0000-0000-00001C800000}"/>
    <cellStyle name="Prosent 3 7 2 3 4" xfId="32742" xr:uid="{00000000-0005-0000-0000-00001D800000}"/>
    <cellStyle name="Prosent 3 7 2 3 5" xfId="32743" xr:uid="{00000000-0005-0000-0000-00001E800000}"/>
    <cellStyle name="Prosent 3 7 2 4" xfId="32744" xr:uid="{00000000-0005-0000-0000-00001F800000}"/>
    <cellStyle name="Prosent 3 7 2 4 2" xfId="32745" xr:uid="{00000000-0005-0000-0000-000020800000}"/>
    <cellStyle name="Prosent 3 7 2 4 3" xfId="32746" xr:uid="{00000000-0005-0000-0000-000021800000}"/>
    <cellStyle name="Prosent 3 7 2 5" xfId="32747" xr:uid="{00000000-0005-0000-0000-000022800000}"/>
    <cellStyle name="Prosent 3 7 2 5 2" xfId="32748" xr:uid="{00000000-0005-0000-0000-000023800000}"/>
    <cellStyle name="Prosent 3 7 2 5 3" xfId="32749" xr:uid="{00000000-0005-0000-0000-000024800000}"/>
    <cellStyle name="Prosent 3 7 2 6" xfId="32750" xr:uid="{00000000-0005-0000-0000-000025800000}"/>
    <cellStyle name="Prosent 3 7 2 6 2" xfId="32751" xr:uid="{00000000-0005-0000-0000-000026800000}"/>
    <cellStyle name="Prosent 3 7 2 7" xfId="32752" xr:uid="{00000000-0005-0000-0000-000027800000}"/>
    <cellStyle name="Prosent 3 7 2 7 2" xfId="32753" xr:uid="{00000000-0005-0000-0000-000028800000}"/>
    <cellStyle name="Prosent 3 7 2 8" xfId="32754" xr:uid="{00000000-0005-0000-0000-000029800000}"/>
    <cellStyle name="Prosent 3 7 2 9" xfId="32755" xr:uid="{00000000-0005-0000-0000-00002A800000}"/>
    <cellStyle name="Prosent 3 7 2_Tabell 4.5-4.7" xfId="32724" xr:uid="{00000000-0005-0000-0000-00002B800000}"/>
    <cellStyle name="Prosent 3 7 3" xfId="1895" xr:uid="{00000000-0005-0000-0000-00002C800000}"/>
    <cellStyle name="Prosent 3 7 3 2" xfId="32757" xr:uid="{00000000-0005-0000-0000-00002D800000}"/>
    <cellStyle name="Prosent 3 7 3 2 2" xfId="32758" xr:uid="{00000000-0005-0000-0000-00002E800000}"/>
    <cellStyle name="Prosent 3 7 3 2 3" xfId="32759" xr:uid="{00000000-0005-0000-0000-00002F800000}"/>
    <cellStyle name="Prosent 3 7 3 3" xfId="32760" xr:uid="{00000000-0005-0000-0000-000030800000}"/>
    <cellStyle name="Prosent 3 7 3 3 2" xfId="32761" xr:uid="{00000000-0005-0000-0000-000031800000}"/>
    <cellStyle name="Prosent 3 7 3 3 3" xfId="32762" xr:uid="{00000000-0005-0000-0000-000032800000}"/>
    <cellStyle name="Prosent 3 7 3 4" xfId="32763" xr:uid="{00000000-0005-0000-0000-000033800000}"/>
    <cellStyle name="Prosent 3 7 3 5" xfId="32764" xr:uid="{00000000-0005-0000-0000-000034800000}"/>
    <cellStyle name="Prosent 3 7 3_Tabell 4.5-4.7" xfId="32756" xr:uid="{00000000-0005-0000-0000-000035800000}"/>
    <cellStyle name="Prosent 3 7 4" xfId="32765" xr:uid="{00000000-0005-0000-0000-000036800000}"/>
    <cellStyle name="Prosent 3 7 4 2" xfId="32766" xr:uid="{00000000-0005-0000-0000-000037800000}"/>
    <cellStyle name="Prosent 3 7 4 2 2" xfId="32767" xr:uid="{00000000-0005-0000-0000-000038800000}"/>
    <cellStyle name="Prosent 3 7 4 2 3" xfId="32768" xr:uid="{00000000-0005-0000-0000-000039800000}"/>
    <cellStyle name="Prosent 3 7 4 3" xfId="32769" xr:uid="{00000000-0005-0000-0000-00003A800000}"/>
    <cellStyle name="Prosent 3 7 4 3 2" xfId="32770" xr:uid="{00000000-0005-0000-0000-00003B800000}"/>
    <cellStyle name="Prosent 3 7 4 3 3" xfId="32771" xr:uid="{00000000-0005-0000-0000-00003C800000}"/>
    <cellStyle name="Prosent 3 7 4 4" xfId="32772" xr:uid="{00000000-0005-0000-0000-00003D800000}"/>
    <cellStyle name="Prosent 3 7 4 5" xfId="32773" xr:uid="{00000000-0005-0000-0000-00003E800000}"/>
    <cellStyle name="Prosent 3 7 5" xfId="32774" xr:uid="{00000000-0005-0000-0000-00003F800000}"/>
    <cellStyle name="Prosent 3 7 5 2" xfId="32775" xr:uid="{00000000-0005-0000-0000-000040800000}"/>
    <cellStyle name="Prosent 3 7 5 3" xfId="32776" xr:uid="{00000000-0005-0000-0000-000041800000}"/>
    <cellStyle name="Prosent 3 7 6" xfId="32777" xr:uid="{00000000-0005-0000-0000-000042800000}"/>
    <cellStyle name="Prosent 3 7 6 2" xfId="32778" xr:uid="{00000000-0005-0000-0000-000043800000}"/>
    <cellStyle name="Prosent 3 7 6 3" xfId="32779" xr:uid="{00000000-0005-0000-0000-000044800000}"/>
    <cellStyle name="Prosent 3 7 7" xfId="32780" xr:uid="{00000000-0005-0000-0000-000045800000}"/>
    <cellStyle name="Prosent 3 7 7 2" xfId="32781" xr:uid="{00000000-0005-0000-0000-000046800000}"/>
    <cellStyle name="Prosent 3 7 8" xfId="32782" xr:uid="{00000000-0005-0000-0000-000047800000}"/>
    <cellStyle name="Prosent 3 7 8 2" xfId="32783" xr:uid="{00000000-0005-0000-0000-000048800000}"/>
    <cellStyle name="Prosent 3 7 9" xfId="32784" xr:uid="{00000000-0005-0000-0000-000049800000}"/>
    <cellStyle name="Prosent 3 7_Tabell 4.5-4.7" xfId="32721" xr:uid="{00000000-0005-0000-0000-00004A800000}"/>
    <cellStyle name="Prosent 3 8" xfId="1896" xr:uid="{00000000-0005-0000-0000-00004B800000}"/>
    <cellStyle name="Prosent 3 8 10" xfId="32786" xr:uid="{00000000-0005-0000-0000-00004C800000}"/>
    <cellStyle name="Prosent 3 8 11" xfId="32787" xr:uid="{00000000-0005-0000-0000-00004D800000}"/>
    <cellStyle name="Prosent 3 8 2" xfId="1897" xr:uid="{00000000-0005-0000-0000-00004E800000}"/>
    <cellStyle name="Prosent 3 8 2 10" xfId="32789" xr:uid="{00000000-0005-0000-0000-00004F800000}"/>
    <cellStyle name="Prosent 3 8 2 2" xfId="1898" xr:uid="{00000000-0005-0000-0000-000050800000}"/>
    <cellStyle name="Prosent 3 8 2 2 2" xfId="32791" xr:uid="{00000000-0005-0000-0000-000051800000}"/>
    <cellStyle name="Prosent 3 8 2 2 2 2" xfId="32792" xr:uid="{00000000-0005-0000-0000-000052800000}"/>
    <cellStyle name="Prosent 3 8 2 2 2 3" xfId="32793" xr:uid="{00000000-0005-0000-0000-000053800000}"/>
    <cellStyle name="Prosent 3 8 2 2 3" xfId="32794" xr:uid="{00000000-0005-0000-0000-000054800000}"/>
    <cellStyle name="Prosent 3 8 2 2 3 2" xfId="32795" xr:uid="{00000000-0005-0000-0000-000055800000}"/>
    <cellStyle name="Prosent 3 8 2 2 3 3" xfId="32796" xr:uid="{00000000-0005-0000-0000-000056800000}"/>
    <cellStyle name="Prosent 3 8 2 2 4" xfId="32797" xr:uid="{00000000-0005-0000-0000-000057800000}"/>
    <cellStyle name="Prosent 3 8 2 2 5" xfId="32798" xr:uid="{00000000-0005-0000-0000-000058800000}"/>
    <cellStyle name="Prosent 3 8 2 2_Tabell 4.5-4.7" xfId="32790" xr:uid="{00000000-0005-0000-0000-000059800000}"/>
    <cellStyle name="Prosent 3 8 2 3" xfId="32799" xr:uid="{00000000-0005-0000-0000-00005A800000}"/>
    <cellStyle name="Prosent 3 8 2 3 2" xfId="32800" xr:uid="{00000000-0005-0000-0000-00005B800000}"/>
    <cellStyle name="Prosent 3 8 2 3 2 2" xfId="32801" xr:uid="{00000000-0005-0000-0000-00005C800000}"/>
    <cellStyle name="Prosent 3 8 2 3 2 3" xfId="32802" xr:uid="{00000000-0005-0000-0000-00005D800000}"/>
    <cellStyle name="Prosent 3 8 2 3 3" xfId="32803" xr:uid="{00000000-0005-0000-0000-00005E800000}"/>
    <cellStyle name="Prosent 3 8 2 3 3 2" xfId="32804" xr:uid="{00000000-0005-0000-0000-00005F800000}"/>
    <cellStyle name="Prosent 3 8 2 3 3 3" xfId="32805" xr:uid="{00000000-0005-0000-0000-000060800000}"/>
    <cellStyle name="Prosent 3 8 2 3 4" xfId="32806" xr:uid="{00000000-0005-0000-0000-000061800000}"/>
    <cellStyle name="Prosent 3 8 2 3 5" xfId="32807" xr:uid="{00000000-0005-0000-0000-000062800000}"/>
    <cellStyle name="Prosent 3 8 2 4" xfId="32808" xr:uid="{00000000-0005-0000-0000-000063800000}"/>
    <cellStyle name="Prosent 3 8 2 4 2" xfId="32809" xr:uid="{00000000-0005-0000-0000-000064800000}"/>
    <cellStyle name="Prosent 3 8 2 4 3" xfId="32810" xr:uid="{00000000-0005-0000-0000-000065800000}"/>
    <cellStyle name="Prosent 3 8 2 5" xfId="32811" xr:uid="{00000000-0005-0000-0000-000066800000}"/>
    <cellStyle name="Prosent 3 8 2 5 2" xfId="32812" xr:uid="{00000000-0005-0000-0000-000067800000}"/>
    <cellStyle name="Prosent 3 8 2 5 3" xfId="32813" xr:uid="{00000000-0005-0000-0000-000068800000}"/>
    <cellStyle name="Prosent 3 8 2 6" xfId="32814" xr:uid="{00000000-0005-0000-0000-000069800000}"/>
    <cellStyle name="Prosent 3 8 2 6 2" xfId="32815" xr:uid="{00000000-0005-0000-0000-00006A800000}"/>
    <cellStyle name="Prosent 3 8 2 7" xfId="32816" xr:uid="{00000000-0005-0000-0000-00006B800000}"/>
    <cellStyle name="Prosent 3 8 2 7 2" xfId="32817" xr:uid="{00000000-0005-0000-0000-00006C800000}"/>
    <cellStyle name="Prosent 3 8 2 8" xfId="32818" xr:uid="{00000000-0005-0000-0000-00006D800000}"/>
    <cellStyle name="Prosent 3 8 2 9" xfId="32819" xr:uid="{00000000-0005-0000-0000-00006E800000}"/>
    <cellStyle name="Prosent 3 8 2_Tabell 4.5-4.7" xfId="32788" xr:uid="{00000000-0005-0000-0000-00006F800000}"/>
    <cellStyle name="Prosent 3 8 3" xfId="1899" xr:uid="{00000000-0005-0000-0000-000070800000}"/>
    <cellStyle name="Prosent 3 8 3 2" xfId="32821" xr:uid="{00000000-0005-0000-0000-000071800000}"/>
    <cellStyle name="Prosent 3 8 3 2 2" xfId="32822" xr:uid="{00000000-0005-0000-0000-000072800000}"/>
    <cellStyle name="Prosent 3 8 3 2 3" xfId="32823" xr:uid="{00000000-0005-0000-0000-000073800000}"/>
    <cellStyle name="Prosent 3 8 3 3" xfId="32824" xr:uid="{00000000-0005-0000-0000-000074800000}"/>
    <cellStyle name="Prosent 3 8 3 3 2" xfId="32825" xr:uid="{00000000-0005-0000-0000-000075800000}"/>
    <cellStyle name="Prosent 3 8 3 3 3" xfId="32826" xr:uid="{00000000-0005-0000-0000-000076800000}"/>
    <cellStyle name="Prosent 3 8 3 4" xfId="32827" xr:uid="{00000000-0005-0000-0000-000077800000}"/>
    <cellStyle name="Prosent 3 8 3 5" xfId="32828" xr:uid="{00000000-0005-0000-0000-000078800000}"/>
    <cellStyle name="Prosent 3 8 3_Tabell 4.5-4.7" xfId="32820" xr:uid="{00000000-0005-0000-0000-000079800000}"/>
    <cellStyle name="Prosent 3 8 4" xfId="32829" xr:uid="{00000000-0005-0000-0000-00007A800000}"/>
    <cellStyle name="Prosent 3 8 4 2" xfId="32830" xr:uid="{00000000-0005-0000-0000-00007B800000}"/>
    <cellStyle name="Prosent 3 8 4 2 2" xfId="32831" xr:uid="{00000000-0005-0000-0000-00007C800000}"/>
    <cellStyle name="Prosent 3 8 4 2 3" xfId="32832" xr:uid="{00000000-0005-0000-0000-00007D800000}"/>
    <cellStyle name="Prosent 3 8 4 3" xfId="32833" xr:uid="{00000000-0005-0000-0000-00007E800000}"/>
    <cellStyle name="Prosent 3 8 4 3 2" xfId="32834" xr:uid="{00000000-0005-0000-0000-00007F800000}"/>
    <cellStyle name="Prosent 3 8 4 3 3" xfId="32835" xr:uid="{00000000-0005-0000-0000-000080800000}"/>
    <cellStyle name="Prosent 3 8 4 4" xfId="32836" xr:uid="{00000000-0005-0000-0000-000081800000}"/>
    <cellStyle name="Prosent 3 8 4 5" xfId="32837" xr:uid="{00000000-0005-0000-0000-000082800000}"/>
    <cellStyle name="Prosent 3 8 5" xfId="32838" xr:uid="{00000000-0005-0000-0000-000083800000}"/>
    <cellStyle name="Prosent 3 8 5 2" xfId="32839" xr:uid="{00000000-0005-0000-0000-000084800000}"/>
    <cellStyle name="Prosent 3 8 5 3" xfId="32840" xr:uid="{00000000-0005-0000-0000-000085800000}"/>
    <cellStyle name="Prosent 3 8 6" xfId="32841" xr:uid="{00000000-0005-0000-0000-000086800000}"/>
    <cellStyle name="Prosent 3 8 6 2" xfId="32842" xr:uid="{00000000-0005-0000-0000-000087800000}"/>
    <cellStyle name="Prosent 3 8 6 3" xfId="32843" xr:uid="{00000000-0005-0000-0000-000088800000}"/>
    <cellStyle name="Prosent 3 8 7" xfId="32844" xr:uid="{00000000-0005-0000-0000-000089800000}"/>
    <cellStyle name="Prosent 3 8 7 2" xfId="32845" xr:uid="{00000000-0005-0000-0000-00008A800000}"/>
    <cellStyle name="Prosent 3 8 8" xfId="32846" xr:uid="{00000000-0005-0000-0000-00008B800000}"/>
    <cellStyle name="Prosent 3 8 8 2" xfId="32847" xr:uid="{00000000-0005-0000-0000-00008C800000}"/>
    <cellStyle name="Prosent 3 8 9" xfId="32848" xr:uid="{00000000-0005-0000-0000-00008D800000}"/>
    <cellStyle name="Prosent 3 8_Tabell 4.5-4.7" xfId="32785" xr:uid="{00000000-0005-0000-0000-00008E800000}"/>
    <cellStyle name="Prosent 3 9" xfId="1900" xr:uid="{00000000-0005-0000-0000-00008F800000}"/>
    <cellStyle name="Prosent 3 9 10" xfId="32850" xr:uid="{00000000-0005-0000-0000-000090800000}"/>
    <cellStyle name="Prosent 3 9 2" xfId="1901" xr:uid="{00000000-0005-0000-0000-000091800000}"/>
    <cellStyle name="Prosent 3 9 2 2" xfId="32852" xr:uid="{00000000-0005-0000-0000-000092800000}"/>
    <cellStyle name="Prosent 3 9 2 2 2" xfId="32853" xr:uid="{00000000-0005-0000-0000-000093800000}"/>
    <cellStyle name="Prosent 3 9 2 2 3" xfId="32854" xr:uid="{00000000-0005-0000-0000-000094800000}"/>
    <cellStyle name="Prosent 3 9 2 3" xfId="32855" xr:uid="{00000000-0005-0000-0000-000095800000}"/>
    <cellStyle name="Prosent 3 9 2 3 2" xfId="32856" xr:uid="{00000000-0005-0000-0000-000096800000}"/>
    <cellStyle name="Prosent 3 9 2 3 3" xfId="32857" xr:uid="{00000000-0005-0000-0000-000097800000}"/>
    <cellStyle name="Prosent 3 9 2 4" xfId="32858" xr:uid="{00000000-0005-0000-0000-000098800000}"/>
    <cellStyle name="Prosent 3 9 2 5" xfId="32859" xr:uid="{00000000-0005-0000-0000-000099800000}"/>
    <cellStyle name="Prosent 3 9 2_Tabell 4.5-4.7" xfId="32851" xr:uid="{00000000-0005-0000-0000-00009A800000}"/>
    <cellStyle name="Prosent 3 9 3" xfId="32860" xr:uid="{00000000-0005-0000-0000-00009B800000}"/>
    <cellStyle name="Prosent 3 9 3 2" xfId="32861" xr:uid="{00000000-0005-0000-0000-00009C800000}"/>
    <cellStyle name="Prosent 3 9 3 2 2" xfId="32862" xr:uid="{00000000-0005-0000-0000-00009D800000}"/>
    <cellStyle name="Prosent 3 9 3 2 3" xfId="32863" xr:uid="{00000000-0005-0000-0000-00009E800000}"/>
    <cellStyle name="Prosent 3 9 3 3" xfId="32864" xr:uid="{00000000-0005-0000-0000-00009F800000}"/>
    <cellStyle name="Prosent 3 9 3 3 2" xfId="32865" xr:uid="{00000000-0005-0000-0000-0000A0800000}"/>
    <cellStyle name="Prosent 3 9 3 3 3" xfId="32866" xr:uid="{00000000-0005-0000-0000-0000A1800000}"/>
    <cellStyle name="Prosent 3 9 3 4" xfId="32867" xr:uid="{00000000-0005-0000-0000-0000A2800000}"/>
    <cellStyle name="Prosent 3 9 3 5" xfId="32868" xr:uid="{00000000-0005-0000-0000-0000A3800000}"/>
    <cellStyle name="Prosent 3 9 4" xfId="32869" xr:uid="{00000000-0005-0000-0000-0000A4800000}"/>
    <cellStyle name="Prosent 3 9 4 2" xfId="32870" xr:uid="{00000000-0005-0000-0000-0000A5800000}"/>
    <cellStyle name="Prosent 3 9 4 3" xfId="32871" xr:uid="{00000000-0005-0000-0000-0000A6800000}"/>
    <cellStyle name="Prosent 3 9 5" xfId="32872" xr:uid="{00000000-0005-0000-0000-0000A7800000}"/>
    <cellStyle name="Prosent 3 9 5 2" xfId="32873" xr:uid="{00000000-0005-0000-0000-0000A8800000}"/>
    <cellStyle name="Prosent 3 9 5 3" xfId="32874" xr:uid="{00000000-0005-0000-0000-0000A9800000}"/>
    <cellStyle name="Prosent 3 9 6" xfId="32875" xr:uid="{00000000-0005-0000-0000-0000AA800000}"/>
    <cellStyle name="Prosent 3 9 6 2" xfId="32876" xr:uid="{00000000-0005-0000-0000-0000AB800000}"/>
    <cellStyle name="Prosent 3 9 7" xfId="32877" xr:uid="{00000000-0005-0000-0000-0000AC800000}"/>
    <cellStyle name="Prosent 3 9 7 2" xfId="32878" xr:uid="{00000000-0005-0000-0000-0000AD800000}"/>
    <cellStyle name="Prosent 3 9 8" xfId="32879" xr:uid="{00000000-0005-0000-0000-0000AE800000}"/>
    <cellStyle name="Prosent 3 9 9" xfId="32880" xr:uid="{00000000-0005-0000-0000-0000AF800000}"/>
    <cellStyle name="Prosent 3 9_Tabell 4.5-4.7" xfId="32849" xr:uid="{00000000-0005-0000-0000-0000B0800000}"/>
    <cellStyle name="Prosent 3_Tabell 4.5-4.7" xfId="31535" xr:uid="{00000000-0005-0000-0000-0000B1800000}"/>
    <cellStyle name="Prosent 4" xfId="12" xr:uid="{00000000-0005-0000-0000-0000B2800000}"/>
    <cellStyle name="Prosent 4 2" xfId="32882" xr:uid="{00000000-0005-0000-0000-0000B3800000}"/>
    <cellStyle name="Prosent 4_Tabell 4.5-4.7" xfId="32881" xr:uid="{00000000-0005-0000-0000-0000B4800000}"/>
    <cellStyle name="Prosent 5" xfId="2002" xr:uid="{00000000-0005-0000-0000-0000B5800000}"/>
    <cellStyle name="Prosent 6" xfId="2007" xr:uid="{00000000-0005-0000-0000-0000B6800000}"/>
    <cellStyle name="Prosent 7" xfId="34330" xr:uid="{00000000-0005-0000-0000-0000B7800000}"/>
    <cellStyle name="Prosent 8" xfId="34335" xr:uid="{00000000-0005-0000-0000-0000B8800000}"/>
    <cellStyle name="Prosent 9" xfId="34338" xr:uid="{00000000-0005-0000-0000-0000B9800000}"/>
    <cellStyle name="Svein" xfId="4" xr:uid="{00000000-0005-0000-0000-0000BA800000}"/>
    <cellStyle name="Tusen[0]" xfId="1902" xr:uid="{00000000-0005-0000-0000-0000BB800000}"/>
    <cellStyle name="Tusenskille [0] 2" xfId="1903" xr:uid="{00000000-0005-0000-0000-0000BC800000}"/>
    <cellStyle name="Tusenskille [0] 3" xfId="1904" xr:uid="{00000000-0005-0000-0000-0000BD800000}"/>
    <cellStyle name="Tusenskille [0] 3 2" xfId="1905" xr:uid="{00000000-0005-0000-0000-0000BE800000}"/>
    <cellStyle name="Tusenskille [0] 3 3" xfId="1906" xr:uid="{00000000-0005-0000-0000-0000BF800000}"/>
    <cellStyle name="Tusenskille [0] 3_Tabell 4.5-4.7" xfId="32883" xr:uid="{00000000-0005-0000-0000-0000C0800000}"/>
    <cellStyle name="Tusenskille [0] 4" xfId="1907" xr:uid="{00000000-0005-0000-0000-0000C1800000}"/>
    <cellStyle name="Tusenskille [0] 4 10" xfId="1908" xr:uid="{00000000-0005-0000-0000-0000C2800000}"/>
    <cellStyle name="Tusenskille [0] 4 10 2" xfId="32886" xr:uid="{00000000-0005-0000-0000-0000C3800000}"/>
    <cellStyle name="Tusenskille [0] 4 10 2 2" xfId="32887" xr:uid="{00000000-0005-0000-0000-0000C4800000}"/>
    <cellStyle name="Tusenskille [0] 4 10 2 3" xfId="32888" xr:uid="{00000000-0005-0000-0000-0000C5800000}"/>
    <cellStyle name="Tusenskille [0] 4 10 3" xfId="32889" xr:uid="{00000000-0005-0000-0000-0000C6800000}"/>
    <cellStyle name="Tusenskille [0] 4 10 3 2" xfId="32890" xr:uid="{00000000-0005-0000-0000-0000C7800000}"/>
    <cellStyle name="Tusenskille [0] 4 10 3 3" xfId="32891" xr:uid="{00000000-0005-0000-0000-0000C8800000}"/>
    <cellStyle name="Tusenskille [0] 4 10 4" xfId="32892" xr:uid="{00000000-0005-0000-0000-0000C9800000}"/>
    <cellStyle name="Tusenskille [0] 4 10 5" xfId="32893" xr:uid="{00000000-0005-0000-0000-0000CA800000}"/>
    <cellStyle name="Tusenskille [0] 4 10_Tabell 4.5-4.7" xfId="32885" xr:uid="{00000000-0005-0000-0000-0000CB800000}"/>
    <cellStyle name="Tusenskille [0] 4 11" xfId="32894" xr:uid="{00000000-0005-0000-0000-0000CC800000}"/>
    <cellStyle name="Tusenskille [0] 4 11 2" xfId="32895" xr:uid="{00000000-0005-0000-0000-0000CD800000}"/>
    <cellStyle name="Tusenskille [0] 4 11 2 2" xfId="32896" xr:uid="{00000000-0005-0000-0000-0000CE800000}"/>
    <cellStyle name="Tusenskille [0] 4 11 2 3" xfId="32897" xr:uid="{00000000-0005-0000-0000-0000CF800000}"/>
    <cellStyle name="Tusenskille [0] 4 11 3" xfId="32898" xr:uid="{00000000-0005-0000-0000-0000D0800000}"/>
    <cellStyle name="Tusenskille [0] 4 11 3 2" xfId="32899" xr:uid="{00000000-0005-0000-0000-0000D1800000}"/>
    <cellStyle name="Tusenskille [0] 4 11 3 3" xfId="32900" xr:uid="{00000000-0005-0000-0000-0000D2800000}"/>
    <cellStyle name="Tusenskille [0] 4 11 4" xfId="32901" xr:uid="{00000000-0005-0000-0000-0000D3800000}"/>
    <cellStyle name="Tusenskille [0] 4 11 5" xfId="32902" xr:uid="{00000000-0005-0000-0000-0000D4800000}"/>
    <cellStyle name="Tusenskille [0] 4 12" xfId="32903" xr:uid="{00000000-0005-0000-0000-0000D5800000}"/>
    <cellStyle name="Tusenskille [0] 4 12 2" xfId="32904" xr:uid="{00000000-0005-0000-0000-0000D6800000}"/>
    <cellStyle name="Tusenskille [0] 4 12 3" xfId="32905" xr:uid="{00000000-0005-0000-0000-0000D7800000}"/>
    <cellStyle name="Tusenskille [0] 4 13" xfId="32906" xr:uid="{00000000-0005-0000-0000-0000D8800000}"/>
    <cellStyle name="Tusenskille [0] 4 13 2" xfId="32907" xr:uid="{00000000-0005-0000-0000-0000D9800000}"/>
    <cellStyle name="Tusenskille [0] 4 13 3" xfId="32908" xr:uid="{00000000-0005-0000-0000-0000DA800000}"/>
    <cellStyle name="Tusenskille [0] 4 14" xfId="32909" xr:uid="{00000000-0005-0000-0000-0000DB800000}"/>
    <cellStyle name="Tusenskille [0] 4 14 2" xfId="32910" xr:uid="{00000000-0005-0000-0000-0000DC800000}"/>
    <cellStyle name="Tusenskille [0] 4 15" xfId="32911" xr:uid="{00000000-0005-0000-0000-0000DD800000}"/>
    <cellStyle name="Tusenskille [0] 4 15 2" xfId="32912" xr:uid="{00000000-0005-0000-0000-0000DE800000}"/>
    <cellStyle name="Tusenskille [0] 4 16" xfId="32913" xr:uid="{00000000-0005-0000-0000-0000DF800000}"/>
    <cellStyle name="Tusenskille [0] 4 17" xfId="32914" xr:uid="{00000000-0005-0000-0000-0000E0800000}"/>
    <cellStyle name="Tusenskille [0] 4 18" xfId="32915" xr:uid="{00000000-0005-0000-0000-0000E1800000}"/>
    <cellStyle name="Tusenskille [0] 4 2" xfId="1909" xr:uid="{00000000-0005-0000-0000-0000E2800000}"/>
    <cellStyle name="Tusenskille [0] 4 2 10" xfId="32917" xr:uid="{00000000-0005-0000-0000-0000E3800000}"/>
    <cellStyle name="Tusenskille [0] 4 2 10 2" xfId="32918" xr:uid="{00000000-0005-0000-0000-0000E4800000}"/>
    <cellStyle name="Tusenskille [0] 4 2 11" xfId="32919" xr:uid="{00000000-0005-0000-0000-0000E5800000}"/>
    <cellStyle name="Tusenskille [0] 4 2 12" xfId="32920" xr:uid="{00000000-0005-0000-0000-0000E6800000}"/>
    <cellStyle name="Tusenskille [0] 4 2 13" xfId="32921" xr:uid="{00000000-0005-0000-0000-0000E7800000}"/>
    <cellStyle name="Tusenskille [0] 4 2 2" xfId="1910" xr:uid="{00000000-0005-0000-0000-0000E8800000}"/>
    <cellStyle name="Tusenskille [0] 4 2 2 10" xfId="32923" xr:uid="{00000000-0005-0000-0000-0000E9800000}"/>
    <cellStyle name="Tusenskille [0] 4 2 2 11" xfId="32924" xr:uid="{00000000-0005-0000-0000-0000EA800000}"/>
    <cellStyle name="Tusenskille [0] 4 2 2 12" xfId="32925" xr:uid="{00000000-0005-0000-0000-0000EB800000}"/>
    <cellStyle name="Tusenskille [0] 4 2 2 2" xfId="1911" xr:uid="{00000000-0005-0000-0000-0000EC800000}"/>
    <cellStyle name="Tusenskille [0] 4 2 2 2 10" xfId="32927" xr:uid="{00000000-0005-0000-0000-0000ED800000}"/>
    <cellStyle name="Tusenskille [0] 4 2 2 2 11" xfId="32928" xr:uid="{00000000-0005-0000-0000-0000EE800000}"/>
    <cellStyle name="Tusenskille [0] 4 2 2 2 2" xfId="1912" xr:uid="{00000000-0005-0000-0000-0000EF800000}"/>
    <cellStyle name="Tusenskille [0] 4 2 2 2 2 10" xfId="32930" xr:uid="{00000000-0005-0000-0000-0000F0800000}"/>
    <cellStyle name="Tusenskille [0] 4 2 2 2 2 2" xfId="1913" xr:uid="{00000000-0005-0000-0000-0000F1800000}"/>
    <cellStyle name="Tusenskille [0] 4 2 2 2 2 2 2" xfId="32932" xr:uid="{00000000-0005-0000-0000-0000F2800000}"/>
    <cellStyle name="Tusenskille [0] 4 2 2 2 2 2 2 2" xfId="32933" xr:uid="{00000000-0005-0000-0000-0000F3800000}"/>
    <cellStyle name="Tusenskille [0] 4 2 2 2 2 2 2 3" xfId="32934" xr:uid="{00000000-0005-0000-0000-0000F4800000}"/>
    <cellStyle name="Tusenskille [0] 4 2 2 2 2 2 3" xfId="32935" xr:uid="{00000000-0005-0000-0000-0000F5800000}"/>
    <cellStyle name="Tusenskille [0] 4 2 2 2 2 2 3 2" xfId="32936" xr:uid="{00000000-0005-0000-0000-0000F6800000}"/>
    <cellStyle name="Tusenskille [0] 4 2 2 2 2 2 3 3" xfId="32937" xr:uid="{00000000-0005-0000-0000-0000F7800000}"/>
    <cellStyle name="Tusenskille [0] 4 2 2 2 2 2 4" xfId="32938" xr:uid="{00000000-0005-0000-0000-0000F8800000}"/>
    <cellStyle name="Tusenskille [0] 4 2 2 2 2 2 5" xfId="32939" xr:uid="{00000000-0005-0000-0000-0000F9800000}"/>
    <cellStyle name="Tusenskille [0] 4 2 2 2 2 2_Tabell 4.5-4.7" xfId="32931" xr:uid="{00000000-0005-0000-0000-0000FA800000}"/>
    <cellStyle name="Tusenskille [0] 4 2 2 2 2 3" xfId="32940" xr:uid="{00000000-0005-0000-0000-0000FB800000}"/>
    <cellStyle name="Tusenskille [0] 4 2 2 2 2 3 2" xfId="32941" xr:uid="{00000000-0005-0000-0000-0000FC800000}"/>
    <cellStyle name="Tusenskille [0] 4 2 2 2 2 3 2 2" xfId="32942" xr:uid="{00000000-0005-0000-0000-0000FD800000}"/>
    <cellStyle name="Tusenskille [0] 4 2 2 2 2 3 2 3" xfId="32943" xr:uid="{00000000-0005-0000-0000-0000FE800000}"/>
    <cellStyle name="Tusenskille [0] 4 2 2 2 2 3 3" xfId="32944" xr:uid="{00000000-0005-0000-0000-0000FF800000}"/>
    <cellStyle name="Tusenskille [0] 4 2 2 2 2 3 3 2" xfId="32945" xr:uid="{00000000-0005-0000-0000-000000810000}"/>
    <cellStyle name="Tusenskille [0] 4 2 2 2 2 3 3 3" xfId="32946" xr:uid="{00000000-0005-0000-0000-000001810000}"/>
    <cellStyle name="Tusenskille [0] 4 2 2 2 2 3 4" xfId="32947" xr:uid="{00000000-0005-0000-0000-000002810000}"/>
    <cellStyle name="Tusenskille [0] 4 2 2 2 2 3 5" xfId="32948" xr:uid="{00000000-0005-0000-0000-000003810000}"/>
    <cellStyle name="Tusenskille [0] 4 2 2 2 2 4" xfId="32949" xr:uid="{00000000-0005-0000-0000-000004810000}"/>
    <cellStyle name="Tusenskille [0] 4 2 2 2 2 4 2" xfId="32950" xr:uid="{00000000-0005-0000-0000-000005810000}"/>
    <cellStyle name="Tusenskille [0] 4 2 2 2 2 4 3" xfId="32951" xr:uid="{00000000-0005-0000-0000-000006810000}"/>
    <cellStyle name="Tusenskille [0] 4 2 2 2 2 5" xfId="32952" xr:uid="{00000000-0005-0000-0000-000007810000}"/>
    <cellStyle name="Tusenskille [0] 4 2 2 2 2 5 2" xfId="32953" xr:uid="{00000000-0005-0000-0000-000008810000}"/>
    <cellStyle name="Tusenskille [0] 4 2 2 2 2 5 3" xfId="32954" xr:uid="{00000000-0005-0000-0000-000009810000}"/>
    <cellStyle name="Tusenskille [0] 4 2 2 2 2 6" xfId="32955" xr:uid="{00000000-0005-0000-0000-00000A810000}"/>
    <cellStyle name="Tusenskille [0] 4 2 2 2 2 6 2" xfId="32956" xr:uid="{00000000-0005-0000-0000-00000B810000}"/>
    <cellStyle name="Tusenskille [0] 4 2 2 2 2 7" xfId="32957" xr:uid="{00000000-0005-0000-0000-00000C810000}"/>
    <cellStyle name="Tusenskille [0] 4 2 2 2 2 7 2" xfId="32958" xr:uid="{00000000-0005-0000-0000-00000D810000}"/>
    <cellStyle name="Tusenskille [0] 4 2 2 2 2 8" xfId="32959" xr:uid="{00000000-0005-0000-0000-00000E810000}"/>
    <cellStyle name="Tusenskille [0] 4 2 2 2 2 9" xfId="32960" xr:uid="{00000000-0005-0000-0000-00000F810000}"/>
    <cellStyle name="Tusenskille [0] 4 2 2 2 2_Tabell 4.5-4.7" xfId="32929" xr:uid="{00000000-0005-0000-0000-000010810000}"/>
    <cellStyle name="Tusenskille [0] 4 2 2 2 3" xfId="1914" xr:uid="{00000000-0005-0000-0000-000011810000}"/>
    <cellStyle name="Tusenskille [0] 4 2 2 2 3 2" xfId="32962" xr:uid="{00000000-0005-0000-0000-000012810000}"/>
    <cellStyle name="Tusenskille [0] 4 2 2 2 3 2 2" xfId="32963" xr:uid="{00000000-0005-0000-0000-000013810000}"/>
    <cellStyle name="Tusenskille [0] 4 2 2 2 3 2 3" xfId="32964" xr:uid="{00000000-0005-0000-0000-000014810000}"/>
    <cellStyle name="Tusenskille [0] 4 2 2 2 3 3" xfId="32965" xr:uid="{00000000-0005-0000-0000-000015810000}"/>
    <cellStyle name="Tusenskille [0] 4 2 2 2 3 3 2" xfId="32966" xr:uid="{00000000-0005-0000-0000-000016810000}"/>
    <cellStyle name="Tusenskille [0] 4 2 2 2 3 3 3" xfId="32967" xr:uid="{00000000-0005-0000-0000-000017810000}"/>
    <cellStyle name="Tusenskille [0] 4 2 2 2 3 4" xfId="32968" xr:uid="{00000000-0005-0000-0000-000018810000}"/>
    <cellStyle name="Tusenskille [0] 4 2 2 2 3 5" xfId="32969" xr:uid="{00000000-0005-0000-0000-000019810000}"/>
    <cellStyle name="Tusenskille [0] 4 2 2 2 3_Tabell 4.5-4.7" xfId="32961" xr:uid="{00000000-0005-0000-0000-00001A810000}"/>
    <cellStyle name="Tusenskille [0] 4 2 2 2 4" xfId="32970" xr:uid="{00000000-0005-0000-0000-00001B810000}"/>
    <cellStyle name="Tusenskille [0] 4 2 2 2 4 2" xfId="32971" xr:uid="{00000000-0005-0000-0000-00001C810000}"/>
    <cellStyle name="Tusenskille [0] 4 2 2 2 4 2 2" xfId="32972" xr:uid="{00000000-0005-0000-0000-00001D810000}"/>
    <cellStyle name="Tusenskille [0] 4 2 2 2 4 2 3" xfId="32973" xr:uid="{00000000-0005-0000-0000-00001E810000}"/>
    <cellStyle name="Tusenskille [0] 4 2 2 2 4 3" xfId="32974" xr:uid="{00000000-0005-0000-0000-00001F810000}"/>
    <cellStyle name="Tusenskille [0] 4 2 2 2 4 3 2" xfId="32975" xr:uid="{00000000-0005-0000-0000-000020810000}"/>
    <cellStyle name="Tusenskille [0] 4 2 2 2 4 3 3" xfId="32976" xr:uid="{00000000-0005-0000-0000-000021810000}"/>
    <cellStyle name="Tusenskille [0] 4 2 2 2 4 4" xfId="32977" xr:uid="{00000000-0005-0000-0000-000022810000}"/>
    <cellStyle name="Tusenskille [0] 4 2 2 2 4 5" xfId="32978" xr:uid="{00000000-0005-0000-0000-000023810000}"/>
    <cellStyle name="Tusenskille [0] 4 2 2 2 5" xfId="32979" xr:uid="{00000000-0005-0000-0000-000024810000}"/>
    <cellStyle name="Tusenskille [0] 4 2 2 2 5 2" xfId="32980" xr:uid="{00000000-0005-0000-0000-000025810000}"/>
    <cellStyle name="Tusenskille [0] 4 2 2 2 5 3" xfId="32981" xr:uid="{00000000-0005-0000-0000-000026810000}"/>
    <cellStyle name="Tusenskille [0] 4 2 2 2 6" xfId="32982" xr:uid="{00000000-0005-0000-0000-000027810000}"/>
    <cellStyle name="Tusenskille [0] 4 2 2 2 6 2" xfId="32983" xr:uid="{00000000-0005-0000-0000-000028810000}"/>
    <cellStyle name="Tusenskille [0] 4 2 2 2 6 3" xfId="32984" xr:uid="{00000000-0005-0000-0000-000029810000}"/>
    <cellStyle name="Tusenskille [0] 4 2 2 2 7" xfId="32985" xr:uid="{00000000-0005-0000-0000-00002A810000}"/>
    <cellStyle name="Tusenskille [0] 4 2 2 2 7 2" xfId="32986" xr:uid="{00000000-0005-0000-0000-00002B810000}"/>
    <cellStyle name="Tusenskille [0] 4 2 2 2 8" xfId="32987" xr:uid="{00000000-0005-0000-0000-00002C810000}"/>
    <cellStyle name="Tusenskille [0] 4 2 2 2 8 2" xfId="32988" xr:uid="{00000000-0005-0000-0000-00002D810000}"/>
    <cellStyle name="Tusenskille [0] 4 2 2 2 9" xfId="32989" xr:uid="{00000000-0005-0000-0000-00002E810000}"/>
    <cellStyle name="Tusenskille [0] 4 2 2 2_Tabell 4.5-4.7" xfId="32926" xr:uid="{00000000-0005-0000-0000-00002F810000}"/>
    <cellStyle name="Tusenskille [0] 4 2 2 3" xfId="1915" xr:uid="{00000000-0005-0000-0000-000030810000}"/>
    <cellStyle name="Tusenskille [0] 4 2 2 3 10" xfId="32991" xr:uid="{00000000-0005-0000-0000-000031810000}"/>
    <cellStyle name="Tusenskille [0] 4 2 2 3 2" xfId="1916" xr:uid="{00000000-0005-0000-0000-000032810000}"/>
    <cellStyle name="Tusenskille [0] 4 2 2 3 2 2" xfId="32993" xr:uid="{00000000-0005-0000-0000-000033810000}"/>
    <cellStyle name="Tusenskille [0] 4 2 2 3 2 2 2" xfId="32994" xr:uid="{00000000-0005-0000-0000-000034810000}"/>
    <cellStyle name="Tusenskille [0] 4 2 2 3 2 2 3" xfId="32995" xr:uid="{00000000-0005-0000-0000-000035810000}"/>
    <cellStyle name="Tusenskille [0] 4 2 2 3 2 3" xfId="32996" xr:uid="{00000000-0005-0000-0000-000036810000}"/>
    <cellStyle name="Tusenskille [0] 4 2 2 3 2 3 2" xfId="32997" xr:uid="{00000000-0005-0000-0000-000037810000}"/>
    <cellStyle name="Tusenskille [0] 4 2 2 3 2 3 3" xfId="32998" xr:uid="{00000000-0005-0000-0000-000038810000}"/>
    <cellStyle name="Tusenskille [0] 4 2 2 3 2 4" xfId="32999" xr:uid="{00000000-0005-0000-0000-000039810000}"/>
    <cellStyle name="Tusenskille [0] 4 2 2 3 2 5" xfId="33000" xr:uid="{00000000-0005-0000-0000-00003A810000}"/>
    <cellStyle name="Tusenskille [0] 4 2 2 3 2_Tabell 4.5-4.7" xfId="32992" xr:uid="{00000000-0005-0000-0000-00003B810000}"/>
    <cellStyle name="Tusenskille [0] 4 2 2 3 3" xfId="33001" xr:uid="{00000000-0005-0000-0000-00003C810000}"/>
    <cellStyle name="Tusenskille [0] 4 2 2 3 3 2" xfId="33002" xr:uid="{00000000-0005-0000-0000-00003D810000}"/>
    <cellStyle name="Tusenskille [0] 4 2 2 3 3 2 2" xfId="33003" xr:uid="{00000000-0005-0000-0000-00003E810000}"/>
    <cellStyle name="Tusenskille [0] 4 2 2 3 3 2 3" xfId="33004" xr:uid="{00000000-0005-0000-0000-00003F810000}"/>
    <cellStyle name="Tusenskille [0] 4 2 2 3 3 3" xfId="33005" xr:uid="{00000000-0005-0000-0000-000040810000}"/>
    <cellStyle name="Tusenskille [0] 4 2 2 3 3 3 2" xfId="33006" xr:uid="{00000000-0005-0000-0000-000041810000}"/>
    <cellStyle name="Tusenskille [0] 4 2 2 3 3 3 3" xfId="33007" xr:uid="{00000000-0005-0000-0000-000042810000}"/>
    <cellStyle name="Tusenskille [0] 4 2 2 3 3 4" xfId="33008" xr:uid="{00000000-0005-0000-0000-000043810000}"/>
    <cellStyle name="Tusenskille [0] 4 2 2 3 3 5" xfId="33009" xr:uid="{00000000-0005-0000-0000-000044810000}"/>
    <cellStyle name="Tusenskille [0] 4 2 2 3 4" xfId="33010" xr:uid="{00000000-0005-0000-0000-000045810000}"/>
    <cellStyle name="Tusenskille [0] 4 2 2 3 4 2" xfId="33011" xr:uid="{00000000-0005-0000-0000-000046810000}"/>
    <cellStyle name="Tusenskille [0] 4 2 2 3 4 3" xfId="33012" xr:uid="{00000000-0005-0000-0000-000047810000}"/>
    <cellStyle name="Tusenskille [0] 4 2 2 3 5" xfId="33013" xr:uid="{00000000-0005-0000-0000-000048810000}"/>
    <cellStyle name="Tusenskille [0] 4 2 2 3 5 2" xfId="33014" xr:uid="{00000000-0005-0000-0000-000049810000}"/>
    <cellStyle name="Tusenskille [0] 4 2 2 3 5 3" xfId="33015" xr:uid="{00000000-0005-0000-0000-00004A810000}"/>
    <cellStyle name="Tusenskille [0] 4 2 2 3 6" xfId="33016" xr:uid="{00000000-0005-0000-0000-00004B810000}"/>
    <cellStyle name="Tusenskille [0] 4 2 2 3 6 2" xfId="33017" xr:uid="{00000000-0005-0000-0000-00004C810000}"/>
    <cellStyle name="Tusenskille [0] 4 2 2 3 7" xfId="33018" xr:uid="{00000000-0005-0000-0000-00004D810000}"/>
    <cellStyle name="Tusenskille [0] 4 2 2 3 7 2" xfId="33019" xr:uid="{00000000-0005-0000-0000-00004E810000}"/>
    <cellStyle name="Tusenskille [0] 4 2 2 3 8" xfId="33020" xr:uid="{00000000-0005-0000-0000-00004F810000}"/>
    <cellStyle name="Tusenskille [0] 4 2 2 3 9" xfId="33021" xr:uid="{00000000-0005-0000-0000-000050810000}"/>
    <cellStyle name="Tusenskille [0] 4 2 2 3_Tabell 4.5-4.7" xfId="32990" xr:uid="{00000000-0005-0000-0000-000051810000}"/>
    <cellStyle name="Tusenskille [0] 4 2 2 4" xfId="1917" xr:uid="{00000000-0005-0000-0000-000052810000}"/>
    <cellStyle name="Tusenskille [0] 4 2 2 4 2" xfId="33023" xr:uid="{00000000-0005-0000-0000-000053810000}"/>
    <cellStyle name="Tusenskille [0] 4 2 2 4 2 2" xfId="33024" xr:uid="{00000000-0005-0000-0000-000054810000}"/>
    <cellStyle name="Tusenskille [0] 4 2 2 4 2 3" xfId="33025" xr:uid="{00000000-0005-0000-0000-000055810000}"/>
    <cellStyle name="Tusenskille [0] 4 2 2 4 3" xfId="33026" xr:uid="{00000000-0005-0000-0000-000056810000}"/>
    <cellStyle name="Tusenskille [0] 4 2 2 4 3 2" xfId="33027" xr:uid="{00000000-0005-0000-0000-000057810000}"/>
    <cellStyle name="Tusenskille [0] 4 2 2 4 3 3" xfId="33028" xr:uid="{00000000-0005-0000-0000-000058810000}"/>
    <cellStyle name="Tusenskille [0] 4 2 2 4 4" xfId="33029" xr:uid="{00000000-0005-0000-0000-000059810000}"/>
    <cellStyle name="Tusenskille [0] 4 2 2 4 5" xfId="33030" xr:uid="{00000000-0005-0000-0000-00005A810000}"/>
    <cellStyle name="Tusenskille [0] 4 2 2 4_Tabell 4.5-4.7" xfId="33022" xr:uid="{00000000-0005-0000-0000-00005B810000}"/>
    <cellStyle name="Tusenskille [0] 4 2 2 5" xfId="33031" xr:uid="{00000000-0005-0000-0000-00005C810000}"/>
    <cellStyle name="Tusenskille [0] 4 2 2 5 2" xfId="33032" xr:uid="{00000000-0005-0000-0000-00005D810000}"/>
    <cellStyle name="Tusenskille [0] 4 2 2 5 2 2" xfId="33033" xr:uid="{00000000-0005-0000-0000-00005E810000}"/>
    <cellStyle name="Tusenskille [0] 4 2 2 5 2 3" xfId="33034" xr:uid="{00000000-0005-0000-0000-00005F810000}"/>
    <cellStyle name="Tusenskille [0] 4 2 2 5 3" xfId="33035" xr:uid="{00000000-0005-0000-0000-000060810000}"/>
    <cellStyle name="Tusenskille [0] 4 2 2 5 3 2" xfId="33036" xr:uid="{00000000-0005-0000-0000-000061810000}"/>
    <cellStyle name="Tusenskille [0] 4 2 2 5 3 3" xfId="33037" xr:uid="{00000000-0005-0000-0000-000062810000}"/>
    <cellStyle name="Tusenskille [0] 4 2 2 5 4" xfId="33038" xr:uid="{00000000-0005-0000-0000-000063810000}"/>
    <cellStyle name="Tusenskille [0] 4 2 2 5 5" xfId="33039" xr:uid="{00000000-0005-0000-0000-000064810000}"/>
    <cellStyle name="Tusenskille [0] 4 2 2 6" xfId="33040" xr:uid="{00000000-0005-0000-0000-000065810000}"/>
    <cellStyle name="Tusenskille [0] 4 2 2 6 2" xfId="33041" xr:uid="{00000000-0005-0000-0000-000066810000}"/>
    <cellStyle name="Tusenskille [0] 4 2 2 6 3" xfId="33042" xr:uid="{00000000-0005-0000-0000-000067810000}"/>
    <cellStyle name="Tusenskille [0] 4 2 2 7" xfId="33043" xr:uid="{00000000-0005-0000-0000-000068810000}"/>
    <cellStyle name="Tusenskille [0] 4 2 2 7 2" xfId="33044" xr:uid="{00000000-0005-0000-0000-000069810000}"/>
    <cellStyle name="Tusenskille [0] 4 2 2 7 3" xfId="33045" xr:uid="{00000000-0005-0000-0000-00006A810000}"/>
    <cellStyle name="Tusenskille [0] 4 2 2 8" xfId="33046" xr:uid="{00000000-0005-0000-0000-00006B810000}"/>
    <cellStyle name="Tusenskille [0] 4 2 2 8 2" xfId="33047" xr:uid="{00000000-0005-0000-0000-00006C810000}"/>
    <cellStyle name="Tusenskille [0] 4 2 2 9" xfId="33048" xr:uid="{00000000-0005-0000-0000-00006D810000}"/>
    <cellStyle name="Tusenskille [0] 4 2 2 9 2" xfId="33049" xr:uid="{00000000-0005-0000-0000-00006E810000}"/>
    <cellStyle name="Tusenskille [0] 4 2 2_Tabell 4.5-4.7" xfId="32922" xr:uid="{00000000-0005-0000-0000-00006F810000}"/>
    <cellStyle name="Tusenskille [0] 4 2 3" xfId="1918" xr:uid="{00000000-0005-0000-0000-000070810000}"/>
    <cellStyle name="Tusenskille [0] 4 2 3 10" xfId="33051" xr:uid="{00000000-0005-0000-0000-000071810000}"/>
    <cellStyle name="Tusenskille [0] 4 2 3 11" xfId="33052" xr:uid="{00000000-0005-0000-0000-000072810000}"/>
    <cellStyle name="Tusenskille [0] 4 2 3 2" xfId="1919" xr:uid="{00000000-0005-0000-0000-000073810000}"/>
    <cellStyle name="Tusenskille [0] 4 2 3 2 10" xfId="33054" xr:uid="{00000000-0005-0000-0000-000074810000}"/>
    <cellStyle name="Tusenskille [0] 4 2 3 2 2" xfId="1920" xr:uid="{00000000-0005-0000-0000-000075810000}"/>
    <cellStyle name="Tusenskille [0] 4 2 3 2 2 2" xfId="33056" xr:uid="{00000000-0005-0000-0000-000076810000}"/>
    <cellStyle name="Tusenskille [0] 4 2 3 2 2 2 2" xfId="33057" xr:uid="{00000000-0005-0000-0000-000077810000}"/>
    <cellStyle name="Tusenskille [0] 4 2 3 2 2 2 3" xfId="33058" xr:uid="{00000000-0005-0000-0000-000078810000}"/>
    <cellStyle name="Tusenskille [0] 4 2 3 2 2 3" xfId="33059" xr:uid="{00000000-0005-0000-0000-000079810000}"/>
    <cellStyle name="Tusenskille [0] 4 2 3 2 2 3 2" xfId="33060" xr:uid="{00000000-0005-0000-0000-00007A810000}"/>
    <cellStyle name="Tusenskille [0] 4 2 3 2 2 3 3" xfId="33061" xr:uid="{00000000-0005-0000-0000-00007B810000}"/>
    <cellStyle name="Tusenskille [0] 4 2 3 2 2 4" xfId="33062" xr:uid="{00000000-0005-0000-0000-00007C810000}"/>
    <cellStyle name="Tusenskille [0] 4 2 3 2 2 5" xfId="33063" xr:uid="{00000000-0005-0000-0000-00007D810000}"/>
    <cellStyle name="Tusenskille [0] 4 2 3 2 2_Tabell 4.5-4.7" xfId="33055" xr:uid="{00000000-0005-0000-0000-00007E810000}"/>
    <cellStyle name="Tusenskille [0] 4 2 3 2 3" xfId="33064" xr:uid="{00000000-0005-0000-0000-00007F810000}"/>
    <cellStyle name="Tusenskille [0] 4 2 3 2 3 2" xfId="33065" xr:uid="{00000000-0005-0000-0000-000080810000}"/>
    <cellStyle name="Tusenskille [0] 4 2 3 2 3 2 2" xfId="33066" xr:uid="{00000000-0005-0000-0000-000081810000}"/>
    <cellStyle name="Tusenskille [0] 4 2 3 2 3 2 3" xfId="33067" xr:uid="{00000000-0005-0000-0000-000082810000}"/>
    <cellStyle name="Tusenskille [0] 4 2 3 2 3 3" xfId="33068" xr:uid="{00000000-0005-0000-0000-000083810000}"/>
    <cellStyle name="Tusenskille [0] 4 2 3 2 3 3 2" xfId="33069" xr:uid="{00000000-0005-0000-0000-000084810000}"/>
    <cellStyle name="Tusenskille [0] 4 2 3 2 3 3 3" xfId="33070" xr:uid="{00000000-0005-0000-0000-000085810000}"/>
    <cellStyle name="Tusenskille [0] 4 2 3 2 3 4" xfId="33071" xr:uid="{00000000-0005-0000-0000-000086810000}"/>
    <cellStyle name="Tusenskille [0] 4 2 3 2 3 5" xfId="33072" xr:uid="{00000000-0005-0000-0000-000087810000}"/>
    <cellStyle name="Tusenskille [0] 4 2 3 2 4" xfId="33073" xr:uid="{00000000-0005-0000-0000-000088810000}"/>
    <cellStyle name="Tusenskille [0] 4 2 3 2 4 2" xfId="33074" xr:uid="{00000000-0005-0000-0000-000089810000}"/>
    <cellStyle name="Tusenskille [0] 4 2 3 2 4 3" xfId="33075" xr:uid="{00000000-0005-0000-0000-00008A810000}"/>
    <cellStyle name="Tusenskille [0] 4 2 3 2 5" xfId="33076" xr:uid="{00000000-0005-0000-0000-00008B810000}"/>
    <cellStyle name="Tusenskille [0] 4 2 3 2 5 2" xfId="33077" xr:uid="{00000000-0005-0000-0000-00008C810000}"/>
    <cellStyle name="Tusenskille [0] 4 2 3 2 5 3" xfId="33078" xr:uid="{00000000-0005-0000-0000-00008D810000}"/>
    <cellStyle name="Tusenskille [0] 4 2 3 2 6" xfId="33079" xr:uid="{00000000-0005-0000-0000-00008E810000}"/>
    <cellStyle name="Tusenskille [0] 4 2 3 2 6 2" xfId="33080" xr:uid="{00000000-0005-0000-0000-00008F810000}"/>
    <cellStyle name="Tusenskille [0] 4 2 3 2 7" xfId="33081" xr:uid="{00000000-0005-0000-0000-000090810000}"/>
    <cellStyle name="Tusenskille [0] 4 2 3 2 7 2" xfId="33082" xr:uid="{00000000-0005-0000-0000-000091810000}"/>
    <cellStyle name="Tusenskille [0] 4 2 3 2 8" xfId="33083" xr:uid="{00000000-0005-0000-0000-000092810000}"/>
    <cellStyle name="Tusenskille [0] 4 2 3 2 9" xfId="33084" xr:uid="{00000000-0005-0000-0000-000093810000}"/>
    <cellStyle name="Tusenskille [0] 4 2 3 2_Tabell 4.5-4.7" xfId="33053" xr:uid="{00000000-0005-0000-0000-000094810000}"/>
    <cellStyle name="Tusenskille [0] 4 2 3 3" xfId="1921" xr:uid="{00000000-0005-0000-0000-000095810000}"/>
    <cellStyle name="Tusenskille [0] 4 2 3 3 2" xfId="33086" xr:uid="{00000000-0005-0000-0000-000096810000}"/>
    <cellStyle name="Tusenskille [0] 4 2 3 3 2 2" xfId="33087" xr:uid="{00000000-0005-0000-0000-000097810000}"/>
    <cellStyle name="Tusenskille [0] 4 2 3 3 2 3" xfId="33088" xr:uid="{00000000-0005-0000-0000-000098810000}"/>
    <cellStyle name="Tusenskille [0] 4 2 3 3 3" xfId="33089" xr:uid="{00000000-0005-0000-0000-000099810000}"/>
    <cellStyle name="Tusenskille [0] 4 2 3 3 3 2" xfId="33090" xr:uid="{00000000-0005-0000-0000-00009A810000}"/>
    <cellStyle name="Tusenskille [0] 4 2 3 3 3 3" xfId="33091" xr:uid="{00000000-0005-0000-0000-00009B810000}"/>
    <cellStyle name="Tusenskille [0] 4 2 3 3 4" xfId="33092" xr:uid="{00000000-0005-0000-0000-00009C810000}"/>
    <cellStyle name="Tusenskille [0] 4 2 3 3 5" xfId="33093" xr:uid="{00000000-0005-0000-0000-00009D810000}"/>
    <cellStyle name="Tusenskille [0] 4 2 3 3_Tabell 4.5-4.7" xfId="33085" xr:uid="{00000000-0005-0000-0000-00009E810000}"/>
    <cellStyle name="Tusenskille [0] 4 2 3 4" xfId="33094" xr:uid="{00000000-0005-0000-0000-00009F810000}"/>
    <cellStyle name="Tusenskille [0] 4 2 3 4 2" xfId="33095" xr:uid="{00000000-0005-0000-0000-0000A0810000}"/>
    <cellStyle name="Tusenskille [0] 4 2 3 4 2 2" xfId="33096" xr:uid="{00000000-0005-0000-0000-0000A1810000}"/>
    <cellStyle name="Tusenskille [0] 4 2 3 4 2 3" xfId="33097" xr:uid="{00000000-0005-0000-0000-0000A2810000}"/>
    <cellStyle name="Tusenskille [0] 4 2 3 4 3" xfId="33098" xr:uid="{00000000-0005-0000-0000-0000A3810000}"/>
    <cellStyle name="Tusenskille [0] 4 2 3 4 3 2" xfId="33099" xr:uid="{00000000-0005-0000-0000-0000A4810000}"/>
    <cellStyle name="Tusenskille [0] 4 2 3 4 3 3" xfId="33100" xr:uid="{00000000-0005-0000-0000-0000A5810000}"/>
    <cellStyle name="Tusenskille [0] 4 2 3 4 4" xfId="33101" xr:uid="{00000000-0005-0000-0000-0000A6810000}"/>
    <cellStyle name="Tusenskille [0] 4 2 3 4 5" xfId="33102" xr:uid="{00000000-0005-0000-0000-0000A7810000}"/>
    <cellStyle name="Tusenskille [0] 4 2 3 5" xfId="33103" xr:uid="{00000000-0005-0000-0000-0000A8810000}"/>
    <cellStyle name="Tusenskille [0] 4 2 3 5 2" xfId="33104" xr:uid="{00000000-0005-0000-0000-0000A9810000}"/>
    <cellStyle name="Tusenskille [0] 4 2 3 5 3" xfId="33105" xr:uid="{00000000-0005-0000-0000-0000AA810000}"/>
    <cellStyle name="Tusenskille [0] 4 2 3 6" xfId="33106" xr:uid="{00000000-0005-0000-0000-0000AB810000}"/>
    <cellStyle name="Tusenskille [0] 4 2 3 6 2" xfId="33107" xr:uid="{00000000-0005-0000-0000-0000AC810000}"/>
    <cellStyle name="Tusenskille [0] 4 2 3 6 3" xfId="33108" xr:uid="{00000000-0005-0000-0000-0000AD810000}"/>
    <cellStyle name="Tusenskille [0] 4 2 3 7" xfId="33109" xr:uid="{00000000-0005-0000-0000-0000AE810000}"/>
    <cellStyle name="Tusenskille [0] 4 2 3 7 2" xfId="33110" xr:uid="{00000000-0005-0000-0000-0000AF810000}"/>
    <cellStyle name="Tusenskille [0] 4 2 3 8" xfId="33111" xr:uid="{00000000-0005-0000-0000-0000B0810000}"/>
    <cellStyle name="Tusenskille [0] 4 2 3 8 2" xfId="33112" xr:uid="{00000000-0005-0000-0000-0000B1810000}"/>
    <cellStyle name="Tusenskille [0] 4 2 3 9" xfId="33113" xr:uid="{00000000-0005-0000-0000-0000B2810000}"/>
    <cellStyle name="Tusenskille [0] 4 2 3_Tabell 4.5-4.7" xfId="33050" xr:uid="{00000000-0005-0000-0000-0000B3810000}"/>
    <cellStyle name="Tusenskille [0] 4 2 4" xfId="1922" xr:uid="{00000000-0005-0000-0000-0000B4810000}"/>
    <cellStyle name="Tusenskille [0] 4 2 4 10" xfId="33115" xr:uid="{00000000-0005-0000-0000-0000B5810000}"/>
    <cellStyle name="Tusenskille [0] 4 2 4 2" xfId="1923" xr:uid="{00000000-0005-0000-0000-0000B6810000}"/>
    <cellStyle name="Tusenskille [0] 4 2 4 2 2" xfId="33117" xr:uid="{00000000-0005-0000-0000-0000B7810000}"/>
    <cellStyle name="Tusenskille [0] 4 2 4 2 2 2" xfId="33118" xr:uid="{00000000-0005-0000-0000-0000B8810000}"/>
    <cellStyle name="Tusenskille [0] 4 2 4 2 2 3" xfId="33119" xr:uid="{00000000-0005-0000-0000-0000B9810000}"/>
    <cellStyle name="Tusenskille [0] 4 2 4 2 3" xfId="33120" xr:uid="{00000000-0005-0000-0000-0000BA810000}"/>
    <cellStyle name="Tusenskille [0] 4 2 4 2 3 2" xfId="33121" xr:uid="{00000000-0005-0000-0000-0000BB810000}"/>
    <cellStyle name="Tusenskille [0] 4 2 4 2 3 3" xfId="33122" xr:uid="{00000000-0005-0000-0000-0000BC810000}"/>
    <cellStyle name="Tusenskille [0] 4 2 4 2 4" xfId="33123" xr:uid="{00000000-0005-0000-0000-0000BD810000}"/>
    <cellStyle name="Tusenskille [0] 4 2 4 2 5" xfId="33124" xr:uid="{00000000-0005-0000-0000-0000BE810000}"/>
    <cellStyle name="Tusenskille [0] 4 2 4 2_Tabell 4.5-4.7" xfId="33116" xr:uid="{00000000-0005-0000-0000-0000BF810000}"/>
    <cellStyle name="Tusenskille [0] 4 2 4 3" xfId="33125" xr:uid="{00000000-0005-0000-0000-0000C0810000}"/>
    <cellStyle name="Tusenskille [0] 4 2 4 3 2" xfId="33126" xr:uid="{00000000-0005-0000-0000-0000C1810000}"/>
    <cellStyle name="Tusenskille [0] 4 2 4 3 2 2" xfId="33127" xr:uid="{00000000-0005-0000-0000-0000C2810000}"/>
    <cellStyle name="Tusenskille [0] 4 2 4 3 2 3" xfId="33128" xr:uid="{00000000-0005-0000-0000-0000C3810000}"/>
    <cellStyle name="Tusenskille [0] 4 2 4 3 3" xfId="33129" xr:uid="{00000000-0005-0000-0000-0000C4810000}"/>
    <cellStyle name="Tusenskille [0] 4 2 4 3 3 2" xfId="33130" xr:uid="{00000000-0005-0000-0000-0000C5810000}"/>
    <cellStyle name="Tusenskille [0] 4 2 4 3 3 3" xfId="33131" xr:uid="{00000000-0005-0000-0000-0000C6810000}"/>
    <cellStyle name="Tusenskille [0] 4 2 4 3 4" xfId="33132" xr:uid="{00000000-0005-0000-0000-0000C7810000}"/>
    <cellStyle name="Tusenskille [0] 4 2 4 3 5" xfId="33133" xr:uid="{00000000-0005-0000-0000-0000C8810000}"/>
    <cellStyle name="Tusenskille [0] 4 2 4 4" xfId="33134" xr:uid="{00000000-0005-0000-0000-0000C9810000}"/>
    <cellStyle name="Tusenskille [0] 4 2 4 4 2" xfId="33135" xr:uid="{00000000-0005-0000-0000-0000CA810000}"/>
    <cellStyle name="Tusenskille [0] 4 2 4 4 3" xfId="33136" xr:uid="{00000000-0005-0000-0000-0000CB810000}"/>
    <cellStyle name="Tusenskille [0] 4 2 4 5" xfId="33137" xr:uid="{00000000-0005-0000-0000-0000CC810000}"/>
    <cellStyle name="Tusenskille [0] 4 2 4 5 2" xfId="33138" xr:uid="{00000000-0005-0000-0000-0000CD810000}"/>
    <cellStyle name="Tusenskille [0] 4 2 4 5 3" xfId="33139" xr:uid="{00000000-0005-0000-0000-0000CE810000}"/>
    <cellStyle name="Tusenskille [0] 4 2 4 6" xfId="33140" xr:uid="{00000000-0005-0000-0000-0000CF810000}"/>
    <cellStyle name="Tusenskille [0] 4 2 4 6 2" xfId="33141" xr:uid="{00000000-0005-0000-0000-0000D0810000}"/>
    <cellStyle name="Tusenskille [0] 4 2 4 7" xfId="33142" xr:uid="{00000000-0005-0000-0000-0000D1810000}"/>
    <cellStyle name="Tusenskille [0] 4 2 4 7 2" xfId="33143" xr:uid="{00000000-0005-0000-0000-0000D2810000}"/>
    <cellStyle name="Tusenskille [0] 4 2 4 8" xfId="33144" xr:uid="{00000000-0005-0000-0000-0000D3810000}"/>
    <cellStyle name="Tusenskille [0] 4 2 4 9" xfId="33145" xr:uid="{00000000-0005-0000-0000-0000D4810000}"/>
    <cellStyle name="Tusenskille [0] 4 2 4_Tabell 4.5-4.7" xfId="33114" xr:uid="{00000000-0005-0000-0000-0000D5810000}"/>
    <cellStyle name="Tusenskille [0] 4 2 5" xfId="1924" xr:uid="{00000000-0005-0000-0000-0000D6810000}"/>
    <cellStyle name="Tusenskille [0] 4 2 5 2" xfId="33147" xr:uid="{00000000-0005-0000-0000-0000D7810000}"/>
    <cellStyle name="Tusenskille [0] 4 2 5 2 2" xfId="33148" xr:uid="{00000000-0005-0000-0000-0000D8810000}"/>
    <cellStyle name="Tusenskille [0] 4 2 5 2 3" xfId="33149" xr:uid="{00000000-0005-0000-0000-0000D9810000}"/>
    <cellStyle name="Tusenskille [0] 4 2 5 3" xfId="33150" xr:uid="{00000000-0005-0000-0000-0000DA810000}"/>
    <cellStyle name="Tusenskille [0] 4 2 5 3 2" xfId="33151" xr:uid="{00000000-0005-0000-0000-0000DB810000}"/>
    <cellStyle name="Tusenskille [0] 4 2 5 3 3" xfId="33152" xr:uid="{00000000-0005-0000-0000-0000DC810000}"/>
    <cellStyle name="Tusenskille [0] 4 2 5 4" xfId="33153" xr:uid="{00000000-0005-0000-0000-0000DD810000}"/>
    <cellStyle name="Tusenskille [0] 4 2 5 5" xfId="33154" xr:uid="{00000000-0005-0000-0000-0000DE810000}"/>
    <cellStyle name="Tusenskille [0] 4 2 5_Tabell 4.5-4.7" xfId="33146" xr:uid="{00000000-0005-0000-0000-0000DF810000}"/>
    <cellStyle name="Tusenskille [0] 4 2 6" xfId="33155" xr:uid="{00000000-0005-0000-0000-0000E0810000}"/>
    <cellStyle name="Tusenskille [0] 4 2 6 2" xfId="33156" xr:uid="{00000000-0005-0000-0000-0000E1810000}"/>
    <cellStyle name="Tusenskille [0] 4 2 6 2 2" xfId="33157" xr:uid="{00000000-0005-0000-0000-0000E2810000}"/>
    <cellStyle name="Tusenskille [0] 4 2 6 2 3" xfId="33158" xr:uid="{00000000-0005-0000-0000-0000E3810000}"/>
    <cellStyle name="Tusenskille [0] 4 2 6 3" xfId="33159" xr:uid="{00000000-0005-0000-0000-0000E4810000}"/>
    <cellStyle name="Tusenskille [0] 4 2 6 3 2" xfId="33160" xr:uid="{00000000-0005-0000-0000-0000E5810000}"/>
    <cellStyle name="Tusenskille [0] 4 2 6 3 3" xfId="33161" xr:uid="{00000000-0005-0000-0000-0000E6810000}"/>
    <cellStyle name="Tusenskille [0] 4 2 6 4" xfId="33162" xr:uid="{00000000-0005-0000-0000-0000E7810000}"/>
    <cellStyle name="Tusenskille [0] 4 2 6 5" xfId="33163" xr:uid="{00000000-0005-0000-0000-0000E8810000}"/>
    <cellStyle name="Tusenskille [0] 4 2 7" xfId="33164" xr:uid="{00000000-0005-0000-0000-0000E9810000}"/>
    <cellStyle name="Tusenskille [0] 4 2 7 2" xfId="33165" xr:uid="{00000000-0005-0000-0000-0000EA810000}"/>
    <cellStyle name="Tusenskille [0] 4 2 7 3" xfId="33166" xr:uid="{00000000-0005-0000-0000-0000EB810000}"/>
    <cellStyle name="Tusenskille [0] 4 2 8" xfId="33167" xr:uid="{00000000-0005-0000-0000-0000EC810000}"/>
    <cellStyle name="Tusenskille [0] 4 2 8 2" xfId="33168" xr:uid="{00000000-0005-0000-0000-0000ED810000}"/>
    <cellStyle name="Tusenskille [0] 4 2 8 3" xfId="33169" xr:uid="{00000000-0005-0000-0000-0000EE810000}"/>
    <cellStyle name="Tusenskille [0] 4 2 9" xfId="33170" xr:uid="{00000000-0005-0000-0000-0000EF810000}"/>
    <cellStyle name="Tusenskille [0] 4 2 9 2" xfId="33171" xr:uid="{00000000-0005-0000-0000-0000F0810000}"/>
    <cellStyle name="Tusenskille [0] 4 2_Tabell 4.5-4.7" xfId="32916" xr:uid="{00000000-0005-0000-0000-0000F1810000}"/>
    <cellStyle name="Tusenskille [0] 4 3" xfId="1925" xr:uid="{00000000-0005-0000-0000-0000F2810000}"/>
    <cellStyle name="Tusenskille [0] 4 3 10" xfId="33173" xr:uid="{00000000-0005-0000-0000-0000F3810000}"/>
    <cellStyle name="Tusenskille [0] 4 3 10 2" xfId="33174" xr:uid="{00000000-0005-0000-0000-0000F4810000}"/>
    <cellStyle name="Tusenskille [0] 4 3 11" xfId="33175" xr:uid="{00000000-0005-0000-0000-0000F5810000}"/>
    <cellStyle name="Tusenskille [0] 4 3 12" xfId="33176" xr:uid="{00000000-0005-0000-0000-0000F6810000}"/>
    <cellStyle name="Tusenskille [0] 4 3 13" xfId="33177" xr:uid="{00000000-0005-0000-0000-0000F7810000}"/>
    <cellStyle name="Tusenskille [0] 4 3 2" xfId="1926" xr:uid="{00000000-0005-0000-0000-0000F8810000}"/>
    <cellStyle name="Tusenskille [0] 4 3 2 10" xfId="33179" xr:uid="{00000000-0005-0000-0000-0000F9810000}"/>
    <cellStyle name="Tusenskille [0] 4 3 2 11" xfId="33180" xr:uid="{00000000-0005-0000-0000-0000FA810000}"/>
    <cellStyle name="Tusenskille [0] 4 3 2 12" xfId="33181" xr:uid="{00000000-0005-0000-0000-0000FB810000}"/>
    <cellStyle name="Tusenskille [0] 4 3 2 2" xfId="1927" xr:uid="{00000000-0005-0000-0000-0000FC810000}"/>
    <cellStyle name="Tusenskille [0] 4 3 2 2 10" xfId="33183" xr:uid="{00000000-0005-0000-0000-0000FD810000}"/>
    <cellStyle name="Tusenskille [0] 4 3 2 2 11" xfId="33184" xr:uid="{00000000-0005-0000-0000-0000FE810000}"/>
    <cellStyle name="Tusenskille [0] 4 3 2 2 2" xfId="1928" xr:uid="{00000000-0005-0000-0000-0000FF810000}"/>
    <cellStyle name="Tusenskille [0] 4 3 2 2 2 10" xfId="33186" xr:uid="{00000000-0005-0000-0000-000000820000}"/>
    <cellStyle name="Tusenskille [0] 4 3 2 2 2 2" xfId="1929" xr:uid="{00000000-0005-0000-0000-000001820000}"/>
    <cellStyle name="Tusenskille [0] 4 3 2 2 2 2 2" xfId="33188" xr:uid="{00000000-0005-0000-0000-000002820000}"/>
    <cellStyle name="Tusenskille [0] 4 3 2 2 2 2 2 2" xfId="33189" xr:uid="{00000000-0005-0000-0000-000003820000}"/>
    <cellStyle name="Tusenskille [0] 4 3 2 2 2 2 2 3" xfId="33190" xr:uid="{00000000-0005-0000-0000-000004820000}"/>
    <cellStyle name="Tusenskille [0] 4 3 2 2 2 2 3" xfId="33191" xr:uid="{00000000-0005-0000-0000-000005820000}"/>
    <cellStyle name="Tusenskille [0] 4 3 2 2 2 2 3 2" xfId="33192" xr:uid="{00000000-0005-0000-0000-000006820000}"/>
    <cellStyle name="Tusenskille [0] 4 3 2 2 2 2 3 3" xfId="33193" xr:uid="{00000000-0005-0000-0000-000007820000}"/>
    <cellStyle name="Tusenskille [0] 4 3 2 2 2 2 4" xfId="33194" xr:uid="{00000000-0005-0000-0000-000008820000}"/>
    <cellStyle name="Tusenskille [0] 4 3 2 2 2 2 5" xfId="33195" xr:uid="{00000000-0005-0000-0000-000009820000}"/>
    <cellStyle name="Tusenskille [0] 4 3 2 2 2 2_Tabell 4.5-4.7" xfId="33187" xr:uid="{00000000-0005-0000-0000-00000A820000}"/>
    <cellStyle name="Tusenskille [0] 4 3 2 2 2 3" xfId="33196" xr:uid="{00000000-0005-0000-0000-00000B820000}"/>
    <cellStyle name="Tusenskille [0] 4 3 2 2 2 3 2" xfId="33197" xr:uid="{00000000-0005-0000-0000-00000C820000}"/>
    <cellStyle name="Tusenskille [0] 4 3 2 2 2 3 2 2" xfId="33198" xr:uid="{00000000-0005-0000-0000-00000D820000}"/>
    <cellStyle name="Tusenskille [0] 4 3 2 2 2 3 2 3" xfId="33199" xr:uid="{00000000-0005-0000-0000-00000E820000}"/>
    <cellStyle name="Tusenskille [0] 4 3 2 2 2 3 3" xfId="33200" xr:uid="{00000000-0005-0000-0000-00000F820000}"/>
    <cellStyle name="Tusenskille [0] 4 3 2 2 2 3 3 2" xfId="33201" xr:uid="{00000000-0005-0000-0000-000010820000}"/>
    <cellStyle name="Tusenskille [0] 4 3 2 2 2 3 3 3" xfId="33202" xr:uid="{00000000-0005-0000-0000-000011820000}"/>
    <cellStyle name="Tusenskille [0] 4 3 2 2 2 3 4" xfId="33203" xr:uid="{00000000-0005-0000-0000-000012820000}"/>
    <cellStyle name="Tusenskille [0] 4 3 2 2 2 3 5" xfId="33204" xr:uid="{00000000-0005-0000-0000-000013820000}"/>
    <cellStyle name="Tusenskille [0] 4 3 2 2 2 4" xfId="33205" xr:uid="{00000000-0005-0000-0000-000014820000}"/>
    <cellStyle name="Tusenskille [0] 4 3 2 2 2 4 2" xfId="33206" xr:uid="{00000000-0005-0000-0000-000015820000}"/>
    <cellStyle name="Tusenskille [0] 4 3 2 2 2 4 3" xfId="33207" xr:uid="{00000000-0005-0000-0000-000016820000}"/>
    <cellStyle name="Tusenskille [0] 4 3 2 2 2 5" xfId="33208" xr:uid="{00000000-0005-0000-0000-000017820000}"/>
    <cellStyle name="Tusenskille [0] 4 3 2 2 2 5 2" xfId="33209" xr:uid="{00000000-0005-0000-0000-000018820000}"/>
    <cellStyle name="Tusenskille [0] 4 3 2 2 2 5 3" xfId="33210" xr:uid="{00000000-0005-0000-0000-000019820000}"/>
    <cellStyle name="Tusenskille [0] 4 3 2 2 2 6" xfId="33211" xr:uid="{00000000-0005-0000-0000-00001A820000}"/>
    <cellStyle name="Tusenskille [0] 4 3 2 2 2 6 2" xfId="33212" xr:uid="{00000000-0005-0000-0000-00001B820000}"/>
    <cellStyle name="Tusenskille [0] 4 3 2 2 2 7" xfId="33213" xr:uid="{00000000-0005-0000-0000-00001C820000}"/>
    <cellStyle name="Tusenskille [0] 4 3 2 2 2 7 2" xfId="33214" xr:uid="{00000000-0005-0000-0000-00001D820000}"/>
    <cellStyle name="Tusenskille [0] 4 3 2 2 2 8" xfId="33215" xr:uid="{00000000-0005-0000-0000-00001E820000}"/>
    <cellStyle name="Tusenskille [0] 4 3 2 2 2 9" xfId="33216" xr:uid="{00000000-0005-0000-0000-00001F820000}"/>
    <cellStyle name="Tusenskille [0] 4 3 2 2 2_Tabell 4.5-4.7" xfId="33185" xr:uid="{00000000-0005-0000-0000-000020820000}"/>
    <cellStyle name="Tusenskille [0] 4 3 2 2 3" xfId="1930" xr:uid="{00000000-0005-0000-0000-000021820000}"/>
    <cellStyle name="Tusenskille [0] 4 3 2 2 3 2" xfId="33218" xr:uid="{00000000-0005-0000-0000-000022820000}"/>
    <cellStyle name="Tusenskille [0] 4 3 2 2 3 2 2" xfId="33219" xr:uid="{00000000-0005-0000-0000-000023820000}"/>
    <cellStyle name="Tusenskille [0] 4 3 2 2 3 2 3" xfId="33220" xr:uid="{00000000-0005-0000-0000-000024820000}"/>
    <cellStyle name="Tusenskille [0] 4 3 2 2 3 3" xfId="33221" xr:uid="{00000000-0005-0000-0000-000025820000}"/>
    <cellStyle name="Tusenskille [0] 4 3 2 2 3 3 2" xfId="33222" xr:uid="{00000000-0005-0000-0000-000026820000}"/>
    <cellStyle name="Tusenskille [0] 4 3 2 2 3 3 3" xfId="33223" xr:uid="{00000000-0005-0000-0000-000027820000}"/>
    <cellStyle name="Tusenskille [0] 4 3 2 2 3 4" xfId="33224" xr:uid="{00000000-0005-0000-0000-000028820000}"/>
    <cellStyle name="Tusenskille [0] 4 3 2 2 3 5" xfId="33225" xr:uid="{00000000-0005-0000-0000-000029820000}"/>
    <cellStyle name="Tusenskille [0] 4 3 2 2 3_Tabell 4.5-4.7" xfId="33217" xr:uid="{00000000-0005-0000-0000-00002A820000}"/>
    <cellStyle name="Tusenskille [0] 4 3 2 2 4" xfId="33226" xr:uid="{00000000-0005-0000-0000-00002B820000}"/>
    <cellStyle name="Tusenskille [0] 4 3 2 2 4 2" xfId="33227" xr:uid="{00000000-0005-0000-0000-00002C820000}"/>
    <cellStyle name="Tusenskille [0] 4 3 2 2 4 2 2" xfId="33228" xr:uid="{00000000-0005-0000-0000-00002D820000}"/>
    <cellStyle name="Tusenskille [0] 4 3 2 2 4 2 3" xfId="33229" xr:uid="{00000000-0005-0000-0000-00002E820000}"/>
    <cellStyle name="Tusenskille [0] 4 3 2 2 4 3" xfId="33230" xr:uid="{00000000-0005-0000-0000-00002F820000}"/>
    <cellStyle name="Tusenskille [0] 4 3 2 2 4 3 2" xfId="33231" xr:uid="{00000000-0005-0000-0000-000030820000}"/>
    <cellStyle name="Tusenskille [0] 4 3 2 2 4 3 3" xfId="33232" xr:uid="{00000000-0005-0000-0000-000031820000}"/>
    <cellStyle name="Tusenskille [0] 4 3 2 2 4 4" xfId="33233" xr:uid="{00000000-0005-0000-0000-000032820000}"/>
    <cellStyle name="Tusenskille [0] 4 3 2 2 4 5" xfId="33234" xr:uid="{00000000-0005-0000-0000-000033820000}"/>
    <cellStyle name="Tusenskille [0] 4 3 2 2 5" xfId="33235" xr:uid="{00000000-0005-0000-0000-000034820000}"/>
    <cellStyle name="Tusenskille [0] 4 3 2 2 5 2" xfId="33236" xr:uid="{00000000-0005-0000-0000-000035820000}"/>
    <cellStyle name="Tusenskille [0] 4 3 2 2 5 3" xfId="33237" xr:uid="{00000000-0005-0000-0000-000036820000}"/>
    <cellStyle name="Tusenskille [0] 4 3 2 2 6" xfId="33238" xr:uid="{00000000-0005-0000-0000-000037820000}"/>
    <cellStyle name="Tusenskille [0] 4 3 2 2 6 2" xfId="33239" xr:uid="{00000000-0005-0000-0000-000038820000}"/>
    <cellStyle name="Tusenskille [0] 4 3 2 2 6 3" xfId="33240" xr:uid="{00000000-0005-0000-0000-000039820000}"/>
    <cellStyle name="Tusenskille [0] 4 3 2 2 7" xfId="33241" xr:uid="{00000000-0005-0000-0000-00003A820000}"/>
    <cellStyle name="Tusenskille [0] 4 3 2 2 7 2" xfId="33242" xr:uid="{00000000-0005-0000-0000-00003B820000}"/>
    <cellStyle name="Tusenskille [0] 4 3 2 2 8" xfId="33243" xr:uid="{00000000-0005-0000-0000-00003C820000}"/>
    <cellStyle name="Tusenskille [0] 4 3 2 2 8 2" xfId="33244" xr:uid="{00000000-0005-0000-0000-00003D820000}"/>
    <cellStyle name="Tusenskille [0] 4 3 2 2 9" xfId="33245" xr:uid="{00000000-0005-0000-0000-00003E820000}"/>
    <cellStyle name="Tusenskille [0] 4 3 2 2_Tabell 4.5-4.7" xfId="33182" xr:uid="{00000000-0005-0000-0000-00003F820000}"/>
    <cellStyle name="Tusenskille [0] 4 3 2 3" xfId="1931" xr:uid="{00000000-0005-0000-0000-000040820000}"/>
    <cellStyle name="Tusenskille [0] 4 3 2 3 10" xfId="33247" xr:uid="{00000000-0005-0000-0000-000041820000}"/>
    <cellStyle name="Tusenskille [0] 4 3 2 3 2" xfId="1932" xr:uid="{00000000-0005-0000-0000-000042820000}"/>
    <cellStyle name="Tusenskille [0] 4 3 2 3 2 2" xfId="33249" xr:uid="{00000000-0005-0000-0000-000043820000}"/>
    <cellStyle name="Tusenskille [0] 4 3 2 3 2 2 2" xfId="33250" xr:uid="{00000000-0005-0000-0000-000044820000}"/>
    <cellStyle name="Tusenskille [0] 4 3 2 3 2 2 3" xfId="33251" xr:uid="{00000000-0005-0000-0000-000045820000}"/>
    <cellStyle name="Tusenskille [0] 4 3 2 3 2 3" xfId="33252" xr:uid="{00000000-0005-0000-0000-000046820000}"/>
    <cellStyle name="Tusenskille [0] 4 3 2 3 2 3 2" xfId="33253" xr:uid="{00000000-0005-0000-0000-000047820000}"/>
    <cellStyle name="Tusenskille [0] 4 3 2 3 2 3 3" xfId="33254" xr:uid="{00000000-0005-0000-0000-000048820000}"/>
    <cellStyle name="Tusenskille [0] 4 3 2 3 2 4" xfId="33255" xr:uid="{00000000-0005-0000-0000-000049820000}"/>
    <cellStyle name="Tusenskille [0] 4 3 2 3 2 5" xfId="33256" xr:uid="{00000000-0005-0000-0000-00004A820000}"/>
    <cellStyle name="Tusenskille [0] 4 3 2 3 2_Tabell 4.5-4.7" xfId="33248" xr:uid="{00000000-0005-0000-0000-00004B820000}"/>
    <cellStyle name="Tusenskille [0] 4 3 2 3 3" xfId="33257" xr:uid="{00000000-0005-0000-0000-00004C820000}"/>
    <cellStyle name="Tusenskille [0] 4 3 2 3 3 2" xfId="33258" xr:uid="{00000000-0005-0000-0000-00004D820000}"/>
    <cellStyle name="Tusenskille [0] 4 3 2 3 3 2 2" xfId="33259" xr:uid="{00000000-0005-0000-0000-00004E820000}"/>
    <cellStyle name="Tusenskille [0] 4 3 2 3 3 2 3" xfId="33260" xr:uid="{00000000-0005-0000-0000-00004F820000}"/>
    <cellStyle name="Tusenskille [0] 4 3 2 3 3 3" xfId="33261" xr:uid="{00000000-0005-0000-0000-000050820000}"/>
    <cellStyle name="Tusenskille [0] 4 3 2 3 3 3 2" xfId="33262" xr:uid="{00000000-0005-0000-0000-000051820000}"/>
    <cellStyle name="Tusenskille [0] 4 3 2 3 3 3 3" xfId="33263" xr:uid="{00000000-0005-0000-0000-000052820000}"/>
    <cellStyle name="Tusenskille [0] 4 3 2 3 3 4" xfId="33264" xr:uid="{00000000-0005-0000-0000-000053820000}"/>
    <cellStyle name="Tusenskille [0] 4 3 2 3 3 5" xfId="33265" xr:uid="{00000000-0005-0000-0000-000054820000}"/>
    <cellStyle name="Tusenskille [0] 4 3 2 3 4" xfId="33266" xr:uid="{00000000-0005-0000-0000-000055820000}"/>
    <cellStyle name="Tusenskille [0] 4 3 2 3 4 2" xfId="33267" xr:uid="{00000000-0005-0000-0000-000056820000}"/>
    <cellStyle name="Tusenskille [0] 4 3 2 3 4 3" xfId="33268" xr:uid="{00000000-0005-0000-0000-000057820000}"/>
    <cellStyle name="Tusenskille [0] 4 3 2 3 5" xfId="33269" xr:uid="{00000000-0005-0000-0000-000058820000}"/>
    <cellStyle name="Tusenskille [0] 4 3 2 3 5 2" xfId="33270" xr:uid="{00000000-0005-0000-0000-000059820000}"/>
    <cellStyle name="Tusenskille [0] 4 3 2 3 5 3" xfId="33271" xr:uid="{00000000-0005-0000-0000-00005A820000}"/>
    <cellStyle name="Tusenskille [0] 4 3 2 3 6" xfId="33272" xr:uid="{00000000-0005-0000-0000-00005B820000}"/>
    <cellStyle name="Tusenskille [0] 4 3 2 3 6 2" xfId="33273" xr:uid="{00000000-0005-0000-0000-00005C820000}"/>
    <cellStyle name="Tusenskille [0] 4 3 2 3 7" xfId="33274" xr:uid="{00000000-0005-0000-0000-00005D820000}"/>
    <cellStyle name="Tusenskille [0] 4 3 2 3 7 2" xfId="33275" xr:uid="{00000000-0005-0000-0000-00005E820000}"/>
    <cellStyle name="Tusenskille [0] 4 3 2 3 8" xfId="33276" xr:uid="{00000000-0005-0000-0000-00005F820000}"/>
    <cellStyle name="Tusenskille [0] 4 3 2 3 9" xfId="33277" xr:uid="{00000000-0005-0000-0000-000060820000}"/>
    <cellStyle name="Tusenskille [0] 4 3 2 3_Tabell 4.5-4.7" xfId="33246" xr:uid="{00000000-0005-0000-0000-000061820000}"/>
    <cellStyle name="Tusenskille [0] 4 3 2 4" xfId="1933" xr:uid="{00000000-0005-0000-0000-000062820000}"/>
    <cellStyle name="Tusenskille [0] 4 3 2 4 2" xfId="33279" xr:uid="{00000000-0005-0000-0000-000063820000}"/>
    <cellStyle name="Tusenskille [0] 4 3 2 4 2 2" xfId="33280" xr:uid="{00000000-0005-0000-0000-000064820000}"/>
    <cellStyle name="Tusenskille [0] 4 3 2 4 2 3" xfId="33281" xr:uid="{00000000-0005-0000-0000-000065820000}"/>
    <cellStyle name="Tusenskille [0] 4 3 2 4 3" xfId="33282" xr:uid="{00000000-0005-0000-0000-000066820000}"/>
    <cellStyle name="Tusenskille [0] 4 3 2 4 3 2" xfId="33283" xr:uid="{00000000-0005-0000-0000-000067820000}"/>
    <cellStyle name="Tusenskille [0] 4 3 2 4 3 3" xfId="33284" xr:uid="{00000000-0005-0000-0000-000068820000}"/>
    <cellStyle name="Tusenskille [0] 4 3 2 4 4" xfId="33285" xr:uid="{00000000-0005-0000-0000-000069820000}"/>
    <cellStyle name="Tusenskille [0] 4 3 2 4 5" xfId="33286" xr:uid="{00000000-0005-0000-0000-00006A820000}"/>
    <cellStyle name="Tusenskille [0] 4 3 2 4_Tabell 4.5-4.7" xfId="33278" xr:uid="{00000000-0005-0000-0000-00006B820000}"/>
    <cellStyle name="Tusenskille [0] 4 3 2 5" xfId="33287" xr:uid="{00000000-0005-0000-0000-00006C820000}"/>
    <cellStyle name="Tusenskille [0] 4 3 2 5 2" xfId="33288" xr:uid="{00000000-0005-0000-0000-00006D820000}"/>
    <cellStyle name="Tusenskille [0] 4 3 2 5 2 2" xfId="33289" xr:uid="{00000000-0005-0000-0000-00006E820000}"/>
    <cellStyle name="Tusenskille [0] 4 3 2 5 2 3" xfId="33290" xr:uid="{00000000-0005-0000-0000-00006F820000}"/>
    <cellStyle name="Tusenskille [0] 4 3 2 5 3" xfId="33291" xr:uid="{00000000-0005-0000-0000-000070820000}"/>
    <cellStyle name="Tusenskille [0] 4 3 2 5 3 2" xfId="33292" xr:uid="{00000000-0005-0000-0000-000071820000}"/>
    <cellStyle name="Tusenskille [0] 4 3 2 5 3 3" xfId="33293" xr:uid="{00000000-0005-0000-0000-000072820000}"/>
    <cellStyle name="Tusenskille [0] 4 3 2 5 4" xfId="33294" xr:uid="{00000000-0005-0000-0000-000073820000}"/>
    <cellStyle name="Tusenskille [0] 4 3 2 5 5" xfId="33295" xr:uid="{00000000-0005-0000-0000-000074820000}"/>
    <cellStyle name="Tusenskille [0] 4 3 2 6" xfId="33296" xr:uid="{00000000-0005-0000-0000-000075820000}"/>
    <cellStyle name="Tusenskille [0] 4 3 2 6 2" xfId="33297" xr:uid="{00000000-0005-0000-0000-000076820000}"/>
    <cellStyle name="Tusenskille [0] 4 3 2 6 3" xfId="33298" xr:uid="{00000000-0005-0000-0000-000077820000}"/>
    <cellStyle name="Tusenskille [0] 4 3 2 7" xfId="33299" xr:uid="{00000000-0005-0000-0000-000078820000}"/>
    <cellStyle name="Tusenskille [0] 4 3 2 7 2" xfId="33300" xr:uid="{00000000-0005-0000-0000-000079820000}"/>
    <cellStyle name="Tusenskille [0] 4 3 2 7 3" xfId="33301" xr:uid="{00000000-0005-0000-0000-00007A820000}"/>
    <cellStyle name="Tusenskille [0] 4 3 2 8" xfId="33302" xr:uid="{00000000-0005-0000-0000-00007B820000}"/>
    <cellStyle name="Tusenskille [0] 4 3 2 8 2" xfId="33303" xr:uid="{00000000-0005-0000-0000-00007C820000}"/>
    <cellStyle name="Tusenskille [0] 4 3 2 9" xfId="33304" xr:uid="{00000000-0005-0000-0000-00007D820000}"/>
    <cellStyle name="Tusenskille [0] 4 3 2 9 2" xfId="33305" xr:uid="{00000000-0005-0000-0000-00007E820000}"/>
    <cellStyle name="Tusenskille [0] 4 3 2_Tabell 4.5-4.7" xfId="33178" xr:uid="{00000000-0005-0000-0000-00007F820000}"/>
    <cellStyle name="Tusenskille [0] 4 3 3" xfId="1934" xr:uid="{00000000-0005-0000-0000-000080820000}"/>
    <cellStyle name="Tusenskille [0] 4 3 3 10" xfId="33307" xr:uid="{00000000-0005-0000-0000-000081820000}"/>
    <cellStyle name="Tusenskille [0] 4 3 3 11" xfId="33308" xr:uid="{00000000-0005-0000-0000-000082820000}"/>
    <cellStyle name="Tusenskille [0] 4 3 3 2" xfId="1935" xr:uid="{00000000-0005-0000-0000-000083820000}"/>
    <cellStyle name="Tusenskille [0] 4 3 3 2 10" xfId="33310" xr:uid="{00000000-0005-0000-0000-000084820000}"/>
    <cellStyle name="Tusenskille [0] 4 3 3 2 2" xfId="1936" xr:uid="{00000000-0005-0000-0000-000085820000}"/>
    <cellStyle name="Tusenskille [0] 4 3 3 2 2 2" xfId="33312" xr:uid="{00000000-0005-0000-0000-000086820000}"/>
    <cellStyle name="Tusenskille [0] 4 3 3 2 2 2 2" xfId="33313" xr:uid="{00000000-0005-0000-0000-000087820000}"/>
    <cellStyle name="Tusenskille [0] 4 3 3 2 2 2 3" xfId="33314" xr:uid="{00000000-0005-0000-0000-000088820000}"/>
    <cellStyle name="Tusenskille [0] 4 3 3 2 2 3" xfId="33315" xr:uid="{00000000-0005-0000-0000-000089820000}"/>
    <cellStyle name="Tusenskille [0] 4 3 3 2 2 3 2" xfId="33316" xr:uid="{00000000-0005-0000-0000-00008A820000}"/>
    <cellStyle name="Tusenskille [0] 4 3 3 2 2 3 3" xfId="33317" xr:uid="{00000000-0005-0000-0000-00008B820000}"/>
    <cellStyle name="Tusenskille [0] 4 3 3 2 2 4" xfId="33318" xr:uid="{00000000-0005-0000-0000-00008C820000}"/>
    <cellStyle name="Tusenskille [0] 4 3 3 2 2 5" xfId="33319" xr:uid="{00000000-0005-0000-0000-00008D820000}"/>
    <cellStyle name="Tusenskille [0] 4 3 3 2 2_Tabell 4.5-4.7" xfId="33311" xr:uid="{00000000-0005-0000-0000-00008E820000}"/>
    <cellStyle name="Tusenskille [0] 4 3 3 2 3" xfId="33320" xr:uid="{00000000-0005-0000-0000-00008F820000}"/>
    <cellStyle name="Tusenskille [0] 4 3 3 2 3 2" xfId="33321" xr:uid="{00000000-0005-0000-0000-000090820000}"/>
    <cellStyle name="Tusenskille [0] 4 3 3 2 3 2 2" xfId="33322" xr:uid="{00000000-0005-0000-0000-000091820000}"/>
    <cellStyle name="Tusenskille [0] 4 3 3 2 3 2 3" xfId="33323" xr:uid="{00000000-0005-0000-0000-000092820000}"/>
    <cellStyle name="Tusenskille [0] 4 3 3 2 3 3" xfId="33324" xr:uid="{00000000-0005-0000-0000-000093820000}"/>
    <cellStyle name="Tusenskille [0] 4 3 3 2 3 3 2" xfId="33325" xr:uid="{00000000-0005-0000-0000-000094820000}"/>
    <cellStyle name="Tusenskille [0] 4 3 3 2 3 3 3" xfId="33326" xr:uid="{00000000-0005-0000-0000-000095820000}"/>
    <cellStyle name="Tusenskille [0] 4 3 3 2 3 4" xfId="33327" xr:uid="{00000000-0005-0000-0000-000096820000}"/>
    <cellStyle name="Tusenskille [0] 4 3 3 2 3 5" xfId="33328" xr:uid="{00000000-0005-0000-0000-000097820000}"/>
    <cellStyle name="Tusenskille [0] 4 3 3 2 4" xfId="33329" xr:uid="{00000000-0005-0000-0000-000098820000}"/>
    <cellStyle name="Tusenskille [0] 4 3 3 2 4 2" xfId="33330" xr:uid="{00000000-0005-0000-0000-000099820000}"/>
    <cellStyle name="Tusenskille [0] 4 3 3 2 4 3" xfId="33331" xr:uid="{00000000-0005-0000-0000-00009A820000}"/>
    <cellStyle name="Tusenskille [0] 4 3 3 2 5" xfId="33332" xr:uid="{00000000-0005-0000-0000-00009B820000}"/>
    <cellStyle name="Tusenskille [0] 4 3 3 2 5 2" xfId="33333" xr:uid="{00000000-0005-0000-0000-00009C820000}"/>
    <cellStyle name="Tusenskille [0] 4 3 3 2 5 3" xfId="33334" xr:uid="{00000000-0005-0000-0000-00009D820000}"/>
    <cellStyle name="Tusenskille [0] 4 3 3 2 6" xfId="33335" xr:uid="{00000000-0005-0000-0000-00009E820000}"/>
    <cellStyle name="Tusenskille [0] 4 3 3 2 6 2" xfId="33336" xr:uid="{00000000-0005-0000-0000-00009F820000}"/>
    <cellStyle name="Tusenskille [0] 4 3 3 2 7" xfId="33337" xr:uid="{00000000-0005-0000-0000-0000A0820000}"/>
    <cellStyle name="Tusenskille [0] 4 3 3 2 7 2" xfId="33338" xr:uid="{00000000-0005-0000-0000-0000A1820000}"/>
    <cellStyle name="Tusenskille [0] 4 3 3 2 8" xfId="33339" xr:uid="{00000000-0005-0000-0000-0000A2820000}"/>
    <cellStyle name="Tusenskille [0] 4 3 3 2 9" xfId="33340" xr:uid="{00000000-0005-0000-0000-0000A3820000}"/>
    <cellStyle name="Tusenskille [0] 4 3 3 2_Tabell 4.5-4.7" xfId="33309" xr:uid="{00000000-0005-0000-0000-0000A4820000}"/>
    <cellStyle name="Tusenskille [0] 4 3 3 3" xfId="1937" xr:uid="{00000000-0005-0000-0000-0000A5820000}"/>
    <cellStyle name="Tusenskille [0] 4 3 3 3 2" xfId="33342" xr:uid="{00000000-0005-0000-0000-0000A6820000}"/>
    <cellStyle name="Tusenskille [0] 4 3 3 3 2 2" xfId="33343" xr:uid="{00000000-0005-0000-0000-0000A7820000}"/>
    <cellStyle name="Tusenskille [0] 4 3 3 3 2 3" xfId="33344" xr:uid="{00000000-0005-0000-0000-0000A8820000}"/>
    <cellStyle name="Tusenskille [0] 4 3 3 3 3" xfId="33345" xr:uid="{00000000-0005-0000-0000-0000A9820000}"/>
    <cellStyle name="Tusenskille [0] 4 3 3 3 3 2" xfId="33346" xr:uid="{00000000-0005-0000-0000-0000AA820000}"/>
    <cellStyle name="Tusenskille [0] 4 3 3 3 3 3" xfId="33347" xr:uid="{00000000-0005-0000-0000-0000AB820000}"/>
    <cellStyle name="Tusenskille [0] 4 3 3 3 4" xfId="33348" xr:uid="{00000000-0005-0000-0000-0000AC820000}"/>
    <cellStyle name="Tusenskille [0] 4 3 3 3 5" xfId="33349" xr:uid="{00000000-0005-0000-0000-0000AD820000}"/>
    <cellStyle name="Tusenskille [0] 4 3 3 3_Tabell 4.5-4.7" xfId="33341" xr:uid="{00000000-0005-0000-0000-0000AE820000}"/>
    <cellStyle name="Tusenskille [0] 4 3 3 4" xfId="33350" xr:uid="{00000000-0005-0000-0000-0000AF820000}"/>
    <cellStyle name="Tusenskille [0] 4 3 3 4 2" xfId="33351" xr:uid="{00000000-0005-0000-0000-0000B0820000}"/>
    <cellStyle name="Tusenskille [0] 4 3 3 4 2 2" xfId="33352" xr:uid="{00000000-0005-0000-0000-0000B1820000}"/>
    <cellStyle name="Tusenskille [0] 4 3 3 4 2 3" xfId="33353" xr:uid="{00000000-0005-0000-0000-0000B2820000}"/>
    <cellStyle name="Tusenskille [0] 4 3 3 4 3" xfId="33354" xr:uid="{00000000-0005-0000-0000-0000B3820000}"/>
    <cellStyle name="Tusenskille [0] 4 3 3 4 3 2" xfId="33355" xr:uid="{00000000-0005-0000-0000-0000B4820000}"/>
    <cellStyle name="Tusenskille [0] 4 3 3 4 3 3" xfId="33356" xr:uid="{00000000-0005-0000-0000-0000B5820000}"/>
    <cellStyle name="Tusenskille [0] 4 3 3 4 4" xfId="33357" xr:uid="{00000000-0005-0000-0000-0000B6820000}"/>
    <cellStyle name="Tusenskille [0] 4 3 3 4 5" xfId="33358" xr:uid="{00000000-0005-0000-0000-0000B7820000}"/>
    <cellStyle name="Tusenskille [0] 4 3 3 5" xfId="33359" xr:uid="{00000000-0005-0000-0000-0000B8820000}"/>
    <cellStyle name="Tusenskille [0] 4 3 3 5 2" xfId="33360" xr:uid="{00000000-0005-0000-0000-0000B9820000}"/>
    <cellStyle name="Tusenskille [0] 4 3 3 5 3" xfId="33361" xr:uid="{00000000-0005-0000-0000-0000BA820000}"/>
    <cellStyle name="Tusenskille [0] 4 3 3 6" xfId="33362" xr:uid="{00000000-0005-0000-0000-0000BB820000}"/>
    <cellStyle name="Tusenskille [0] 4 3 3 6 2" xfId="33363" xr:uid="{00000000-0005-0000-0000-0000BC820000}"/>
    <cellStyle name="Tusenskille [0] 4 3 3 6 3" xfId="33364" xr:uid="{00000000-0005-0000-0000-0000BD820000}"/>
    <cellStyle name="Tusenskille [0] 4 3 3 7" xfId="33365" xr:uid="{00000000-0005-0000-0000-0000BE820000}"/>
    <cellStyle name="Tusenskille [0] 4 3 3 7 2" xfId="33366" xr:uid="{00000000-0005-0000-0000-0000BF820000}"/>
    <cellStyle name="Tusenskille [0] 4 3 3 8" xfId="33367" xr:uid="{00000000-0005-0000-0000-0000C0820000}"/>
    <cellStyle name="Tusenskille [0] 4 3 3 8 2" xfId="33368" xr:uid="{00000000-0005-0000-0000-0000C1820000}"/>
    <cellStyle name="Tusenskille [0] 4 3 3 9" xfId="33369" xr:uid="{00000000-0005-0000-0000-0000C2820000}"/>
    <cellStyle name="Tusenskille [0] 4 3 3_Tabell 4.5-4.7" xfId="33306" xr:uid="{00000000-0005-0000-0000-0000C3820000}"/>
    <cellStyle name="Tusenskille [0] 4 3 4" xfId="1938" xr:uid="{00000000-0005-0000-0000-0000C4820000}"/>
    <cellStyle name="Tusenskille [0] 4 3 4 10" xfId="33371" xr:uid="{00000000-0005-0000-0000-0000C5820000}"/>
    <cellStyle name="Tusenskille [0] 4 3 4 2" xfId="1939" xr:uid="{00000000-0005-0000-0000-0000C6820000}"/>
    <cellStyle name="Tusenskille [0] 4 3 4 2 2" xfId="33373" xr:uid="{00000000-0005-0000-0000-0000C7820000}"/>
    <cellStyle name="Tusenskille [0] 4 3 4 2 2 2" xfId="33374" xr:uid="{00000000-0005-0000-0000-0000C8820000}"/>
    <cellStyle name="Tusenskille [0] 4 3 4 2 2 3" xfId="33375" xr:uid="{00000000-0005-0000-0000-0000C9820000}"/>
    <cellStyle name="Tusenskille [0] 4 3 4 2 3" xfId="33376" xr:uid="{00000000-0005-0000-0000-0000CA820000}"/>
    <cellStyle name="Tusenskille [0] 4 3 4 2 3 2" xfId="33377" xr:uid="{00000000-0005-0000-0000-0000CB820000}"/>
    <cellStyle name="Tusenskille [0] 4 3 4 2 3 3" xfId="33378" xr:uid="{00000000-0005-0000-0000-0000CC820000}"/>
    <cellStyle name="Tusenskille [0] 4 3 4 2 4" xfId="33379" xr:uid="{00000000-0005-0000-0000-0000CD820000}"/>
    <cellStyle name="Tusenskille [0] 4 3 4 2 5" xfId="33380" xr:uid="{00000000-0005-0000-0000-0000CE820000}"/>
    <cellStyle name="Tusenskille [0] 4 3 4 2_Tabell 4.5-4.7" xfId="33372" xr:uid="{00000000-0005-0000-0000-0000CF820000}"/>
    <cellStyle name="Tusenskille [0] 4 3 4 3" xfId="33381" xr:uid="{00000000-0005-0000-0000-0000D0820000}"/>
    <cellStyle name="Tusenskille [0] 4 3 4 3 2" xfId="33382" xr:uid="{00000000-0005-0000-0000-0000D1820000}"/>
    <cellStyle name="Tusenskille [0] 4 3 4 3 2 2" xfId="33383" xr:uid="{00000000-0005-0000-0000-0000D2820000}"/>
    <cellStyle name="Tusenskille [0] 4 3 4 3 2 3" xfId="33384" xr:uid="{00000000-0005-0000-0000-0000D3820000}"/>
    <cellStyle name="Tusenskille [0] 4 3 4 3 3" xfId="33385" xr:uid="{00000000-0005-0000-0000-0000D4820000}"/>
    <cellStyle name="Tusenskille [0] 4 3 4 3 3 2" xfId="33386" xr:uid="{00000000-0005-0000-0000-0000D5820000}"/>
    <cellStyle name="Tusenskille [0] 4 3 4 3 3 3" xfId="33387" xr:uid="{00000000-0005-0000-0000-0000D6820000}"/>
    <cellStyle name="Tusenskille [0] 4 3 4 3 4" xfId="33388" xr:uid="{00000000-0005-0000-0000-0000D7820000}"/>
    <cellStyle name="Tusenskille [0] 4 3 4 3 5" xfId="33389" xr:uid="{00000000-0005-0000-0000-0000D8820000}"/>
    <cellStyle name="Tusenskille [0] 4 3 4 4" xfId="33390" xr:uid="{00000000-0005-0000-0000-0000D9820000}"/>
    <cellStyle name="Tusenskille [0] 4 3 4 4 2" xfId="33391" xr:uid="{00000000-0005-0000-0000-0000DA820000}"/>
    <cellStyle name="Tusenskille [0] 4 3 4 4 3" xfId="33392" xr:uid="{00000000-0005-0000-0000-0000DB820000}"/>
    <cellStyle name="Tusenskille [0] 4 3 4 5" xfId="33393" xr:uid="{00000000-0005-0000-0000-0000DC820000}"/>
    <cellStyle name="Tusenskille [0] 4 3 4 5 2" xfId="33394" xr:uid="{00000000-0005-0000-0000-0000DD820000}"/>
    <cellStyle name="Tusenskille [0] 4 3 4 5 3" xfId="33395" xr:uid="{00000000-0005-0000-0000-0000DE820000}"/>
    <cellStyle name="Tusenskille [0] 4 3 4 6" xfId="33396" xr:uid="{00000000-0005-0000-0000-0000DF820000}"/>
    <cellStyle name="Tusenskille [0] 4 3 4 6 2" xfId="33397" xr:uid="{00000000-0005-0000-0000-0000E0820000}"/>
    <cellStyle name="Tusenskille [0] 4 3 4 7" xfId="33398" xr:uid="{00000000-0005-0000-0000-0000E1820000}"/>
    <cellStyle name="Tusenskille [0] 4 3 4 7 2" xfId="33399" xr:uid="{00000000-0005-0000-0000-0000E2820000}"/>
    <cellStyle name="Tusenskille [0] 4 3 4 8" xfId="33400" xr:uid="{00000000-0005-0000-0000-0000E3820000}"/>
    <cellStyle name="Tusenskille [0] 4 3 4 9" xfId="33401" xr:uid="{00000000-0005-0000-0000-0000E4820000}"/>
    <cellStyle name="Tusenskille [0] 4 3 4_Tabell 4.5-4.7" xfId="33370" xr:uid="{00000000-0005-0000-0000-0000E5820000}"/>
    <cellStyle name="Tusenskille [0] 4 3 5" xfId="1940" xr:uid="{00000000-0005-0000-0000-0000E6820000}"/>
    <cellStyle name="Tusenskille [0] 4 3 5 2" xfId="33403" xr:uid="{00000000-0005-0000-0000-0000E7820000}"/>
    <cellStyle name="Tusenskille [0] 4 3 5 2 2" xfId="33404" xr:uid="{00000000-0005-0000-0000-0000E8820000}"/>
    <cellStyle name="Tusenskille [0] 4 3 5 2 3" xfId="33405" xr:uid="{00000000-0005-0000-0000-0000E9820000}"/>
    <cellStyle name="Tusenskille [0] 4 3 5 3" xfId="33406" xr:uid="{00000000-0005-0000-0000-0000EA820000}"/>
    <cellStyle name="Tusenskille [0] 4 3 5 3 2" xfId="33407" xr:uid="{00000000-0005-0000-0000-0000EB820000}"/>
    <cellStyle name="Tusenskille [0] 4 3 5 3 3" xfId="33408" xr:uid="{00000000-0005-0000-0000-0000EC820000}"/>
    <cellStyle name="Tusenskille [0] 4 3 5 4" xfId="33409" xr:uid="{00000000-0005-0000-0000-0000ED820000}"/>
    <cellStyle name="Tusenskille [0] 4 3 5 5" xfId="33410" xr:uid="{00000000-0005-0000-0000-0000EE820000}"/>
    <cellStyle name="Tusenskille [0] 4 3 5_Tabell 4.5-4.7" xfId="33402" xr:uid="{00000000-0005-0000-0000-0000EF820000}"/>
    <cellStyle name="Tusenskille [0] 4 3 6" xfId="33411" xr:uid="{00000000-0005-0000-0000-0000F0820000}"/>
    <cellStyle name="Tusenskille [0] 4 3 6 2" xfId="33412" xr:uid="{00000000-0005-0000-0000-0000F1820000}"/>
    <cellStyle name="Tusenskille [0] 4 3 6 2 2" xfId="33413" xr:uid="{00000000-0005-0000-0000-0000F2820000}"/>
    <cellStyle name="Tusenskille [0] 4 3 6 2 3" xfId="33414" xr:uid="{00000000-0005-0000-0000-0000F3820000}"/>
    <cellStyle name="Tusenskille [0] 4 3 6 3" xfId="33415" xr:uid="{00000000-0005-0000-0000-0000F4820000}"/>
    <cellStyle name="Tusenskille [0] 4 3 6 3 2" xfId="33416" xr:uid="{00000000-0005-0000-0000-0000F5820000}"/>
    <cellStyle name="Tusenskille [0] 4 3 6 3 3" xfId="33417" xr:uid="{00000000-0005-0000-0000-0000F6820000}"/>
    <cellStyle name="Tusenskille [0] 4 3 6 4" xfId="33418" xr:uid="{00000000-0005-0000-0000-0000F7820000}"/>
    <cellStyle name="Tusenskille [0] 4 3 6 5" xfId="33419" xr:uid="{00000000-0005-0000-0000-0000F8820000}"/>
    <cellStyle name="Tusenskille [0] 4 3 7" xfId="33420" xr:uid="{00000000-0005-0000-0000-0000F9820000}"/>
    <cellStyle name="Tusenskille [0] 4 3 7 2" xfId="33421" xr:uid="{00000000-0005-0000-0000-0000FA820000}"/>
    <cellStyle name="Tusenskille [0] 4 3 7 3" xfId="33422" xr:uid="{00000000-0005-0000-0000-0000FB820000}"/>
    <cellStyle name="Tusenskille [0] 4 3 8" xfId="33423" xr:uid="{00000000-0005-0000-0000-0000FC820000}"/>
    <cellStyle name="Tusenskille [0] 4 3 8 2" xfId="33424" xr:uid="{00000000-0005-0000-0000-0000FD820000}"/>
    <cellStyle name="Tusenskille [0] 4 3 8 3" xfId="33425" xr:uid="{00000000-0005-0000-0000-0000FE820000}"/>
    <cellStyle name="Tusenskille [0] 4 3 9" xfId="33426" xr:uid="{00000000-0005-0000-0000-0000FF820000}"/>
    <cellStyle name="Tusenskille [0] 4 3 9 2" xfId="33427" xr:uid="{00000000-0005-0000-0000-000000830000}"/>
    <cellStyle name="Tusenskille [0] 4 3_Tabell 4.5-4.7" xfId="33172" xr:uid="{00000000-0005-0000-0000-000001830000}"/>
    <cellStyle name="Tusenskille [0] 4 4" xfId="1941" xr:uid="{00000000-0005-0000-0000-000002830000}"/>
    <cellStyle name="Tusenskille [0] 4 4 10" xfId="33429" xr:uid="{00000000-0005-0000-0000-000003830000}"/>
    <cellStyle name="Tusenskille [0] 4 4 10 2" xfId="33430" xr:uid="{00000000-0005-0000-0000-000004830000}"/>
    <cellStyle name="Tusenskille [0] 4 4 11" xfId="33431" xr:uid="{00000000-0005-0000-0000-000005830000}"/>
    <cellStyle name="Tusenskille [0] 4 4 12" xfId="33432" xr:uid="{00000000-0005-0000-0000-000006830000}"/>
    <cellStyle name="Tusenskille [0] 4 4 13" xfId="33433" xr:uid="{00000000-0005-0000-0000-000007830000}"/>
    <cellStyle name="Tusenskille [0] 4 4 2" xfId="1942" xr:uid="{00000000-0005-0000-0000-000008830000}"/>
    <cellStyle name="Tusenskille [0] 4 4 2 10" xfId="33435" xr:uid="{00000000-0005-0000-0000-000009830000}"/>
    <cellStyle name="Tusenskille [0] 4 4 2 11" xfId="33436" xr:uid="{00000000-0005-0000-0000-00000A830000}"/>
    <cellStyle name="Tusenskille [0] 4 4 2 12" xfId="33437" xr:uid="{00000000-0005-0000-0000-00000B830000}"/>
    <cellStyle name="Tusenskille [0] 4 4 2 2" xfId="1943" xr:uid="{00000000-0005-0000-0000-00000C830000}"/>
    <cellStyle name="Tusenskille [0] 4 4 2 2 10" xfId="33439" xr:uid="{00000000-0005-0000-0000-00000D830000}"/>
    <cellStyle name="Tusenskille [0] 4 4 2 2 11" xfId="33440" xr:uid="{00000000-0005-0000-0000-00000E830000}"/>
    <cellStyle name="Tusenskille [0] 4 4 2 2 2" xfId="1944" xr:uid="{00000000-0005-0000-0000-00000F830000}"/>
    <cellStyle name="Tusenskille [0] 4 4 2 2 2 10" xfId="33442" xr:uid="{00000000-0005-0000-0000-000010830000}"/>
    <cellStyle name="Tusenskille [0] 4 4 2 2 2 2" xfId="1945" xr:uid="{00000000-0005-0000-0000-000011830000}"/>
    <cellStyle name="Tusenskille [0] 4 4 2 2 2 2 2" xfId="33444" xr:uid="{00000000-0005-0000-0000-000012830000}"/>
    <cellStyle name="Tusenskille [0] 4 4 2 2 2 2 2 2" xfId="33445" xr:uid="{00000000-0005-0000-0000-000013830000}"/>
    <cellStyle name="Tusenskille [0] 4 4 2 2 2 2 2 3" xfId="33446" xr:uid="{00000000-0005-0000-0000-000014830000}"/>
    <cellStyle name="Tusenskille [0] 4 4 2 2 2 2 3" xfId="33447" xr:uid="{00000000-0005-0000-0000-000015830000}"/>
    <cellStyle name="Tusenskille [0] 4 4 2 2 2 2 3 2" xfId="33448" xr:uid="{00000000-0005-0000-0000-000016830000}"/>
    <cellStyle name="Tusenskille [0] 4 4 2 2 2 2 3 3" xfId="33449" xr:uid="{00000000-0005-0000-0000-000017830000}"/>
    <cellStyle name="Tusenskille [0] 4 4 2 2 2 2 4" xfId="33450" xr:uid="{00000000-0005-0000-0000-000018830000}"/>
    <cellStyle name="Tusenskille [0] 4 4 2 2 2 2 5" xfId="33451" xr:uid="{00000000-0005-0000-0000-000019830000}"/>
    <cellStyle name="Tusenskille [0] 4 4 2 2 2 2_Tabell 4.5-4.7" xfId="33443" xr:uid="{00000000-0005-0000-0000-00001A830000}"/>
    <cellStyle name="Tusenskille [0] 4 4 2 2 2 3" xfId="33452" xr:uid="{00000000-0005-0000-0000-00001B830000}"/>
    <cellStyle name="Tusenskille [0] 4 4 2 2 2 3 2" xfId="33453" xr:uid="{00000000-0005-0000-0000-00001C830000}"/>
    <cellStyle name="Tusenskille [0] 4 4 2 2 2 3 2 2" xfId="33454" xr:uid="{00000000-0005-0000-0000-00001D830000}"/>
    <cellStyle name="Tusenskille [0] 4 4 2 2 2 3 2 3" xfId="33455" xr:uid="{00000000-0005-0000-0000-00001E830000}"/>
    <cellStyle name="Tusenskille [0] 4 4 2 2 2 3 3" xfId="33456" xr:uid="{00000000-0005-0000-0000-00001F830000}"/>
    <cellStyle name="Tusenskille [0] 4 4 2 2 2 3 3 2" xfId="33457" xr:uid="{00000000-0005-0000-0000-000020830000}"/>
    <cellStyle name="Tusenskille [0] 4 4 2 2 2 3 3 3" xfId="33458" xr:uid="{00000000-0005-0000-0000-000021830000}"/>
    <cellStyle name="Tusenskille [0] 4 4 2 2 2 3 4" xfId="33459" xr:uid="{00000000-0005-0000-0000-000022830000}"/>
    <cellStyle name="Tusenskille [0] 4 4 2 2 2 3 5" xfId="33460" xr:uid="{00000000-0005-0000-0000-000023830000}"/>
    <cellStyle name="Tusenskille [0] 4 4 2 2 2 4" xfId="33461" xr:uid="{00000000-0005-0000-0000-000024830000}"/>
    <cellStyle name="Tusenskille [0] 4 4 2 2 2 4 2" xfId="33462" xr:uid="{00000000-0005-0000-0000-000025830000}"/>
    <cellStyle name="Tusenskille [0] 4 4 2 2 2 4 3" xfId="33463" xr:uid="{00000000-0005-0000-0000-000026830000}"/>
    <cellStyle name="Tusenskille [0] 4 4 2 2 2 5" xfId="33464" xr:uid="{00000000-0005-0000-0000-000027830000}"/>
    <cellStyle name="Tusenskille [0] 4 4 2 2 2 5 2" xfId="33465" xr:uid="{00000000-0005-0000-0000-000028830000}"/>
    <cellStyle name="Tusenskille [0] 4 4 2 2 2 5 3" xfId="33466" xr:uid="{00000000-0005-0000-0000-000029830000}"/>
    <cellStyle name="Tusenskille [0] 4 4 2 2 2 6" xfId="33467" xr:uid="{00000000-0005-0000-0000-00002A830000}"/>
    <cellStyle name="Tusenskille [0] 4 4 2 2 2 6 2" xfId="33468" xr:uid="{00000000-0005-0000-0000-00002B830000}"/>
    <cellStyle name="Tusenskille [0] 4 4 2 2 2 7" xfId="33469" xr:uid="{00000000-0005-0000-0000-00002C830000}"/>
    <cellStyle name="Tusenskille [0] 4 4 2 2 2 7 2" xfId="33470" xr:uid="{00000000-0005-0000-0000-00002D830000}"/>
    <cellStyle name="Tusenskille [0] 4 4 2 2 2 8" xfId="33471" xr:uid="{00000000-0005-0000-0000-00002E830000}"/>
    <cellStyle name="Tusenskille [0] 4 4 2 2 2 9" xfId="33472" xr:uid="{00000000-0005-0000-0000-00002F830000}"/>
    <cellStyle name="Tusenskille [0] 4 4 2 2 2_Tabell 4.5-4.7" xfId="33441" xr:uid="{00000000-0005-0000-0000-000030830000}"/>
    <cellStyle name="Tusenskille [0] 4 4 2 2 3" xfId="1946" xr:uid="{00000000-0005-0000-0000-000031830000}"/>
    <cellStyle name="Tusenskille [0] 4 4 2 2 3 2" xfId="33474" xr:uid="{00000000-0005-0000-0000-000032830000}"/>
    <cellStyle name="Tusenskille [0] 4 4 2 2 3 2 2" xfId="33475" xr:uid="{00000000-0005-0000-0000-000033830000}"/>
    <cellStyle name="Tusenskille [0] 4 4 2 2 3 2 3" xfId="33476" xr:uid="{00000000-0005-0000-0000-000034830000}"/>
    <cellStyle name="Tusenskille [0] 4 4 2 2 3 3" xfId="33477" xr:uid="{00000000-0005-0000-0000-000035830000}"/>
    <cellStyle name="Tusenskille [0] 4 4 2 2 3 3 2" xfId="33478" xr:uid="{00000000-0005-0000-0000-000036830000}"/>
    <cellStyle name="Tusenskille [0] 4 4 2 2 3 3 3" xfId="33479" xr:uid="{00000000-0005-0000-0000-000037830000}"/>
    <cellStyle name="Tusenskille [0] 4 4 2 2 3 4" xfId="33480" xr:uid="{00000000-0005-0000-0000-000038830000}"/>
    <cellStyle name="Tusenskille [0] 4 4 2 2 3 5" xfId="33481" xr:uid="{00000000-0005-0000-0000-000039830000}"/>
    <cellStyle name="Tusenskille [0] 4 4 2 2 3_Tabell 4.5-4.7" xfId="33473" xr:uid="{00000000-0005-0000-0000-00003A830000}"/>
    <cellStyle name="Tusenskille [0] 4 4 2 2 4" xfId="33482" xr:uid="{00000000-0005-0000-0000-00003B830000}"/>
    <cellStyle name="Tusenskille [0] 4 4 2 2 4 2" xfId="33483" xr:uid="{00000000-0005-0000-0000-00003C830000}"/>
    <cellStyle name="Tusenskille [0] 4 4 2 2 4 2 2" xfId="33484" xr:uid="{00000000-0005-0000-0000-00003D830000}"/>
    <cellStyle name="Tusenskille [0] 4 4 2 2 4 2 3" xfId="33485" xr:uid="{00000000-0005-0000-0000-00003E830000}"/>
    <cellStyle name="Tusenskille [0] 4 4 2 2 4 3" xfId="33486" xr:uid="{00000000-0005-0000-0000-00003F830000}"/>
    <cellStyle name="Tusenskille [0] 4 4 2 2 4 3 2" xfId="33487" xr:uid="{00000000-0005-0000-0000-000040830000}"/>
    <cellStyle name="Tusenskille [0] 4 4 2 2 4 3 3" xfId="33488" xr:uid="{00000000-0005-0000-0000-000041830000}"/>
    <cellStyle name="Tusenskille [0] 4 4 2 2 4 4" xfId="33489" xr:uid="{00000000-0005-0000-0000-000042830000}"/>
    <cellStyle name="Tusenskille [0] 4 4 2 2 4 5" xfId="33490" xr:uid="{00000000-0005-0000-0000-000043830000}"/>
    <cellStyle name="Tusenskille [0] 4 4 2 2 5" xfId="33491" xr:uid="{00000000-0005-0000-0000-000044830000}"/>
    <cellStyle name="Tusenskille [0] 4 4 2 2 5 2" xfId="33492" xr:uid="{00000000-0005-0000-0000-000045830000}"/>
    <cellStyle name="Tusenskille [0] 4 4 2 2 5 3" xfId="33493" xr:uid="{00000000-0005-0000-0000-000046830000}"/>
    <cellStyle name="Tusenskille [0] 4 4 2 2 6" xfId="33494" xr:uid="{00000000-0005-0000-0000-000047830000}"/>
    <cellStyle name="Tusenskille [0] 4 4 2 2 6 2" xfId="33495" xr:uid="{00000000-0005-0000-0000-000048830000}"/>
    <cellStyle name="Tusenskille [0] 4 4 2 2 6 3" xfId="33496" xr:uid="{00000000-0005-0000-0000-000049830000}"/>
    <cellStyle name="Tusenskille [0] 4 4 2 2 7" xfId="33497" xr:uid="{00000000-0005-0000-0000-00004A830000}"/>
    <cellStyle name="Tusenskille [0] 4 4 2 2 7 2" xfId="33498" xr:uid="{00000000-0005-0000-0000-00004B830000}"/>
    <cellStyle name="Tusenskille [0] 4 4 2 2 8" xfId="33499" xr:uid="{00000000-0005-0000-0000-00004C830000}"/>
    <cellStyle name="Tusenskille [0] 4 4 2 2 8 2" xfId="33500" xr:uid="{00000000-0005-0000-0000-00004D830000}"/>
    <cellStyle name="Tusenskille [0] 4 4 2 2 9" xfId="33501" xr:uid="{00000000-0005-0000-0000-00004E830000}"/>
    <cellStyle name="Tusenskille [0] 4 4 2 2_Tabell 4.5-4.7" xfId="33438" xr:uid="{00000000-0005-0000-0000-00004F830000}"/>
    <cellStyle name="Tusenskille [0] 4 4 2 3" xfId="1947" xr:uid="{00000000-0005-0000-0000-000050830000}"/>
    <cellStyle name="Tusenskille [0] 4 4 2 3 10" xfId="33503" xr:uid="{00000000-0005-0000-0000-000051830000}"/>
    <cellStyle name="Tusenskille [0] 4 4 2 3 2" xfId="1948" xr:uid="{00000000-0005-0000-0000-000052830000}"/>
    <cellStyle name="Tusenskille [0] 4 4 2 3 2 2" xfId="33505" xr:uid="{00000000-0005-0000-0000-000053830000}"/>
    <cellStyle name="Tusenskille [0] 4 4 2 3 2 2 2" xfId="33506" xr:uid="{00000000-0005-0000-0000-000054830000}"/>
    <cellStyle name="Tusenskille [0] 4 4 2 3 2 2 3" xfId="33507" xr:uid="{00000000-0005-0000-0000-000055830000}"/>
    <cellStyle name="Tusenskille [0] 4 4 2 3 2 3" xfId="33508" xr:uid="{00000000-0005-0000-0000-000056830000}"/>
    <cellStyle name="Tusenskille [0] 4 4 2 3 2 3 2" xfId="33509" xr:uid="{00000000-0005-0000-0000-000057830000}"/>
    <cellStyle name="Tusenskille [0] 4 4 2 3 2 3 3" xfId="33510" xr:uid="{00000000-0005-0000-0000-000058830000}"/>
    <cellStyle name="Tusenskille [0] 4 4 2 3 2 4" xfId="33511" xr:uid="{00000000-0005-0000-0000-000059830000}"/>
    <cellStyle name="Tusenskille [0] 4 4 2 3 2 5" xfId="33512" xr:uid="{00000000-0005-0000-0000-00005A830000}"/>
    <cellStyle name="Tusenskille [0] 4 4 2 3 2_Tabell 4.5-4.7" xfId="33504" xr:uid="{00000000-0005-0000-0000-00005B830000}"/>
    <cellStyle name="Tusenskille [0] 4 4 2 3 3" xfId="33513" xr:uid="{00000000-0005-0000-0000-00005C830000}"/>
    <cellStyle name="Tusenskille [0] 4 4 2 3 3 2" xfId="33514" xr:uid="{00000000-0005-0000-0000-00005D830000}"/>
    <cellStyle name="Tusenskille [0] 4 4 2 3 3 2 2" xfId="33515" xr:uid="{00000000-0005-0000-0000-00005E830000}"/>
    <cellStyle name="Tusenskille [0] 4 4 2 3 3 2 3" xfId="33516" xr:uid="{00000000-0005-0000-0000-00005F830000}"/>
    <cellStyle name="Tusenskille [0] 4 4 2 3 3 3" xfId="33517" xr:uid="{00000000-0005-0000-0000-000060830000}"/>
    <cellStyle name="Tusenskille [0] 4 4 2 3 3 3 2" xfId="33518" xr:uid="{00000000-0005-0000-0000-000061830000}"/>
    <cellStyle name="Tusenskille [0] 4 4 2 3 3 3 3" xfId="33519" xr:uid="{00000000-0005-0000-0000-000062830000}"/>
    <cellStyle name="Tusenskille [0] 4 4 2 3 3 4" xfId="33520" xr:uid="{00000000-0005-0000-0000-000063830000}"/>
    <cellStyle name="Tusenskille [0] 4 4 2 3 3 5" xfId="33521" xr:uid="{00000000-0005-0000-0000-000064830000}"/>
    <cellStyle name="Tusenskille [0] 4 4 2 3 4" xfId="33522" xr:uid="{00000000-0005-0000-0000-000065830000}"/>
    <cellStyle name="Tusenskille [0] 4 4 2 3 4 2" xfId="33523" xr:uid="{00000000-0005-0000-0000-000066830000}"/>
    <cellStyle name="Tusenskille [0] 4 4 2 3 4 3" xfId="33524" xr:uid="{00000000-0005-0000-0000-000067830000}"/>
    <cellStyle name="Tusenskille [0] 4 4 2 3 5" xfId="33525" xr:uid="{00000000-0005-0000-0000-000068830000}"/>
    <cellStyle name="Tusenskille [0] 4 4 2 3 5 2" xfId="33526" xr:uid="{00000000-0005-0000-0000-000069830000}"/>
    <cellStyle name="Tusenskille [0] 4 4 2 3 5 3" xfId="33527" xr:uid="{00000000-0005-0000-0000-00006A830000}"/>
    <cellStyle name="Tusenskille [0] 4 4 2 3 6" xfId="33528" xr:uid="{00000000-0005-0000-0000-00006B830000}"/>
    <cellStyle name="Tusenskille [0] 4 4 2 3 6 2" xfId="33529" xr:uid="{00000000-0005-0000-0000-00006C830000}"/>
    <cellStyle name="Tusenskille [0] 4 4 2 3 7" xfId="33530" xr:uid="{00000000-0005-0000-0000-00006D830000}"/>
    <cellStyle name="Tusenskille [0] 4 4 2 3 7 2" xfId="33531" xr:uid="{00000000-0005-0000-0000-00006E830000}"/>
    <cellStyle name="Tusenskille [0] 4 4 2 3 8" xfId="33532" xr:uid="{00000000-0005-0000-0000-00006F830000}"/>
    <cellStyle name="Tusenskille [0] 4 4 2 3 9" xfId="33533" xr:uid="{00000000-0005-0000-0000-000070830000}"/>
    <cellStyle name="Tusenskille [0] 4 4 2 3_Tabell 4.5-4.7" xfId="33502" xr:uid="{00000000-0005-0000-0000-000071830000}"/>
    <cellStyle name="Tusenskille [0] 4 4 2 4" xfId="1949" xr:uid="{00000000-0005-0000-0000-000072830000}"/>
    <cellStyle name="Tusenskille [0] 4 4 2 4 2" xfId="33535" xr:uid="{00000000-0005-0000-0000-000073830000}"/>
    <cellStyle name="Tusenskille [0] 4 4 2 4 2 2" xfId="33536" xr:uid="{00000000-0005-0000-0000-000074830000}"/>
    <cellStyle name="Tusenskille [0] 4 4 2 4 2 3" xfId="33537" xr:uid="{00000000-0005-0000-0000-000075830000}"/>
    <cellStyle name="Tusenskille [0] 4 4 2 4 3" xfId="33538" xr:uid="{00000000-0005-0000-0000-000076830000}"/>
    <cellStyle name="Tusenskille [0] 4 4 2 4 3 2" xfId="33539" xr:uid="{00000000-0005-0000-0000-000077830000}"/>
    <cellStyle name="Tusenskille [0] 4 4 2 4 3 3" xfId="33540" xr:uid="{00000000-0005-0000-0000-000078830000}"/>
    <cellStyle name="Tusenskille [0] 4 4 2 4 4" xfId="33541" xr:uid="{00000000-0005-0000-0000-000079830000}"/>
    <cellStyle name="Tusenskille [0] 4 4 2 4 5" xfId="33542" xr:uid="{00000000-0005-0000-0000-00007A830000}"/>
    <cellStyle name="Tusenskille [0] 4 4 2 4_Tabell 4.5-4.7" xfId="33534" xr:uid="{00000000-0005-0000-0000-00007B830000}"/>
    <cellStyle name="Tusenskille [0] 4 4 2 5" xfId="33543" xr:uid="{00000000-0005-0000-0000-00007C830000}"/>
    <cellStyle name="Tusenskille [0] 4 4 2 5 2" xfId="33544" xr:uid="{00000000-0005-0000-0000-00007D830000}"/>
    <cellStyle name="Tusenskille [0] 4 4 2 5 2 2" xfId="33545" xr:uid="{00000000-0005-0000-0000-00007E830000}"/>
    <cellStyle name="Tusenskille [0] 4 4 2 5 2 3" xfId="33546" xr:uid="{00000000-0005-0000-0000-00007F830000}"/>
    <cellStyle name="Tusenskille [0] 4 4 2 5 3" xfId="33547" xr:uid="{00000000-0005-0000-0000-000080830000}"/>
    <cellStyle name="Tusenskille [0] 4 4 2 5 3 2" xfId="33548" xr:uid="{00000000-0005-0000-0000-000081830000}"/>
    <cellStyle name="Tusenskille [0] 4 4 2 5 3 3" xfId="33549" xr:uid="{00000000-0005-0000-0000-000082830000}"/>
    <cellStyle name="Tusenskille [0] 4 4 2 5 4" xfId="33550" xr:uid="{00000000-0005-0000-0000-000083830000}"/>
    <cellStyle name="Tusenskille [0] 4 4 2 5 5" xfId="33551" xr:uid="{00000000-0005-0000-0000-000084830000}"/>
    <cellStyle name="Tusenskille [0] 4 4 2 6" xfId="33552" xr:uid="{00000000-0005-0000-0000-000085830000}"/>
    <cellStyle name="Tusenskille [0] 4 4 2 6 2" xfId="33553" xr:uid="{00000000-0005-0000-0000-000086830000}"/>
    <cellStyle name="Tusenskille [0] 4 4 2 6 3" xfId="33554" xr:uid="{00000000-0005-0000-0000-000087830000}"/>
    <cellStyle name="Tusenskille [0] 4 4 2 7" xfId="33555" xr:uid="{00000000-0005-0000-0000-000088830000}"/>
    <cellStyle name="Tusenskille [0] 4 4 2 7 2" xfId="33556" xr:uid="{00000000-0005-0000-0000-000089830000}"/>
    <cellStyle name="Tusenskille [0] 4 4 2 7 3" xfId="33557" xr:uid="{00000000-0005-0000-0000-00008A830000}"/>
    <cellStyle name="Tusenskille [0] 4 4 2 8" xfId="33558" xr:uid="{00000000-0005-0000-0000-00008B830000}"/>
    <cellStyle name="Tusenskille [0] 4 4 2 8 2" xfId="33559" xr:uid="{00000000-0005-0000-0000-00008C830000}"/>
    <cellStyle name="Tusenskille [0] 4 4 2 9" xfId="33560" xr:uid="{00000000-0005-0000-0000-00008D830000}"/>
    <cellStyle name="Tusenskille [0] 4 4 2 9 2" xfId="33561" xr:uid="{00000000-0005-0000-0000-00008E830000}"/>
    <cellStyle name="Tusenskille [0] 4 4 2_Tabell 4.5-4.7" xfId="33434" xr:uid="{00000000-0005-0000-0000-00008F830000}"/>
    <cellStyle name="Tusenskille [0] 4 4 3" xfId="1950" xr:uid="{00000000-0005-0000-0000-000090830000}"/>
    <cellStyle name="Tusenskille [0] 4 4 3 10" xfId="33563" xr:uid="{00000000-0005-0000-0000-000091830000}"/>
    <cellStyle name="Tusenskille [0] 4 4 3 11" xfId="33564" xr:uid="{00000000-0005-0000-0000-000092830000}"/>
    <cellStyle name="Tusenskille [0] 4 4 3 2" xfId="1951" xr:uid="{00000000-0005-0000-0000-000093830000}"/>
    <cellStyle name="Tusenskille [0] 4 4 3 2 10" xfId="33566" xr:uid="{00000000-0005-0000-0000-000094830000}"/>
    <cellStyle name="Tusenskille [0] 4 4 3 2 2" xfId="1952" xr:uid="{00000000-0005-0000-0000-000095830000}"/>
    <cellStyle name="Tusenskille [0] 4 4 3 2 2 2" xfId="33568" xr:uid="{00000000-0005-0000-0000-000096830000}"/>
    <cellStyle name="Tusenskille [0] 4 4 3 2 2 2 2" xfId="33569" xr:uid="{00000000-0005-0000-0000-000097830000}"/>
    <cellStyle name="Tusenskille [0] 4 4 3 2 2 2 3" xfId="33570" xr:uid="{00000000-0005-0000-0000-000098830000}"/>
    <cellStyle name="Tusenskille [0] 4 4 3 2 2 3" xfId="33571" xr:uid="{00000000-0005-0000-0000-000099830000}"/>
    <cellStyle name="Tusenskille [0] 4 4 3 2 2 3 2" xfId="33572" xr:uid="{00000000-0005-0000-0000-00009A830000}"/>
    <cellStyle name="Tusenskille [0] 4 4 3 2 2 3 3" xfId="33573" xr:uid="{00000000-0005-0000-0000-00009B830000}"/>
    <cellStyle name="Tusenskille [0] 4 4 3 2 2 4" xfId="33574" xr:uid="{00000000-0005-0000-0000-00009C830000}"/>
    <cellStyle name="Tusenskille [0] 4 4 3 2 2 5" xfId="33575" xr:uid="{00000000-0005-0000-0000-00009D830000}"/>
    <cellStyle name="Tusenskille [0] 4 4 3 2 2_Tabell 4.5-4.7" xfId="33567" xr:uid="{00000000-0005-0000-0000-00009E830000}"/>
    <cellStyle name="Tusenskille [0] 4 4 3 2 3" xfId="33576" xr:uid="{00000000-0005-0000-0000-00009F830000}"/>
    <cellStyle name="Tusenskille [0] 4 4 3 2 3 2" xfId="33577" xr:uid="{00000000-0005-0000-0000-0000A0830000}"/>
    <cellStyle name="Tusenskille [0] 4 4 3 2 3 2 2" xfId="33578" xr:uid="{00000000-0005-0000-0000-0000A1830000}"/>
    <cellStyle name="Tusenskille [0] 4 4 3 2 3 2 3" xfId="33579" xr:uid="{00000000-0005-0000-0000-0000A2830000}"/>
    <cellStyle name="Tusenskille [0] 4 4 3 2 3 3" xfId="33580" xr:uid="{00000000-0005-0000-0000-0000A3830000}"/>
    <cellStyle name="Tusenskille [0] 4 4 3 2 3 3 2" xfId="33581" xr:uid="{00000000-0005-0000-0000-0000A4830000}"/>
    <cellStyle name="Tusenskille [0] 4 4 3 2 3 3 3" xfId="33582" xr:uid="{00000000-0005-0000-0000-0000A5830000}"/>
    <cellStyle name="Tusenskille [0] 4 4 3 2 3 4" xfId="33583" xr:uid="{00000000-0005-0000-0000-0000A6830000}"/>
    <cellStyle name="Tusenskille [0] 4 4 3 2 3 5" xfId="33584" xr:uid="{00000000-0005-0000-0000-0000A7830000}"/>
    <cellStyle name="Tusenskille [0] 4 4 3 2 4" xfId="33585" xr:uid="{00000000-0005-0000-0000-0000A8830000}"/>
    <cellStyle name="Tusenskille [0] 4 4 3 2 4 2" xfId="33586" xr:uid="{00000000-0005-0000-0000-0000A9830000}"/>
    <cellStyle name="Tusenskille [0] 4 4 3 2 4 3" xfId="33587" xr:uid="{00000000-0005-0000-0000-0000AA830000}"/>
    <cellStyle name="Tusenskille [0] 4 4 3 2 5" xfId="33588" xr:uid="{00000000-0005-0000-0000-0000AB830000}"/>
    <cellStyle name="Tusenskille [0] 4 4 3 2 5 2" xfId="33589" xr:uid="{00000000-0005-0000-0000-0000AC830000}"/>
    <cellStyle name="Tusenskille [0] 4 4 3 2 5 3" xfId="33590" xr:uid="{00000000-0005-0000-0000-0000AD830000}"/>
    <cellStyle name="Tusenskille [0] 4 4 3 2 6" xfId="33591" xr:uid="{00000000-0005-0000-0000-0000AE830000}"/>
    <cellStyle name="Tusenskille [0] 4 4 3 2 6 2" xfId="33592" xr:uid="{00000000-0005-0000-0000-0000AF830000}"/>
    <cellStyle name="Tusenskille [0] 4 4 3 2 7" xfId="33593" xr:uid="{00000000-0005-0000-0000-0000B0830000}"/>
    <cellStyle name="Tusenskille [0] 4 4 3 2 7 2" xfId="33594" xr:uid="{00000000-0005-0000-0000-0000B1830000}"/>
    <cellStyle name="Tusenskille [0] 4 4 3 2 8" xfId="33595" xr:uid="{00000000-0005-0000-0000-0000B2830000}"/>
    <cellStyle name="Tusenskille [0] 4 4 3 2 9" xfId="33596" xr:uid="{00000000-0005-0000-0000-0000B3830000}"/>
    <cellStyle name="Tusenskille [0] 4 4 3 2_Tabell 4.5-4.7" xfId="33565" xr:uid="{00000000-0005-0000-0000-0000B4830000}"/>
    <cellStyle name="Tusenskille [0] 4 4 3 3" xfId="1953" xr:uid="{00000000-0005-0000-0000-0000B5830000}"/>
    <cellStyle name="Tusenskille [0] 4 4 3 3 2" xfId="33598" xr:uid="{00000000-0005-0000-0000-0000B6830000}"/>
    <cellStyle name="Tusenskille [0] 4 4 3 3 2 2" xfId="33599" xr:uid="{00000000-0005-0000-0000-0000B7830000}"/>
    <cellStyle name="Tusenskille [0] 4 4 3 3 2 3" xfId="33600" xr:uid="{00000000-0005-0000-0000-0000B8830000}"/>
    <cellStyle name="Tusenskille [0] 4 4 3 3 3" xfId="33601" xr:uid="{00000000-0005-0000-0000-0000B9830000}"/>
    <cellStyle name="Tusenskille [0] 4 4 3 3 3 2" xfId="33602" xr:uid="{00000000-0005-0000-0000-0000BA830000}"/>
    <cellStyle name="Tusenskille [0] 4 4 3 3 3 3" xfId="33603" xr:uid="{00000000-0005-0000-0000-0000BB830000}"/>
    <cellStyle name="Tusenskille [0] 4 4 3 3 4" xfId="33604" xr:uid="{00000000-0005-0000-0000-0000BC830000}"/>
    <cellStyle name="Tusenskille [0] 4 4 3 3 5" xfId="33605" xr:uid="{00000000-0005-0000-0000-0000BD830000}"/>
    <cellStyle name="Tusenskille [0] 4 4 3 3_Tabell 4.5-4.7" xfId="33597" xr:uid="{00000000-0005-0000-0000-0000BE830000}"/>
    <cellStyle name="Tusenskille [0] 4 4 3 4" xfId="33606" xr:uid="{00000000-0005-0000-0000-0000BF830000}"/>
    <cellStyle name="Tusenskille [0] 4 4 3 4 2" xfId="33607" xr:uid="{00000000-0005-0000-0000-0000C0830000}"/>
    <cellStyle name="Tusenskille [0] 4 4 3 4 2 2" xfId="33608" xr:uid="{00000000-0005-0000-0000-0000C1830000}"/>
    <cellStyle name="Tusenskille [0] 4 4 3 4 2 3" xfId="33609" xr:uid="{00000000-0005-0000-0000-0000C2830000}"/>
    <cellStyle name="Tusenskille [0] 4 4 3 4 3" xfId="33610" xr:uid="{00000000-0005-0000-0000-0000C3830000}"/>
    <cellStyle name="Tusenskille [0] 4 4 3 4 3 2" xfId="33611" xr:uid="{00000000-0005-0000-0000-0000C4830000}"/>
    <cellStyle name="Tusenskille [0] 4 4 3 4 3 3" xfId="33612" xr:uid="{00000000-0005-0000-0000-0000C5830000}"/>
    <cellStyle name="Tusenskille [0] 4 4 3 4 4" xfId="33613" xr:uid="{00000000-0005-0000-0000-0000C6830000}"/>
    <cellStyle name="Tusenskille [0] 4 4 3 4 5" xfId="33614" xr:uid="{00000000-0005-0000-0000-0000C7830000}"/>
    <cellStyle name="Tusenskille [0] 4 4 3 5" xfId="33615" xr:uid="{00000000-0005-0000-0000-0000C8830000}"/>
    <cellStyle name="Tusenskille [0] 4 4 3 5 2" xfId="33616" xr:uid="{00000000-0005-0000-0000-0000C9830000}"/>
    <cellStyle name="Tusenskille [0] 4 4 3 5 3" xfId="33617" xr:uid="{00000000-0005-0000-0000-0000CA830000}"/>
    <cellStyle name="Tusenskille [0] 4 4 3 6" xfId="33618" xr:uid="{00000000-0005-0000-0000-0000CB830000}"/>
    <cellStyle name="Tusenskille [0] 4 4 3 6 2" xfId="33619" xr:uid="{00000000-0005-0000-0000-0000CC830000}"/>
    <cellStyle name="Tusenskille [0] 4 4 3 6 3" xfId="33620" xr:uid="{00000000-0005-0000-0000-0000CD830000}"/>
    <cellStyle name="Tusenskille [0] 4 4 3 7" xfId="33621" xr:uid="{00000000-0005-0000-0000-0000CE830000}"/>
    <cellStyle name="Tusenskille [0] 4 4 3 7 2" xfId="33622" xr:uid="{00000000-0005-0000-0000-0000CF830000}"/>
    <cellStyle name="Tusenskille [0] 4 4 3 8" xfId="33623" xr:uid="{00000000-0005-0000-0000-0000D0830000}"/>
    <cellStyle name="Tusenskille [0] 4 4 3 8 2" xfId="33624" xr:uid="{00000000-0005-0000-0000-0000D1830000}"/>
    <cellStyle name="Tusenskille [0] 4 4 3 9" xfId="33625" xr:uid="{00000000-0005-0000-0000-0000D2830000}"/>
    <cellStyle name="Tusenskille [0] 4 4 3_Tabell 4.5-4.7" xfId="33562" xr:uid="{00000000-0005-0000-0000-0000D3830000}"/>
    <cellStyle name="Tusenskille [0] 4 4 4" xfId="1954" xr:uid="{00000000-0005-0000-0000-0000D4830000}"/>
    <cellStyle name="Tusenskille [0] 4 4 4 10" xfId="33627" xr:uid="{00000000-0005-0000-0000-0000D5830000}"/>
    <cellStyle name="Tusenskille [0] 4 4 4 2" xfId="1955" xr:uid="{00000000-0005-0000-0000-0000D6830000}"/>
    <cellStyle name="Tusenskille [0] 4 4 4 2 2" xfId="33629" xr:uid="{00000000-0005-0000-0000-0000D7830000}"/>
    <cellStyle name="Tusenskille [0] 4 4 4 2 2 2" xfId="33630" xr:uid="{00000000-0005-0000-0000-0000D8830000}"/>
    <cellStyle name="Tusenskille [0] 4 4 4 2 2 3" xfId="33631" xr:uid="{00000000-0005-0000-0000-0000D9830000}"/>
    <cellStyle name="Tusenskille [0] 4 4 4 2 3" xfId="33632" xr:uid="{00000000-0005-0000-0000-0000DA830000}"/>
    <cellStyle name="Tusenskille [0] 4 4 4 2 3 2" xfId="33633" xr:uid="{00000000-0005-0000-0000-0000DB830000}"/>
    <cellStyle name="Tusenskille [0] 4 4 4 2 3 3" xfId="33634" xr:uid="{00000000-0005-0000-0000-0000DC830000}"/>
    <cellStyle name="Tusenskille [0] 4 4 4 2 4" xfId="33635" xr:uid="{00000000-0005-0000-0000-0000DD830000}"/>
    <cellStyle name="Tusenskille [0] 4 4 4 2 5" xfId="33636" xr:uid="{00000000-0005-0000-0000-0000DE830000}"/>
    <cellStyle name="Tusenskille [0] 4 4 4 2_Tabell 4.5-4.7" xfId="33628" xr:uid="{00000000-0005-0000-0000-0000DF830000}"/>
    <cellStyle name="Tusenskille [0] 4 4 4 3" xfId="33637" xr:uid="{00000000-0005-0000-0000-0000E0830000}"/>
    <cellStyle name="Tusenskille [0] 4 4 4 3 2" xfId="33638" xr:uid="{00000000-0005-0000-0000-0000E1830000}"/>
    <cellStyle name="Tusenskille [0] 4 4 4 3 2 2" xfId="33639" xr:uid="{00000000-0005-0000-0000-0000E2830000}"/>
    <cellStyle name="Tusenskille [0] 4 4 4 3 2 3" xfId="33640" xr:uid="{00000000-0005-0000-0000-0000E3830000}"/>
    <cellStyle name="Tusenskille [0] 4 4 4 3 3" xfId="33641" xr:uid="{00000000-0005-0000-0000-0000E4830000}"/>
    <cellStyle name="Tusenskille [0] 4 4 4 3 3 2" xfId="33642" xr:uid="{00000000-0005-0000-0000-0000E5830000}"/>
    <cellStyle name="Tusenskille [0] 4 4 4 3 3 3" xfId="33643" xr:uid="{00000000-0005-0000-0000-0000E6830000}"/>
    <cellStyle name="Tusenskille [0] 4 4 4 3 4" xfId="33644" xr:uid="{00000000-0005-0000-0000-0000E7830000}"/>
    <cellStyle name="Tusenskille [0] 4 4 4 3 5" xfId="33645" xr:uid="{00000000-0005-0000-0000-0000E8830000}"/>
    <cellStyle name="Tusenskille [0] 4 4 4 4" xfId="33646" xr:uid="{00000000-0005-0000-0000-0000E9830000}"/>
    <cellStyle name="Tusenskille [0] 4 4 4 4 2" xfId="33647" xr:uid="{00000000-0005-0000-0000-0000EA830000}"/>
    <cellStyle name="Tusenskille [0] 4 4 4 4 3" xfId="33648" xr:uid="{00000000-0005-0000-0000-0000EB830000}"/>
    <cellStyle name="Tusenskille [0] 4 4 4 5" xfId="33649" xr:uid="{00000000-0005-0000-0000-0000EC830000}"/>
    <cellStyle name="Tusenskille [0] 4 4 4 5 2" xfId="33650" xr:uid="{00000000-0005-0000-0000-0000ED830000}"/>
    <cellStyle name="Tusenskille [0] 4 4 4 5 3" xfId="33651" xr:uid="{00000000-0005-0000-0000-0000EE830000}"/>
    <cellStyle name="Tusenskille [0] 4 4 4 6" xfId="33652" xr:uid="{00000000-0005-0000-0000-0000EF830000}"/>
    <cellStyle name="Tusenskille [0] 4 4 4 6 2" xfId="33653" xr:uid="{00000000-0005-0000-0000-0000F0830000}"/>
    <cellStyle name="Tusenskille [0] 4 4 4 7" xfId="33654" xr:uid="{00000000-0005-0000-0000-0000F1830000}"/>
    <cellStyle name="Tusenskille [0] 4 4 4 7 2" xfId="33655" xr:uid="{00000000-0005-0000-0000-0000F2830000}"/>
    <cellStyle name="Tusenskille [0] 4 4 4 8" xfId="33656" xr:uid="{00000000-0005-0000-0000-0000F3830000}"/>
    <cellStyle name="Tusenskille [0] 4 4 4 9" xfId="33657" xr:uid="{00000000-0005-0000-0000-0000F4830000}"/>
    <cellStyle name="Tusenskille [0] 4 4 4_Tabell 4.5-4.7" xfId="33626" xr:uid="{00000000-0005-0000-0000-0000F5830000}"/>
    <cellStyle name="Tusenskille [0] 4 4 5" xfId="1956" xr:uid="{00000000-0005-0000-0000-0000F6830000}"/>
    <cellStyle name="Tusenskille [0] 4 4 5 2" xfId="33659" xr:uid="{00000000-0005-0000-0000-0000F7830000}"/>
    <cellStyle name="Tusenskille [0] 4 4 5 2 2" xfId="33660" xr:uid="{00000000-0005-0000-0000-0000F8830000}"/>
    <cellStyle name="Tusenskille [0] 4 4 5 2 3" xfId="33661" xr:uid="{00000000-0005-0000-0000-0000F9830000}"/>
    <cellStyle name="Tusenskille [0] 4 4 5 3" xfId="33662" xr:uid="{00000000-0005-0000-0000-0000FA830000}"/>
    <cellStyle name="Tusenskille [0] 4 4 5 3 2" xfId="33663" xr:uid="{00000000-0005-0000-0000-0000FB830000}"/>
    <cellStyle name="Tusenskille [0] 4 4 5 3 3" xfId="33664" xr:uid="{00000000-0005-0000-0000-0000FC830000}"/>
    <cellStyle name="Tusenskille [0] 4 4 5 4" xfId="33665" xr:uid="{00000000-0005-0000-0000-0000FD830000}"/>
    <cellStyle name="Tusenskille [0] 4 4 5 5" xfId="33666" xr:uid="{00000000-0005-0000-0000-0000FE830000}"/>
    <cellStyle name="Tusenskille [0] 4 4 5_Tabell 4.5-4.7" xfId="33658" xr:uid="{00000000-0005-0000-0000-0000FF830000}"/>
    <cellStyle name="Tusenskille [0] 4 4 6" xfId="33667" xr:uid="{00000000-0005-0000-0000-000000840000}"/>
    <cellStyle name="Tusenskille [0] 4 4 6 2" xfId="33668" xr:uid="{00000000-0005-0000-0000-000001840000}"/>
    <cellStyle name="Tusenskille [0] 4 4 6 2 2" xfId="33669" xr:uid="{00000000-0005-0000-0000-000002840000}"/>
    <cellStyle name="Tusenskille [0] 4 4 6 2 3" xfId="33670" xr:uid="{00000000-0005-0000-0000-000003840000}"/>
    <cellStyle name="Tusenskille [0] 4 4 6 3" xfId="33671" xr:uid="{00000000-0005-0000-0000-000004840000}"/>
    <cellStyle name="Tusenskille [0] 4 4 6 3 2" xfId="33672" xr:uid="{00000000-0005-0000-0000-000005840000}"/>
    <cellStyle name="Tusenskille [0] 4 4 6 3 3" xfId="33673" xr:uid="{00000000-0005-0000-0000-000006840000}"/>
    <cellStyle name="Tusenskille [0] 4 4 6 4" xfId="33674" xr:uid="{00000000-0005-0000-0000-000007840000}"/>
    <cellStyle name="Tusenskille [0] 4 4 6 5" xfId="33675" xr:uid="{00000000-0005-0000-0000-000008840000}"/>
    <cellStyle name="Tusenskille [0] 4 4 7" xfId="33676" xr:uid="{00000000-0005-0000-0000-000009840000}"/>
    <cellStyle name="Tusenskille [0] 4 4 7 2" xfId="33677" xr:uid="{00000000-0005-0000-0000-00000A840000}"/>
    <cellStyle name="Tusenskille [0] 4 4 7 3" xfId="33678" xr:uid="{00000000-0005-0000-0000-00000B840000}"/>
    <cellStyle name="Tusenskille [0] 4 4 8" xfId="33679" xr:uid="{00000000-0005-0000-0000-00000C840000}"/>
    <cellStyle name="Tusenskille [0] 4 4 8 2" xfId="33680" xr:uid="{00000000-0005-0000-0000-00000D840000}"/>
    <cellStyle name="Tusenskille [0] 4 4 8 3" xfId="33681" xr:uid="{00000000-0005-0000-0000-00000E840000}"/>
    <cellStyle name="Tusenskille [0] 4 4 9" xfId="33682" xr:uid="{00000000-0005-0000-0000-00000F840000}"/>
    <cellStyle name="Tusenskille [0] 4 4 9 2" xfId="33683" xr:uid="{00000000-0005-0000-0000-000010840000}"/>
    <cellStyle name="Tusenskille [0] 4 4_Tabell 4.5-4.7" xfId="33428" xr:uid="{00000000-0005-0000-0000-000011840000}"/>
    <cellStyle name="Tusenskille [0] 4 5" xfId="1957" xr:uid="{00000000-0005-0000-0000-000012840000}"/>
    <cellStyle name="Tusenskille [0] 4 5 10" xfId="33685" xr:uid="{00000000-0005-0000-0000-000013840000}"/>
    <cellStyle name="Tusenskille [0] 4 5 10 2" xfId="33686" xr:uid="{00000000-0005-0000-0000-000014840000}"/>
    <cellStyle name="Tusenskille [0] 4 5 11" xfId="33687" xr:uid="{00000000-0005-0000-0000-000015840000}"/>
    <cellStyle name="Tusenskille [0] 4 5 12" xfId="33688" xr:uid="{00000000-0005-0000-0000-000016840000}"/>
    <cellStyle name="Tusenskille [0] 4 5 13" xfId="33689" xr:uid="{00000000-0005-0000-0000-000017840000}"/>
    <cellStyle name="Tusenskille [0] 4 5 2" xfId="1958" xr:uid="{00000000-0005-0000-0000-000018840000}"/>
    <cellStyle name="Tusenskille [0] 4 5 2 10" xfId="33691" xr:uid="{00000000-0005-0000-0000-000019840000}"/>
    <cellStyle name="Tusenskille [0] 4 5 2 11" xfId="33692" xr:uid="{00000000-0005-0000-0000-00001A840000}"/>
    <cellStyle name="Tusenskille [0] 4 5 2 12" xfId="33693" xr:uid="{00000000-0005-0000-0000-00001B840000}"/>
    <cellStyle name="Tusenskille [0] 4 5 2 2" xfId="1959" xr:uid="{00000000-0005-0000-0000-00001C840000}"/>
    <cellStyle name="Tusenskille [0] 4 5 2 2 10" xfId="33695" xr:uid="{00000000-0005-0000-0000-00001D840000}"/>
    <cellStyle name="Tusenskille [0] 4 5 2 2 11" xfId="33696" xr:uid="{00000000-0005-0000-0000-00001E840000}"/>
    <cellStyle name="Tusenskille [0] 4 5 2 2 2" xfId="1960" xr:uid="{00000000-0005-0000-0000-00001F840000}"/>
    <cellStyle name="Tusenskille [0] 4 5 2 2 2 10" xfId="33698" xr:uid="{00000000-0005-0000-0000-000020840000}"/>
    <cellStyle name="Tusenskille [0] 4 5 2 2 2 2" xfId="1961" xr:uid="{00000000-0005-0000-0000-000021840000}"/>
    <cellStyle name="Tusenskille [0] 4 5 2 2 2 2 2" xfId="33700" xr:uid="{00000000-0005-0000-0000-000022840000}"/>
    <cellStyle name="Tusenskille [0] 4 5 2 2 2 2 2 2" xfId="33701" xr:uid="{00000000-0005-0000-0000-000023840000}"/>
    <cellStyle name="Tusenskille [0] 4 5 2 2 2 2 2 3" xfId="33702" xr:uid="{00000000-0005-0000-0000-000024840000}"/>
    <cellStyle name="Tusenskille [0] 4 5 2 2 2 2 3" xfId="33703" xr:uid="{00000000-0005-0000-0000-000025840000}"/>
    <cellStyle name="Tusenskille [0] 4 5 2 2 2 2 3 2" xfId="33704" xr:uid="{00000000-0005-0000-0000-000026840000}"/>
    <cellStyle name="Tusenskille [0] 4 5 2 2 2 2 3 3" xfId="33705" xr:uid="{00000000-0005-0000-0000-000027840000}"/>
    <cellStyle name="Tusenskille [0] 4 5 2 2 2 2 4" xfId="33706" xr:uid="{00000000-0005-0000-0000-000028840000}"/>
    <cellStyle name="Tusenskille [0] 4 5 2 2 2 2 5" xfId="33707" xr:uid="{00000000-0005-0000-0000-000029840000}"/>
    <cellStyle name="Tusenskille [0] 4 5 2 2 2 2_Tabell 4.5-4.7" xfId="33699" xr:uid="{00000000-0005-0000-0000-00002A840000}"/>
    <cellStyle name="Tusenskille [0] 4 5 2 2 2 3" xfId="33708" xr:uid="{00000000-0005-0000-0000-00002B840000}"/>
    <cellStyle name="Tusenskille [0] 4 5 2 2 2 3 2" xfId="33709" xr:uid="{00000000-0005-0000-0000-00002C840000}"/>
    <cellStyle name="Tusenskille [0] 4 5 2 2 2 3 2 2" xfId="33710" xr:uid="{00000000-0005-0000-0000-00002D840000}"/>
    <cellStyle name="Tusenskille [0] 4 5 2 2 2 3 2 3" xfId="33711" xr:uid="{00000000-0005-0000-0000-00002E840000}"/>
    <cellStyle name="Tusenskille [0] 4 5 2 2 2 3 3" xfId="33712" xr:uid="{00000000-0005-0000-0000-00002F840000}"/>
    <cellStyle name="Tusenskille [0] 4 5 2 2 2 3 3 2" xfId="33713" xr:uid="{00000000-0005-0000-0000-000030840000}"/>
    <cellStyle name="Tusenskille [0] 4 5 2 2 2 3 3 3" xfId="33714" xr:uid="{00000000-0005-0000-0000-000031840000}"/>
    <cellStyle name="Tusenskille [0] 4 5 2 2 2 3 4" xfId="33715" xr:uid="{00000000-0005-0000-0000-000032840000}"/>
    <cellStyle name="Tusenskille [0] 4 5 2 2 2 3 5" xfId="33716" xr:uid="{00000000-0005-0000-0000-000033840000}"/>
    <cellStyle name="Tusenskille [0] 4 5 2 2 2 4" xfId="33717" xr:uid="{00000000-0005-0000-0000-000034840000}"/>
    <cellStyle name="Tusenskille [0] 4 5 2 2 2 4 2" xfId="33718" xr:uid="{00000000-0005-0000-0000-000035840000}"/>
    <cellStyle name="Tusenskille [0] 4 5 2 2 2 4 3" xfId="33719" xr:uid="{00000000-0005-0000-0000-000036840000}"/>
    <cellStyle name="Tusenskille [0] 4 5 2 2 2 5" xfId="33720" xr:uid="{00000000-0005-0000-0000-000037840000}"/>
    <cellStyle name="Tusenskille [0] 4 5 2 2 2 5 2" xfId="33721" xr:uid="{00000000-0005-0000-0000-000038840000}"/>
    <cellStyle name="Tusenskille [0] 4 5 2 2 2 5 3" xfId="33722" xr:uid="{00000000-0005-0000-0000-000039840000}"/>
    <cellStyle name="Tusenskille [0] 4 5 2 2 2 6" xfId="33723" xr:uid="{00000000-0005-0000-0000-00003A840000}"/>
    <cellStyle name="Tusenskille [0] 4 5 2 2 2 6 2" xfId="33724" xr:uid="{00000000-0005-0000-0000-00003B840000}"/>
    <cellStyle name="Tusenskille [0] 4 5 2 2 2 7" xfId="33725" xr:uid="{00000000-0005-0000-0000-00003C840000}"/>
    <cellStyle name="Tusenskille [0] 4 5 2 2 2 7 2" xfId="33726" xr:uid="{00000000-0005-0000-0000-00003D840000}"/>
    <cellStyle name="Tusenskille [0] 4 5 2 2 2 8" xfId="33727" xr:uid="{00000000-0005-0000-0000-00003E840000}"/>
    <cellStyle name="Tusenskille [0] 4 5 2 2 2 9" xfId="33728" xr:uid="{00000000-0005-0000-0000-00003F840000}"/>
    <cellStyle name="Tusenskille [0] 4 5 2 2 2_Tabell 4.5-4.7" xfId="33697" xr:uid="{00000000-0005-0000-0000-000040840000}"/>
    <cellStyle name="Tusenskille [0] 4 5 2 2 3" xfId="1962" xr:uid="{00000000-0005-0000-0000-000041840000}"/>
    <cellStyle name="Tusenskille [0] 4 5 2 2 3 2" xfId="33730" xr:uid="{00000000-0005-0000-0000-000042840000}"/>
    <cellStyle name="Tusenskille [0] 4 5 2 2 3 2 2" xfId="33731" xr:uid="{00000000-0005-0000-0000-000043840000}"/>
    <cellStyle name="Tusenskille [0] 4 5 2 2 3 2 3" xfId="33732" xr:uid="{00000000-0005-0000-0000-000044840000}"/>
    <cellStyle name="Tusenskille [0] 4 5 2 2 3 3" xfId="33733" xr:uid="{00000000-0005-0000-0000-000045840000}"/>
    <cellStyle name="Tusenskille [0] 4 5 2 2 3 3 2" xfId="33734" xr:uid="{00000000-0005-0000-0000-000046840000}"/>
    <cellStyle name="Tusenskille [0] 4 5 2 2 3 3 3" xfId="33735" xr:uid="{00000000-0005-0000-0000-000047840000}"/>
    <cellStyle name="Tusenskille [0] 4 5 2 2 3 4" xfId="33736" xr:uid="{00000000-0005-0000-0000-000048840000}"/>
    <cellStyle name="Tusenskille [0] 4 5 2 2 3 5" xfId="33737" xr:uid="{00000000-0005-0000-0000-000049840000}"/>
    <cellStyle name="Tusenskille [0] 4 5 2 2 3_Tabell 4.5-4.7" xfId="33729" xr:uid="{00000000-0005-0000-0000-00004A840000}"/>
    <cellStyle name="Tusenskille [0] 4 5 2 2 4" xfId="33738" xr:uid="{00000000-0005-0000-0000-00004B840000}"/>
    <cellStyle name="Tusenskille [0] 4 5 2 2 4 2" xfId="33739" xr:uid="{00000000-0005-0000-0000-00004C840000}"/>
    <cellStyle name="Tusenskille [0] 4 5 2 2 4 2 2" xfId="33740" xr:uid="{00000000-0005-0000-0000-00004D840000}"/>
    <cellStyle name="Tusenskille [0] 4 5 2 2 4 2 3" xfId="33741" xr:uid="{00000000-0005-0000-0000-00004E840000}"/>
    <cellStyle name="Tusenskille [0] 4 5 2 2 4 3" xfId="33742" xr:uid="{00000000-0005-0000-0000-00004F840000}"/>
    <cellStyle name="Tusenskille [0] 4 5 2 2 4 3 2" xfId="33743" xr:uid="{00000000-0005-0000-0000-000050840000}"/>
    <cellStyle name="Tusenskille [0] 4 5 2 2 4 3 3" xfId="33744" xr:uid="{00000000-0005-0000-0000-000051840000}"/>
    <cellStyle name="Tusenskille [0] 4 5 2 2 4 4" xfId="33745" xr:uid="{00000000-0005-0000-0000-000052840000}"/>
    <cellStyle name="Tusenskille [0] 4 5 2 2 4 5" xfId="33746" xr:uid="{00000000-0005-0000-0000-000053840000}"/>
    <cellStyle name="Tusenskille [0] 4 5 2 2 5" xfId="33747" xr:uid="{00000000-0005-0000-0000-000054840000}"/>
    <cellStyle name="Tusenskille [0] 4 5 2 2 5 2" xfId="33748" xr:uid="{00000000-0005-0000-0000-000055840000}"/>
    <cellStyle name="Tusenskille [0] 4 5 2 2 5 3" xfId="33749" xr:uid="{00000000-0005-0000-0000-000056840000}"/>
    <cellStyle name="Tusenskille [0] 4 5 2 2 6" xfId="33750" xr:uid="{00000000-0005-0000-0000-000057840000}"/>
    <cellStyle name="Tusenskille [0] 4 5 2 2 6 2" xfId="33751" xr:uid="{00000000-0005-0000-0000-000058840000}"/>
    <cellStyle name="Tusenskille [0] 4 5 2 2 6 3" xfId="33752" xr:uid="{00000000-0005-0000-0000-000059840000}"/>
    <cellStyle name="Tusenskille [0] 4 5 2 2 7" xfId="33753" xr:uid="{00000000-0005-0000-0000-00005A840000}"/>
    <cellStyle name="Tusenskille [0] 4 5 2 2 7 2" xfId="33754" xr:uid="{00000000-0005-0000-0000-00005B840000}"/>
    <cellStyle name="Tusenskille [0] 4 5 2 2 8" xfId="33755" xr:uid="{00000000-0005-0000-0000-00005C840000}"/>
    <cellStyle name="Tusenskille [0] 4 5 2 2 8 2" xfId="33756" xr:uid="{00000000-0005-0000-0000-00005D840000}"/>
    <cellStyle name="Tusenskille [0] 4 5 2 2 9" xfId="33757" xr:uid="{00000000-0005-0000-0000-00005E840000}"/>
    <cellStyle name="Tusenskille [0] 4 5 2 2_Tabell 4.5-4.7" xfId="33694" xr:uid="{00000000-0005-0000-0000-00005F840000}"/>
    <cellStyle name="Tusenskille [0] 4 5 2 3" xfId="1963" xr:uid="{00000000-0005-0000-0000-000060840000}"/>
    <cellStyle name="Tusenskille [0] 4 5 2 3 10" xfId="33759" xr:uid="{00000000-0005-0000-0000-000061840000}"/>
    <cellStyle name="Tusenskille [0] 4 5 2 3 2" xfId="1964" xr:uid="{00000000-0005-0000-0000-000062840000}"/>
    <cellStyle name="Tusenskille [0] 4 5 2 3 2 2" xfId="33761" xr:uid="{00000000-0005-0000-0000-000063840000}"/>
    <cellStyle name="Tusenskille [0] 4 5 2 3 2 2 2" xfId="33762" xr:uid="{00000000-0005-0000-0000-000064840000}"/>
    <cellStyle name="Tusenskille [0] 4 5 2 3 2 2 3" xfId="33763" xr:uid="{00000000-0005-0000-0000-000065840000}"/>
    <cellStyle name="Tusenskille [0] 4 5 2 3 2 3" xfId="33764" xr:uid="{00000000-0005-0000-0000-000066840000}"/>
    <cellStyle name="Tusenskille [0] 4 5 2 3 2 3 2" xfId="33765" xr:uid="{00000000-0005-0000-0000-000067840000}"/>
    <cellStyle name="Tusenskille [0] 4 5 2 3 2 3 3" xfId="33766" xr:uid="{00000000-0005-0000-0000-000068840000}"/>
    <cellStyle name="Tusenskille [0] 4 5 2 3 2 4" xfId="33767" xr:uid="{00000000-0005-0000-0000-000069840000}"/>
    <cellStyle name="Tusenskille [0] 4 5 2 3 2 5" xfId="33768" xr:uid="{00000000-0005-0000-0000-00006A840000}"/>
    <cellStyle name="Tusenskille [0] 4 5 2 3 2_Tabell 4.5-4.7" xfId="33760" xr:uid="{00000000-0005-0000-0000-00006B840000}"/>
    <cellStyle name="Tusenskille [0] 4 5 2 3 3" xfId="33769" xr:uid="{00000000-0005-0000-0000-00006C840000}"/>
    <cellStyle name="Tusenskille [0] 4 5 2 3 3 2" xfId="33770" xr:uid="{00000000-0005-0000-0000-00006D840000}"/>
    <cellStyle name="Tusenskille [0] 4 5 2 3 3 2 2" xfId="33771" xr:uid="{00000000-0005-0000-0000-00006E840000}"/>
    <cellStyle name="Tusenskille [0] 4 5 2 3 3 2 3" xfId="33772" xr:uid="{00000000-0005-0000-0000-00006F840000}"/>
    <cellStyle name="Tusenskille [0] 4 5 2 3 3 3" xfId="33773" xr:uid="{00000000-0005-0000-0000-000070840000}"/>
    <cellStyle name="Tusenskille [0] 4 5 2 3 3 3 2" xfId="33774" xr:uid="{00000000-0005-0000-0000-000071840000}"/>
    <cellStyle name="Tusenskille [0] 4 5 2 3 3 3 3" xfId="33775" xr:uid="{00000000-0005-0000-0000-000072840000}"/>
    <cellStyle name="Tusenskille [0] 4 5 2 3 3 4" xfId="33776" xr:uid="{00000000-0005-0000-0000-000073840000}"/>
    <cellStyle name="Tusenskille [0] 4 5 2 3 3 5" xfId="33777" xr:uid="{00000000-0005-0000-0000-000074840000}"/>
    <cellStyle name="Tusenskille [0] 4 5 2 3 4" xfId="33778" xr:uid="{00000000-0005-0000-0000-000075840000}"/>
    <cellStyle name="Tusenskille [0] 4 5 2 3 4 2" xfId="33779" xr:uid="{00000000-0005-0000-0000-000076840000}"/>
    <cellStyle name="Tusenskille [0] 4 5 2 3 4 3" xfId="33780" xr:uid="{00000000-0005-0000-0000-000077840000}"/>
    <cellStyle name="Tusenskille [0] 4 5 2 3 5" xfId="33781" xr:uid="{00000000-0005-0000-0000-000078840000}"/>
    <cellStyle name="Tusenskille [0] 4 5 2 3 5 2" xfId="33782" xr:uid="{00000000-0005-0000-0000-000079840000}"/>
    <cellStyle name="Tusenskille [0] 4 5 2 3 5 3" xfId="33783" xr:uid="{00000000-0005-0000-0000-00007A840000}"/>
    <cellStyle name="Tusenskille [0] 4 5 2 3 6" xfId="33784" xr:uid="{00000000-0005-0000-0000-00007B840000}"/>
    <cellStyle name="Tusenskille [0] 4 5 2 3 6 2" xfId="33785" xr:uid="{00000000-0005-0000-0000-00007C840000}"/>
    <cellStyle name="Tusenskille [0] 4 5 2 3 7" xfId="33786" xr:uid="{00000000-0005-0000-0000-00007D840000}"/>
    <cellStyle name="Tusenskille [0] 4 5 2 3 7 2" xfId="33787" xr:uid="{00000000-0005-0000-0000-00007E840000}"/>
    <cellStyle name="Tusenskille [0] 4 5 2 3 8" xfId="33788" xr:uid="{00000000-0005-0000-0000-00007F840000}"/>
    <cellStyle name="Tusenskille [0] 4 5 2 3 9" xfId="33789" xr:uid="{00000000-0005-0000-0000-000080840000}"/>
    <cellStyle name="Tusenskille [0] 4 5 2 3_Tabell 4.5-4.7" xfId="33758" xr:uid="{00000000-0005-0000-0000-000081840000}"/>
    <cellStyle name="Tusenskille [0] 4 5 2 4" xfId="1965" xr:uid="{00000000-0005-0000-0000-000082840000}"/>
    <cellStyle name="Tusenskille [0] 4 5 2 4 2" xfId="33791" xr:uid="{00000000-0005-0000-0000-000083840000}"/>
    <cellStyle name="Tusenskille [0] 4 5 2 4 2 2" xfId="33792" xr:uid="{00000000-0005-0000-0000-000084840000}"/>
    <cellStyle name="Tusenskille [0] 4 5 2 4 2 3" xfId="33793" xr:uid="{00000000-0005-0000-0000-000085840000}"/>
    <cellStyle name="Tusenskille [0] 4 5 2 4 3" xfId="33794" xr:uid="{00000000-0005-0000-0000-000086840000}"/>
    <cellStyle name="Tusenskille [0] 4 5 2 4 3 2" xfId="33795" xr:uid="{00000000-0005-0000-0000-000087840000}"/>
    <cellStyle name="Tusenskille [0] 4 5 2 4 3 3" xfId="33796" xr:uid="{00000000-0005-0000-0000-000088840000}"/>
    <cellStyle name="Tusenskille [0] 4 5 2 4 4" xfId="33797" xr:uid="{00000000-0005-0000-0000-000089840000}"/>
    <cellStyle name="Tusenskille [0] 4 5 2 4 5" xfId="33798" xr:uid="{00000000-0005-0000-0000-00008A840000}"/>
    <cellStyle name="Tusenskille [0] 4 5 2 4_Tabell 4.5-4.7" xfId="33790" xr:uid="{00000000-0005-0000-0000-00008B840000}"/>
    <cellStyle name="Tusenskille [0] 4 5 2 5" xfId="33799" xr:uid="{00000000-0005-0000-0000-00008C840000}"/>
    <cellStyle name="Tusenskille [0] 4 5 2 5 2" xfId="33800" xr:uid="{00000000-0005-0000-0000-00008D840000}"/>
    <cellStyle name="Tusenskille [0] 4 5 2 5 2 2" xfId="33801" xr:uid="{00000000-0005-0000-0000-00008E840000}"/>
    <cellStyle name="Tusenskille [0] 4 5 2 5 2 3" xfId="33802" xr:uid="{00000000-0005-0000-0000-00008F840000}"/>
    <cellStyle name="Tusenskille [0] 4 5 2 5 3" xfId="33803" xr:uid="{00000000-0005-0000-0000-000090840000}"/>
    <cellStyle name="Tusenskille [0] 4 5 2 5 3 2" xfId="33804" xr:uid="{00000000-0005-0000-0000-000091840000}"/>
    <cellStyle name="Tusenskille [0] 4 5 2 5 3 3" xfId="33805" xr:uid="{00000000-0005-0000-0000-000092840000}"/>
    <cellStyle name="Tusenskille [0] 4 5 2 5 4" xfId="33806" xr:uid="{00000000-0005-0000-0000-000093840000}"/>
    <cellStyle name="Tusenskille [0] 4 5 2 5 5" xfId="33807" xr:uid="{00000000-0005-0000-0000-000094840000}"/>
    <cellStyle name="Tusenskille [0] 4 5 2 6" xfId="33808" xr:uid="{00000000-0005-0000-0000-000095840000}"/>
    <cellStyle name="Tusenskille [0] 4 5 2 6 2" xfId="33809" xr:uid="{00000000-0005-0000-0000-000096840000}"/>
    <cellStyle name="Tusenskille [0] 4 5 2 6 3" xfId="33810" xr:uid="{00000000-0005-0000-0000-000097840000}"/>
    <cellStyle name="Tusenskille [0] 4 5 2 7" xfId="33811" xr:uid="{00000000-0005-0000-0000-000098840000}"/>
    <cellStyle name="Tusenskille [0] 4 5 2 7 2" xfId="33812" xr:uid="{00000000-0005-0000-0000-000099840000}"/>
    <cellStyle name="Tusenskille [0] 4 5 2 7 3" xfId="33813" xr:uid="{00000000-0005-0000-0000-00009A840000}"/>
    <cellStyle name="Tusenskille [0] 4 5 2 8" xfId="33814" xr:uid="{00000000-0005-0000-0000-00009B840000}"/>
    <cellStyle name="Tusenskille [0] 4 5 2 8 2" xfId="33815" xr:uid="{00000000-0005-0000-0000-00009C840000}"/>
    <cellStyle name="Tusenskille [0] 4 5 2 9" xfId="33816" xr:uid="{00000000-0005-0000-0000-00009D840000}"/>
    <cellStyle name="Tusenskille [0] 4 5 2 9 2" xfId="33817" xr:uid="{00000000-0005-0000-0000-00009E840000}"/>
    <cellStyle name="Tusenskille [0] 4 5 2_Tabell 4.5-4.7" xfId="33690" xr:uid="{00000000-0005-0000-0000-00009F840000}"/>
    <cellStyle name="Tusenskille [0] 4 5 3" xfId="1966" xr:uid="{00000000-0005-0000-0000-0000A0840000}"/>
    <cellStyle name="Tusenskille [0] 4 5 3 10" xfId="33819" xr:uid="{00000000-0005-0000-0000-0000A1840000}"/>
    <cellStyle name="Tusenskille [0] 4 5 3 11" xfId="33820" xr:uid="{00000000-0005-0000-0000-0000A2840000}"/>
    <cellStyle name="Tusenskille [0] 4 5 3 2" xfId="1967" xr:uid="{00000000-0005-0000-0000-0000A3840000}"/>
    <cellStyle name="Tusenskille [0] 4 5 3 2 10" xfId="33822" xr:uid="{00000000-0005-0000-0000-0000A4840000}"/>
    <cellStyle name="Tusenskille [0] 4 5 3 2 2" xfId="1968" xr:uid="{00000000-0005-0000-0000-0000A5840000}"/>
    <cellStyle name="Tusenskille [0] 4 5 3 2 2 2" xfId="33824" xr:uid="{00000000-0005-0000-0000-0000A6840000}"/>
    <cellStyle name="Tusenskille [0] 4 5 3 2 2 2 2" xfId="33825" xr:uid="{00000000-0005-0000-0000-0000A7840000}"/>
    <cellStyle name="Tusenskille [0] 4 5 3 2 2 2 3" xfId="33826" xr:uid="{00000000-0005-0000-0000-0000A8840000}"/>
    <cellStyle name="Tusenskille [0] 4 5 3 2 2 3" xfId="33827" xr:uid="{00000000-0005-0000-0000-0000A9840000}"/>
    <cellStyle name="Tusenskille [0] 4 5 3 2 2 3 2" xfId="33828" xr:uid="{00000000-0005-0000-0000-0000AA840000}"/>
    <cellStyle name="Tusenskille [0] 4 5 3 2 2 3 3" xfId="33829" xr:uid="{00000000-0005-0000-0000-0000AB840000}"/>
    <cellStyle name="Tusenskille [0] 4 5 3 2 2 4" xfId="33830" xr:uid="{00000000-0005-0000-0000-0000AC840000}"/>
    <cellStyle name="Tusenskille [0] 4 5 3 2 2 5" xfId="33831" xr:uid="{00000000-0005-0000-0000-0000AD840000}"/>
    <cellStyle name="Tusenskille [0] 4 5 3 2 2_Tabell 4.5-4.7" xfId="33823" xr:uid="{00000000-0005-0000-0000-0000AE840000}"/>
    <cellStyle name="Tusenskille [0] 4 5 3 2 3" xfId="33832" xr:uid="{00000000-0005-0000-0000-0000AF840000}"/>
    <cellStyle name="Tusenskille [0] 4 5 3 2 3 2" xfId="33833" xr:uid="{00000000-0005-0000-0000-0000B0840000}"/>
    <cellStyle name="Tusenskille [0] 4 5 3 2 3 2 2" xfId="33834" xr:uid="{00000000-0005-0000-0000-0000B1840000}"/>
    <cellStyle name="Tusenskille [0] 4 5 3 2 3 2 3" xfId="33835" xr:uid="{00000000-0005-0000-0000-0000B2840000}"/>
    <cellStyle name="Tusenskille [0] 4 5 3 2 3 3" xfId="33836" xr:uid="{00000000-0005-0000-0000-0000B3840000}"/>
    <cellStyle name="Tusenskille [0] 4 5 3 2 3 3 2" xfId="33837" xr:uid="{00000000-0005-0000-0000-0000B4840000}"/>
    <cellStyle name="Tusenskille [0] 4 5 3 2 3 3 3" xfId="33838" xr:uid="{00000000-0005-0000-0000-0000B5840000}"/>
    <cellStyle name="Tusenskille [0] 4 5 3 2 3 4" xfId="33839" xr:uid="{00000000-0005-0000-0000-0000B6840000}"/>
    <cellStyle name="Tusenskille [0] 4 5 3 2 3 5" xfId="33840" xr:uid="{00000000-0005-0000-0000-0000B7840000}"/>
    <cellStyle name="Tusenskille [0] 4 5 3 2 4" xfId="33841" xr:uid="{00000000-0005-0000-0000-0000B8840000}"/>
    <cellStyle name="Tusenskille [0] 4 5 3 2 4 2" xfId="33842" xr:uid="{00000000-0005-0000-0000-0000B9840000}"/>
    <cellStyle name="Tusenskille [0] 4 5 3 2 4 3" xfId="33843" xr:uid="{00000000-0005-0000-0000-0000BA840000}"/>
    <cellStyle name="Tusenskille [0] 4 5 3 2 5" xfId="33844" xr:uid="{00000000-0005-0000-0000-0000BB840000}"/>
    <cellStyle name="Tusenskille [0] 4 5 3 2 5 2" xfId="33845" xr:uid="{00000000-0005-0000-0000-0000BC840000}"/>
    <cellStyle name="Tusenskille [0] 4 5 3 2 5 3" xfId="33846" xr:uid="{00000000-0005-0000-0000-0000BD840000}"/>
    <cellStyle name="Tusenskille [0] 4 5 3 2 6" xfId="33847" xr:uid="{00000000-0005-0000-0000-0000BE840000}"/>
    <cellStyle name="Tusenskille [0] 4 5 3 2 6 2" xfId="33848" xr:uid="{00000000-0005-0000-0000-0000BF840000}"/>
    <cellStyle name="Tusenskille [0] 4 5 3 2 7" xfId="33849" xr:uid="{00000000-0005-0000-0000-0000C0840000}"/>
    <cellStyle name="Tusenskille [0] 4 5 3 2 7 2" xfId="33850" xr:uid="{00000000-0005-0000-0000-0000C1840000}"/>
    <cellStyle name="Tusenskille [0] 4 5 3 2 8" xfId="33851" xr:uid="{00000000-0005-0000-0000-0000C2840000}"/>
    <cellStyle name="Tusenskille [0] 4 5 3 2 9" xfId="33852" xr:uid="{00000000-0005-0000-0000-0000C3840000}"/>
    <cellStyle name="Tusenskille [0] 4 5 3 2_Tabell 4.5-4.7" xfId="33821" xr:uid="{00000000-0005-0000-0000-0000C4840000}"/>
    <cellStyle name="Tusenskille [0] 4 5 3 3" xfId="1969" xr:uid="{00000000-0005-0000-0000-0000C5840000}"/>
    <cellStyle name="Tusenskille [0] 4 5 3 3 2" xfId="33854" xr:uid="{00000000-0005-0000-0000-0000C6840000}"/>
    <cellStyle name="Tusenskille [0] 4 5 3 3 2 2" xfId="33855" xr:uid="{00000000-0005-0000-0000-0000C7840000}"/>
    <cellStyle name="Tusenskille [0] 4 5 3 3 2 3" xfId="33856" xr:uid="{00000000-0005-0000-0000-0000C8840000}"/>
    <cellStyle name="Tusenskille [0] 4 5 3 3 3" xfId="33857" xr:uid="{00000000-0005-0000-0000-0000C9840000}"/>
    <cellStyle name="Tusenskille [0] 4 5 3 3 3 2" xfId="33858" xr:uid="{00000000-0005-0000-0000-0000CA840000}"/>
    <cellStyle name="Tusenskille [0] 4 5 3 3 3 3" xfId="33859" xr:uid="{00000000-0005-0000-0000-0000CB840000}"/>
    <cellStyle name="Tusenskille [0] 4 5 3 3 4" xfId="33860" xr:uid="{00000000-0005-0000-0000-0000CC840000}"/>
    <cellStyle name="Tusenskille [0] 4 5 3 3 5" xfId="33861" xr:uid="{00000000-0005-0000-0000-0000CD840000}"/>
    <cellStyle name="Tusenskille [0] 4 5 3 3_Tabell 4.5-4.7" xfId="33853" xr:uid="{00000000-0005-0000-0000-0000CE840000}"/>
    <cellStyle name="Tusenskille [0] 4 5 3 4" xfId="33862" xr:uid="{00000000-0005-0000-0000-0000CF840000}"/>
    <cellStyle name="Tusenskille [0] 4 5 3 4 2" xfId="33863" xr:uid="{00000000-0005-0000-0000-0000D0840000}"/>
    <cellStyle name="Tusenskille [0] 4 5 3 4 2 2" xfId="33864" xr:uid="{00000000-0005-0000-0000-0000D1840000}"/>
    <cellStyle name="Tusenskille [0] 4 5 3 4 2 3" xfId="33865" xr:uid="{00000000-0005-0000-0000-0000D2840000}"/>
    <cellStyle name="Tusenskille [0] 4 5 3 4 3" xfId="33866" xr:uid="{00000000-0005-0000-0000-0000D3840000}"/>
    <cellStyle name="Tusenskille [0] 4 5 3 4 3 2" xfId="33867" xr:uid="{00000000-0005-0000-0000-0000D4840000}"/>
    <cellStyle name="Tusenskille [0] 4 5 3 4 3 3" xfId="33868" xr:uid="{00000000-0005-0000-0000-0000D5840000}"/>
    <cellStyle name="Tusenskille [0] 4 5 3 4 4" xfId="33869" xr:uid="{00000000-0005-0000-0000-0000D6840000}"/>
    <cellStyle name="Tusenskille [0] 4 5 3 4 5" xfId="33870" xr:uid="{00000000-0005-0000-0000-0000D7840000}"/>
    <cellStyle name="Tusenskille [0] 4 5 3 5" xfId="33871" xr:uid="{00000000-0005-0000-0000-0000D8840000}"/>
    <cellStyle name="Tusenskille [0] 4 5 3 5 2" xfId="33872" xr:uid="{00000000-0005-0000-0000-0000D9840000}"/>
    <cellStyle name="Tusenskille [0] 4 5 3 5 3" xfId="33873" xr:uid="{00000000-0005-0000-0000-0000DA840000}"/>
    <cellStyle name="Tusenskille [0] 4 5 3 6" xfId="33874" xr:uid="{00000000-0005-0000-0000-0000DB840000}"/>
    <cellStyle name="Tusenskille [0] 4 5 3 6 2" xfId="33875" xr:uid="{00000000-0005-0000-0000-0000DC840000}"/>
    <cellStyle name="Tusenskille [0] 4 5 3 6 3" xfId="33876" xr:uid="{00000000-0005-0000-0000-0000DD840000}"/>
    <cellStyle name="Tusenskille [0] 4 5 3 7" xfId="33877" xr:uid="{00000000-0005-0000-0000-0000DE840000}"/>
    <cellStyle name="Tusenskille [0] 4 5 3 7 2" xfId="33878" xr:uid="{00000000-0005-0000-0000-0000DF840000}"/>
    <cellStyle name="Tusenskille [0] 4 5 3 8" xfId="33879" xr:uid="{00000000-0005-0000-0000-0000E0840000}"/>
    <cellStyle name="Tusenskille [0] 4 5 3 8 2" xfId="33880" xr:uid="{00000000-0005-0000-0000-0000E1840000}"/>
    <cellStyle name="Tusenskille [0] 4 5 3 9" xfId="33881" xr:uid="{00000000-0005-0000-0000-0000E2840000}"/>
    <cellStyle name="Tusenskille [0] 4 5 3_Tabell 4.5-4.7" xfId="33818" xr:uid="{00000000-0005-0000-0000-0000E3840000}"/>
    <cellStyle name="Tusenskille [0] 4 5 4" xfId="1970" xr:uid="{00000000-0005-0000-0000-0000E4840000}"/>
    <cellStyle name="Tusenskille [0] 4 5 4 10" xfId="33883" xr:uid="{00000000-0005-0000-0000-0000E5840000}"/>
    <cellStyle name="Tusenskille [0] 4 5 4 2" xfId="1971" xr:uid="{00000000-0005-0000-0000-0000E6840000}"/>
    <cellStyle name="Tusenskille [0] 4 5 4 2 2" xfId="33885" xr:uid="{00000000-0005-0000-0000-0000E7840000}"/>
    <cellStyle name="Tusenskille [0] 4 5 4 2 2 2" xfId="33886" xr:uid="{00000000-0005-0000-0000-0000E8840000}"/>
    <cellStyle name="Tusenskille [0] 4 5 4 2 2 3" xfId="33887" xr:uid="{00000000-0005-0000-0000-0000E9840000}"/>
    <cellStyle name="Tusenskille [0] 4 5 4 2 3" xfId="33888" xr:uid="{00000000-0005-0000-0000-0000EA840000}"/>
    <cellStyle name="Tusenskille [0] 4 5 4 2 3 2" xfId="33889" xr:uid="{00000000-0005-0000-0000-0000EB840000}"/>
    <cellStyle name="Tusenskille [0] 4 5 4 2 3 3" xfId="33890" xr:uid="{00000000-0005-0000-0000-0000EC840000}"/>
    <cellStyle name="Tusenskille [0] 4 5 4 2 4" xfId="33891" xr:uid="{00000000-0005-0000-0000-0000ED840000}"/>
    <cellStyle name="Tusenskille [0] 4 5 4 2 5" xfId="33892" xr:uid="{00000000-0005-0000-0000-0000EE840000}"/>
    <cellStyle name="Tusenskille [0] 4 5 4 2_Tabell 4.5-4.7" xfId="33884" xr:uid="{00000000-0005-0000-0000-0000EF840000}"/>
    <cellStyle name="Tusenskille [0] 4 5 4 3" xfId="33893" xr:uid="{00000000-0005-0000-0000-0000F0840000}"/>
    <cellStyle name="Tusenskille [0] 4 5 4 3 2" xfId="33894" xr:uid="{00000000-0005-0000-0000-0000F1840000}"/>
    <cellStyle name="Tusenskille [0] 4 5 4 3 2 2" xfId="33895" xr:uid="{00000000-0005-0000-0000-0000F2840000}"/>
    <cellStyle name="Tusenskille [0] 4 5 4 3 2 3" xfId="33896" xr:uid="{00000000-0005-0000-0000-0000F3840000}"/>
    <cellStyle name="Tusenskille [0] 4 5 4 3 3" xfId="33897" xr:uid="{00000000-0005-0000-0000-0000F4840000}"/>
    <cellStyle name="Tusenskille [0] 4 5 4 3 3 2" xfId="33898" xr:uid="{00000000-0005-0000-0000-0000F5840000}"/>
    <cellStyle name="Tusenskille [0] 4 5 4 3 3 3" xfId="33899" xr:uid="{00000000-0005-0000-0000-0000F6840000}"/>
    <cellStyle name="Tusenskille [0] 4 5 4 3 4" xfId="33900" xr:uid="{00000000-0005-0000-0000-0000F7840000}"/>
    <cellStyle name="Tusenskille [0] 4 5 4 3 5" xfId="33901" xr:uid="{00000000-0005-0000-0000-0000F8840000}"/>
    <cellStyle name="Tusenskille [0] 4 5 4 4" xfId="33902" xr:uid="{00000000-0005-0000-0000-0000F9840000}"/>
    <cellStyle name="Tusenskille [0] 4 5 4 4 2" xfId="33903" xr:uid="{00000000-0005-0000-0000-0000FA840000}"/>
    <cellStyle name="Tusenskille [0] 4 5 4 4 3" xfId="33904" xr:uid="{00000000-0005-0000-0000-0000FB840000}"/>
    <cellStyle name="Tusenskille [0] 4 5 4 5" xfId="33905" xr:uid="{00000000-0005-0000-0000-0000FC840000}"/>
    <cellStyle name="Tusenskille [0] 4 5 4 5 2" xfId="33906" xr:uid="{00000000-0005-0000-0000-0000FD840000}"/>
    <cellStyle name="Tusenskille [0] 4 5 4 5 3" xfId="33907" xr:uid="{00000000-0005-0000-0000-0000FE840000}"/>
    <cellStyle name="Tusenskille [0] 4 5 4 6" xfId="33908" xr:uid="{00000000-0005-0000-0000-0000FF840000}"/>
    <cellStyle name="Tusenskille [0] 4 5 4 6 2" xfId="33909" xr:uid="{00000000-0005-0000-0000-000000850000}"/>
    <cellStyle name="Tusenskille [0] 4 5 4 7" xfId="33910" xr:uid="{00000000-0005-0000-0000-000001850000}"/>
    <cellStyle name="Tusenskille [0] 4 5 4 7 2" xfId="33911" xr:uid="{00000000-0005-0000-0000-000002850000}"/>
    <cellStyle name="Tusenskille [0] 4 5 4 8" xfId="33912" xr:uid="{00000000-0005-0000-0000-000003850000}"/>
    <cellStyle name="Tusenskille [0] 4 5 4 9" xfId="33913" xr:uid="{00000000-0005-0000-0000-000004850000}"/>
    <cellStyle name="Tusenskille [0] 4 5 4_Tabell 4.5-4.7" xfId="33882" xr:uid="{00000000-0005-0000-0000-000005850000}"/>
    <cellStyle name="Tusenskille [0] 4 5 5" xfId="1972" xr:uid="{00000000-0005-0000-0000-000006850000}"/>
    <cellStyle name="Tusenskille [0] 4 5 5 2" xfId="33915" xr:uid="{00000000-0005-0000-0000-000007850000}"/>
    <cellStyle name="Tusenskille [0] 4 5 5 2 2" xfId="33916" xr:uid="{00000000-0005-0000-0000-000008850000}"/>
    <cellStyle name="Tusenskille [0] 4 5 5 2 3" xfId="33917" xr:uid="{00000000-0005-0000-0000-000009850000}"/>
    <cellStyle name="Tusenskille [0] 4 5 5 3" xfId="33918" xr:uid="{00000000-0005-0000-0000-00000A850000}"/>
    <cellStyle name="Tusenskille [0] 4 5 5 3 2" xfId="33919" xr:uid="{00000000-0005-0000-0000-00000B850000}"/>
    <cellStyle name="Tusenskille [0] 4 5 5 3 3" xfId="33920" xr:uid="{00000000-0005-0000-0000-00000C850000}"/>
    <cellStyle name="Tusenskille [0] 4 5 5 4" xfId="33921" xr:uid="{00000000-0005-0000-0000-00000D850000}"/>
    <cellStyle name="Tusenskille [0] 4 5 5 5" xfId="33922" xr:uid="{00000000-0005-0000-0000-00000E850000}"/>
    <cellStyle name="Tusenskille [0] 4 5 5_Tabell 4.5-4.7" xfId="33914" xr:uid="{00000000-0005-0000-0000-00000F850000}"/>
    <cellStyle name="Tusenskille [0] 4 5 6" xfId="33923" xr:uid="{00000000-0005-0000-0000-000010850000}"/>
    <cellStyle name="Tusenskille [0] 4 5 6 2" xfId="33924" xr:uid="{00000000-0005-0000-0000-000011850000}"/>
    <cellStyle name="Tusenskille [0] 4 5 6 2 2" xfId="33925" xr:uid="{00000000-0005-0000-0000-000012850000}"/>
    <cellStyle name="Tusenskille [0] 4 5 6 2 3" xfId="33926" xr:uid="{00000000-0005-0000-0000-000013850000}"/>
    <cellStyle name="Tusenskille [0] 4 5 6 3" xfId="33927" xr:uid="{00000000-0005-0000-0000-000014850000}"/>
    <cellStyle name="Tusenskille [0] 4 5 6 3 2" xfId="33928" xr:uid="{00000000-0005-0000-0000-000015850000}"/>
    <cellStyle name="Tusenskille [0] 4 5 6 3 3" xfId="33929" xr:uid="{00000000-0005-0000-0000-000016850000}"/>
    <cellStyle name="Tusenskille [0] 4 5 6 4" xfId="33930" xr:uid="{00000000-0005-0000-0000-000017850000}"/>
    <cellStyle name="Tusenskille [0] 4 5 6 5" xfId="33931" xr:uid="{00000000-0005-0000-0000-000018850000}"/>
    <cellStyle name="Tusenskille [0] 4 5 7" xfId="33932" xr:uid="{00000000-0005-0000-0000-000019850000}"/>
    <cellStyle name="Tusenskille [0] 4 5 7 2" xfId="33933" xr:uid="{00000000-0005-0000-0000-00001A850000}"/>
    <cellStyle name="Tusenskille [0] 4 5 7 3" xfId="33934" xr:uid="{00000000-0005-0000-0000-00001B850000}"/>
    <cellStyle name="Tusenskille [0] 4 5 8" xfId="33935" xr:uid="{00000000-0005-0000-0000-00001C850000}"/>
    <cellStyle name="Tusenskille [0] 4 5 8 2" xfId="33936" xr:uid="{00000000-0005-0000-0000-00001D850000}"/>
    <cellStyle name="Tusenskille [0] 4 5 8 3" xfId="33937" xr:uid="{00000000-0005-0000-0000-00001E850000}"/>
    <cellStyle name="Tusenskille [0] 4 5 9" xfId="33938" xr:uid="{00000000-0005-0000-0000-00001F850000}"/>
    <cellStyle name="Tusenskille [0] 4 5 9 2" xfId="33939" xr:uid="{00000000-0005-0000-0000-000020850000}"/>
    <cellStyle name="Tusenskille [0] 4 5_Tabell 4.5-4.7" xfId="33684" xr:uid="{00000000-0005-0000-0000-000021850000}"/>
    <cellStyle name="Tusenskille [0] 4 6" xfId="1973" xr:uid="{00000000-0005-0000-0000-000022850000}"/>
    <cellStyle name="Tusenskille [0] 4 6 10" xfId="33941" xr:uid="{00000000-0005-0000-0000-000023850000}"/>
    <cellStyle name="Tusenskille [0] 4 6 11" xfId="33942" xr:uid="{00000000-0005-0000-0000-000024850000}"/>
    <cellStyle name="Tusenskille [0] 4 6 12" xfId="33943" xr:uid="{00000000-0005-0000-0000-000025850000}"/>
    <cellStyle name="Tusenskille [0] 4 6 2" xfId="1974" xr:uid="{00000000-0005-0000-0000-000026850000}"/>
    <cellStyle name="Tusenskille [0] 4 6 2 10" xfId="33945" xr:uid="{00000000-0005-0000-0000-000027850000}"/>
    <cellStyle name="Tusenskille [0] 4 6 2 11" xfId="33946" xr:uid="{00000000-0005-0000-0000-000028850000}"/>
    <cellStyle name="Tusenskille [0] 4 6 2 2" xfId="1975" xr:uid="{00000000-0005-0000-0000-000029850000}"/>
    <cellStyle name="Tusenskille [0] 4 6 2 2 10" xfId="33948" xr:uid="{00000000-0005-0000-0000-00002A850000}"/>
    <cellStyle name="Tusenskille [0] 4 6 2 2 2" xfId="1976" xr:uid="{00000000-0005-0000-0000-00002B850000}"/>
    <cellStyle name="Tusenskille [0] 4 6 2 2 2 2" xfId="33950" xr:uid="{00000000-0005-0000-0000-00002C850000}"/>
    <cellStyle name="Tusenskille [0] 4 6 2 2 2 2 2" xfId="33951" xr:uid="{00000000-0005-0000-0000-00002D850000}"/>
    <cellStyle name="Tusenskille [0] 4 6 2 2 2 2 3" xfId="33952" xr:uid="{00000000-0005-0000-0000-00002E850000}"/>
    <cellStyle name="Tusenskille [0] 4 6 2 2 2 3" xfId="33953" xr:uid="{00000000-0005-0000-0000-00002F850000}"/>
    <cellStyle name="Tusenskille [0] 4 6 2 2 2 3 2" xfId="33954" xr:uid="{00000000-0005-0000-0000-000030850000}"/>
    <cellStyle name="Tusenskille [0] 4 6 2 2 2 3 3" xfId="33955" xr:uid="{00000000-0005-0000-0000-000031850000}"/>
    <cellStyle name="Tusenskille [0] 4 6 2 2 2 4" xfId="33956" xr:uid="{00000000-0005-0000-0000-000032850000}"/>
    <cellStyle name="Tusenskille [0] 4 6 2 2 2 5" xfId="33957" xr:uid="{00000000-0005-0000-0000-000033850000}"/>
    <cellStyle name="Tusenskille [0] 4 6 2 2 2_Tabell 4.5-4.7" xfId="33949" xr:uid="{00000000-0005-0000-0000-000034850000}"/>
    <cellStyle name="Tusenskille [0] 4 6 2 2 3" xfId="33958" xr:uid="{00000000-0005-0000-0000-000035850000}"/>
    <cellStyle name="Tusenskille [0] 4 6 2 2 3 2" xfId="33959" xr:uid="{00000000-0005-0000-0000-000036850000}"/>
    <cellStyle name="Tusenskille [0] 4 6 2 2 3 2 2" xfId="33960" xr:uid="{00000000-0005-0000-0000-000037850000}"/>
    <cellStyle name="Tusenskille [0] 4 6 2 2 3 2 3" xfId="33961" xr:uid="{00000000-0005-0000-0000-000038850000}"/>
    <cellStyle name="Tusenskille [0] 4 6 2 2 3 3" xfId="33962" xr:uid="{00000000-0005-0000-0000-000039850000}"/>
    <cellStyle name="Tusenskille [0] 4 6 2 2 3 3 2" xfId="33963" xr:uid="{00000000-0005-0000-0000-00003A850000}"/>
    <cellStyle name="Tusenskille [0] 4 6 2 2 3 3 3" xfId="33964" xr:uid="{00000000-0005-0000-0000-00003B850000}"/>
    <cellStyle name="Tusenskille [0] 4 6 2 2 3 4" xfId="33965" xr:uid="{00000000-0005-0000-0000-00003C850000}"/>
    <cellStyle name="Tusenskille [0] 4 6 2 2 3 5" xfId="33966" xr:uid="{00000000-0005-0000-0000-00003D850000}"/>
    <cellStyle name="Tusenskille [0] 4 6 2 2 4" xfId="33967" xr:uid="{00000000-0005-0000-0000-00003E850000}"/>
    <cellStyle name="Tusenskille [0] 4 6 2 2 4 2" xfId="33968" xr:uid="{00000000-0005-0000-0000-00003F850000}"/>
    <cellStyle name="Tusenskille [0] 4 6 2 2 4 3" xfId="33969" xr:uid="{00000000-0005-0000-0000-000040850000}"/>
    <cellStyle name="Tusenskille [0] 4 6 2 2 5" xfId="33970" xr:uid="{00000000-0005-0000-0000-000041850000}"/>
    <cellStyle name="Tusenskille [0] 4 6 2 2 5 2" xfId="33971" xr:uid="{00000000-0005-0000-0000-000042850000}"/>
    <cellStyle name="Tusenskille [0] 4 6 2 2 5 3" xfId="33972" xr:uid="{00000000-0005-0000-0000-000043850000}"/>
    <cellStyle name="Tusenskille [0] 4 6 2 2 6" xfId="33973" xr:uid="{00000000-0005-0000-0000-000044850000}"/>
    <cellStyle name="Tusenskille [0] 4 6 2 2 6 2" xfId="33974" xr:uid="{00000000-0005-0000-0000-000045850000}"/>
    <cellStyle name="Tusenskille [0] 4 6 2 2 7" xfId="33975" xr:uid="{00000000-0005-0000-0000-000046850000}"/>
    <cellStyle name="Tusenskille [0] 4 6 2 2 7 2" xfId="33976" xr:uid="{00000000-0005-0000-0000-000047850000}"/>
    <cellStyle name="Tusenskille [0] 4 6 2 2 8" xfId="33977" xr:uid="{00000000-0005-0000-0000-000048850000}"/>
    <cellStyle name="Tusenskille [0] 4 6 2 2 9" xfId="33978" xr:uid="{00000000-0005-0000-0000-000049850000}"/>
    <cellStyle name="Tusenskille [0] 4 6 2 2_Tabell 4.5-4.7" xfId="33947" xr:uid="{00000000-0005-0000-0000-00004A850000}"/>
    <cellStyle name="Tusenskille [0] 4 6 2 3" xfId="1977" xr:uid="{00000000-0005-0000-0000-00004B850000}"/>
    <cellStyle name="Tusenskille [0] 4 6 2 3 2" xfId="33980" xr:uid="{00000000-0005-0000-0000-00004C850000}"/>
    <cellStyle name="Tusenskille [0] 4 6 2 3 2 2" xfId="33981" xr:uid="{00000000-0005-0000-0000-00004D850000}"/>
    <cellStyle name="Tusenskille [0] 4 6 2 3 2 3" xfId="33982" xr:uid="{00000000-0005-0000-0000-00004E850000}"/>
    <cellStyle name="Tusenskille [0] 4 6 2 3 3" xfId="33983" xr:uid="{00000000-0005-0000-0000-00004F850000}"/>
    <cellStyle name="Tusenskille [0] 4 6 2 3 3 2" xfId="33984" xr:uid="{00000000-0005-0000-0000-000050850000}"/>
    <cellStyle name="Tusenskille [0] 4 6 2 3 3 3" xfId="33985" xr:uid="{00000000-0005-0000-0000-000051850000}"/>
    <cellStyle name="Tusenskille [0] 4 6 2 3 4" xfId="33986" xr:uid="{00000000-0005-0000-0000-000052850000}"/>
    <cellStyle name="Tusenskille [0] 4 6 2 3 5" xfId="33987" xr:uid="{00000000-0005-0000-0000-000053850000}"/>
    <cellStyle name="Tusenskille [0] 4 6 2 3_Tabell 4.5-4.7" xfId="33979" xr:uid="{00000000-0005-0000-0000-000054850000}"/>
    <cellStyle name="Tusenskille [0] 4 6 2 4" xfId="33988" xr:uid="{00000000-0005-0000-0000-000055850000}"/>
    <cellStyle name="Tusenskille [0] 4 6 2 4 2" xfId="33989" xr:uid="{00000000-0005-0000-0000-000056850000}"/>
    <cellStyle name="Tusenskille [0] 4 6 2 4 2 2" xfId="33990" xr:uid="{00000000-0005-0000-0000-000057850000}"/>
    <cellStyle name="Tusenskille [0] 4 6 2 4 2 3" xfId="33991" xr:uid="{00000000-0005-0000-0000-000058850000}"/>
    <cellStyle name="Tusenskille [0] 4 6 2 4 3" xfId="33992" xr:uid="{00000000-0005-0000-0000-000059850000}"/>
    <cellStyle name="Tusenskille [0] 4 6 2 4 3 2" xfId="33993" xr:uid="{00000000-0005-0000-0000-00005A850000}"/>
    <cellStyle name="Tusenskille [0] 4 6 2 4 3 3" xfId="33994" xr:uid="{00000000-0005-0000-0000-00005B850000}"/>
    <cellStyle name="Tusenskille [0] 4 6 2 4 4" xfId="33995" xr:uid="{00000000-0005-0000-0000-00005C850000}"/>
    <cellStyle name="Tusenskille [0] 4 6 2 4 5" xfId="33996" xr:uid="{00000000-0005-0000-0000-00005D850000}"/>
    <cellStyle name="Tusenskille [0] 4 6 2 5" xfId="33997" xr:uid="{00000000-0005-0000-0000-00005E850000}"/>
    <cellStyle name="Tusenskille [0] 4 6 2 5 2" xfId="33998" xr:uid="{00000000-0005-0000-0000-00005F850000}"/>
    <cellStyle name="Tusenskille [0] 4 6 2 5 3" xfId="33999" xr:uid="{00000000-0005-0000-0000-000060850000}"/>
    <cellStyle name="Tusenskille [0] 4 6 2 6" xfId="34000" xr:uid="{00000000-0005-0000-0000-000061850000}"/>
    <cellStyle name="Tusenskille [0] 4 6 2 6 2" xfId="34001" xr:uid="{00000000-0005-0000-0000-000062850000}"/>
    <cellStyle name="Tusenskille [0] 4 6 2 6 3" xfId="34002" xr:uid="{00000000-0005-0000-0000-000063850000}"/>
    <cellStyle name="Tusenskille [0] 4 6 2 7" xfId="34003" xr:uid="{00000000-0005-0000-0000-000064850000}"/>
    <cellStyle name="Tusenskille [0] 4 6 2 7 2" xfId="34004" xr:uid="{00000000-0005-0000-0000-000065850000}"/>
    <cellStyle name="Tusenskille [0] 4 6 2 8" xfId="34005" xr:uid="{00000000-0005-0000-0000-000066850000}"/>
    <cellStyle name="Tusenskille [0] 4 6 2 8 2" xfId="34006" xr:uid="{00000000-0005-0000-0000-000067850000}"/>
    <cellStyle name="Tusenskille [0] 4 6 2 9" xfId="34007" xr:uid="{00000000-0005-0000-0000-000068850000}"/>
    <cellStyle name="Tusenskille [0] 4 6 2_Tabell 4.5-4.7" xfId="33944" xr:uid="{00000000-0005-0000-0000-000069850000}"/>
    <cellStyle name="Tusenskille [0] 4 6 3" xfId="1978" xr:uid="{00000000-0005-0000-0000-00006A850000}"/>
    <cellStyle name="Tusenskille [0] 4 6 3 10" xfId="34009" xr:uid="{00000000-0005-0000-0000-00006B850000}"/>
    <cellStyle name="Tusenskille [0] 4 6 3 2" xfId="1979" xr:uid="{00000000-0005-0000-0000-00006C850000}"/>
    <cellStyle name="Tusenskille [0] 4 6 3 2 2" xfId="34011" xr:uid="{00000000-0005-0000-0000-00006D850000}"/>
    <cellStyle name="Tusenskille [0] 4 6 3 2 2 2" xfId="34012" xr:uid="{00000000-0005-0000-0000-00006E850000}"/>
    <cellStyle name="Tusenskille [0] 4 6 3 2 2 3" xfId="34013" xr:uid="{00000000-0005-0000-0000-00006F850000}"/>
    <cellStyle name="Tusenskille [0] 4 6 3 2 3" xfId="34014" xr:uid="{00000000-0005-0000-0000-000070850000}"/>
    <cellStyle name="Tusenskille [0] 4 6 3 2 3 2" xfId="34015" xr:uid="{00000000-0005-0000-0000-000071850000}"/>
    <cellStyle name="Tusenskille [0] 4 6 3 2 3 3" xfId="34016" xr:uid="{00000000-0005-0000-0000-000072850000}"/>
    <cellStyle name="Tusenskille [0] 4 6 3 2 4" xfId="34017" xr:uid="{00000000-0005-0000-0000-000073850000}"/>
    <cellStyle name="Tusenskille [0] 4 6 3 2 5" xfId="34018" xr:uid="{00000000-0005-0000-0000-000074850000}"/>
    <cellStyle name="Tusenskille [0] 4 6 3 2_Tabell 4.5-4.7" xfId="34010" xr:uid="{00000000-0005-0000-0000-000075850000}"/>
    <cellStyle name="Tusenskille [0] 4 6 3 3" xfId="34019" xr:uid="{00000000-0005-0000-0000-000076850000}"/>
    <cellStyle name="Tusenskille [0] 4 6 3 3 2" xfId="34020" xr:uid="{00000000-0005-0000-0000-000077850000}"/>
    <cellStyle name="Tusenskille [0] 4 6 3 3 2 2" xfId="34021" xr:uid="{00000000-0005-0000-0000-000078850000}"/>
    <cellStyle name="Tusenskille [0] 4 6 3 3 2 3" xfId="34022" xr:uid="{00000000-0005-0000-0000-000079850000}"/>
    <cellStyle name="Tusenskille [0] 4 6 3 3 3" xfId="34023" xr:uid="{00000000-0005-0000-0000-00007A850000}"/>
    <cellStyle name="Tusenskille [0] 4 6 3 3 3 2" xfId="34024" xr:uid="{00000000-0005-0000-0000-00007B850000}"/>
    <cellStyle name="Tusenskille [0] 4 6 3 3 3 3" xfId="34025" xr:uid="{00000000-0005-0000-0000-00007C850000}"/>
    <cellStyle name="Tusenskille [0] 4 6 3 3 4" xfId="34026" xr:uid="{00000000-0005-0000-0000-00007D850000}"/>
    <cellStyle name="Tusenskille [0] 4 6 3 3 5" xfId="34027" xr:uid="{00000000-0005-0000-0000-00007E850000}"/>
    <cellStyle name="Tusenskille [0] 4 6 3 4" xfId="34028" xr:uid="{00000000-0005-0000-0000-00007F850000}"/>
    <cellStyle name="Tusenskille [0] 4 6 3 4 2" xfId="34029" xr:uid="{00000000-0005-0000-0000-000080850000}"/>
    <cellStyle name="Tusenskille [0] 4 6 3 4 3" xfId="34030" xr:uid="{00000000-0005-0000-0000-000081850000}"/>
    <cellStyle name="Tusenskille [0] 4 6 3 5" xfId="34031" xr:uid="{00000000-0005-0000-0000-000082850000}"/>
    <cellStyle name="Tusenskille [0] 4 6 3 5 2" xfId="34032" xr:uid="{00000000-0005-0000-0000-000083850000}"/>
    <cellStyle name="Tusenskille [0] 4 6 3 5 3" xfId="34033" xr:uid="{00000000-0005-0000-0000-000084850000}"/>
    <cellStyle name="Tusenskille [0] 4 6 3 6" xfId="34034" xr:uid="{00000000-0005-0000-0000-000085850000}"/>
    <cellStyle name="Tusenskille [0] 4 6 3 6 2" xfId="34035" xr:uid="{00000000-0005-0000-0000-000086850000}"/>
    <cellStyle name="Tusenskille [0] 4 6 3 7" xfId="34036" xr:uid="{00000000-0005-0000-0000-000087850000}"/>
    <cellStyle name="Tusenskille [0] 4 6 3 7 2" xfId="34037" xr:uid="{00000000-0005-0000-0000-000088850000}"/>
    <cellStyle name="Tusenskille [0] 4 6 3 8" xfId="34038" xr:uid="{00000000-0005-0000-0000-000089850000}"/>
    <cellStyle name="Tusenskille [0] 4 6 3 9" xfId="34039" xr:uid="{00000000-0005-0000-0000-00008A850000}"/>
    <cellStyle name="Tusenskille [0] 4 6 3_Tabell 4.5-4.7" xfId="34008" xr:uid="{00000000-0005-0000-0000-00008B850000}"/>
    <cellStyle name="Tusenskille [0] 4 6 4" xfId="1980" xr:uid="{00000000-0005-0000-0000-00008C850000}"/>
    <cellStyle name="Tusenskille [0] 4 6 4 2" xfId="34041" xr:uid="{00000000-0005-0000-0000-00008D850000}"/>
    <cellStyle name="Tusenskille [0] 4 6 4 2 2" xfId="34042" xr:uid="{00000000-0005-0000-0000-00008E850000}"/>
    <cellStyle name="Tusenskille [0] 4 6 4 2 3" xfId="34043" xr:uid="{00000000-0005-0000-0000-00008F850000}"/>
    <cellStyle name="Tusenskille [0] 4 6 4 3" xfId="34044" xr:uid="{00000000-0005-0000-0000-000090850000}"/>
    <cellStyle name="Tusenskille [0] 4 6 4 3 2" xfId="34045" xr:uid="{00000000-0005-0000-0000-000091850000}"/>
    <cellStyle name="Tusenskille [0] 4 6 4 3 3" xfId="34046" xr:uid="{00000000-0005-0000-0000-000092850000}"/>
    <cellStyle name="Tusenskille [0] 4 6 4 4" xfId="34047" xr:uid="{00000000-0005-0000-0000-000093850000}"/>
    <cellStyle name="Tusenskille [0] 4 6 4 5" xfId="34048" xr:uid="{00000000-0005-0000-0000-000094850000}"/>
    <cellStyle name="Tusenskille [0] 4 6 4_Tabell 4.5-4.7" xfId="34040" xr:uid="{00000000-0005-0000-0000-000095850000}"/>
    <cellStyle name="Tusenskille [0] 4 6 5" xfId="34049" xr:uid="{00000000-0005-0000-0000-000096850000}"/>
    <cellStyle name="Tusenskille [0] 4 6 5 2" xfId="34050" xr:uid="{00000000-0005-0000-0000-000097850000}"/>
    <cellStyle name="Tusenskille [0] 4 6 5 2 2" xfId="34051" xr:uid="{00000000-0005-0000-0000-000098850000}"/>
    <cellStyle name="Tusenskille [0] 4 6 5 2 3" xfId="34052" xr:uid="{00000000-0005-0000-0000-000099850000}"/>
    <cellStyle name="Tusenskille [0] 4 6 5 3" xfId="34053" xr:uid="{00000000-0005-0000-0000-00009A850000}"/>
    <cellStyle name="Tusenskille [0] 4 6 5 3 2" xfId="34054" xr:uid="{00000000-0005-0000-0000-00009B850000}"/>
    <cellStyle name="Tusenskille [0] 4 6 5 3 3" xfId="34055" xr:uid="{00000000-0005-0000-0000-00009C850000}"/>
    <cellStyle name="Tusenskille [0] 4 6 5 4" xfId="34056" xr:uid="{00000000-0005-0000-0000-00009D850000}"/>
    <cellStyle name="Tusenskille [0] 4 6 5 5" xfId="34057" xr:uid="{00000000-0005-0000-0000-00009E850000}"/>
    <cellStyle name="Tusenskille [0] 4 6 6" xfId="34058" xr:uid="{00000000-0005-0000-0000-00009F850000}"/>
    <cellStyle name="Tusenskille [0] 4 6 6 2" xfId="34059" xr:uid="{00000000-0005-0000-0000-0000A0850000}"/>
    <cellStyle name="Tusenskille [0] 4 6 6 3" xfId="34060" xr:uid="{00000000-0005-0000-0000-0000A1850000}"/>
    <cellStyle name="Tusenskille [0] 4 6 7" xfId="34061" xr:uid="{00000000-0005-0000-0000-0000A2850000}"/>
    <cellStyle name="Tusenskille [0] 4 6 7 2" xfId="34062" xr:uid="{00000000-0005-0000-0000-0000A3850000}"/>
    <cellStyle name="Tusenskille [0] 4 6 7 3" xfId="34063" xr:uid="{00000000-0005-0000-0000-0000A4850000}"/>
    <cellStyle name="Tusenskille [0] 4 6 8" xfId="34064" xr:uid="{00000000-0005-0000-0000-0000A5850000}"/>
    <cellStyle name="Tusenskille [0] 4 6 8 2" xfId="34065" xr:uid="{00000000-0005-0000-0000-0000A6850000}"/>
    <cellStyle name="Tusenskille [0] 4 6 9" xfId="34066" xr:uid="{00000000-0005-0000-0000-0000A7850000}"/>
    <cellStyle name="Tusenskille [0] 4 6 9 2" xfId="34067" xr:uid="{00000000-0005-0000-0000-0000A8850000}"/>
    <cellStyle name="Tusenskille [0] 4 6_Tabell 4.5-4.7" xfId="33940" xr:uid="{00000000-0005-0000-0000-0000A9850000}"/>
    <cellStyle name="Tusenskille [0] 4 7" xfId="1981" xr:uid="{00000000-0005-0000-0000-0000AA850000}"/>
    <cellStyle name="Tusenskille [0] 4 7 10" xfId="34069" xr:uid="{00000000-0005-0000-0000-0000AB850000}"/>
    <cellStyle name="Tusenskille [0] 4 7 11" xfId="34070" xr:uid="{00000000-0005-0000-0000-0000AC850000}"/>
    <cellStyle name="Tusenskille [0] 4 7 2" xfId="1982" xr:uid="{00000000-0005-0000-0000-0000AD850000}"/>
    <cellStyle name="Tusenskille [0] 4 7 2 10" xfId="34072" xr:uid="{00000000-0005-0000-0000-0000AE850000}"/>
    <cellStyle name="Tusenskille [0] 4 7 2 2" xfId="1983" xr:uid="{00000000-0005-0000-0000-0000AF850000}"/>
    <cellStyle name="Tusenskille [0] 4 7 2 2 2" xfId="34074" xr:uid="{00000000-0005-0000-0000-0000B0850000}"/>
    <cellStyle name="Tusenskille [0] 4 7 2 2 2 2" xfId="34075" xr:uid="{00000000-0005-0000-0000-0000B1850000}"/>
    <cellStyle name="Tusenskille [0] 4 7 2 2 2 3" xfId="34076" xr:uid="{00000000-0005-0000-0000-0000B2850000}"/>
    <cellStyle name="Tusenskille [0] 4 7 2 2 3" xfId="34077" xr:uid="{00000000-0005-0000-0000-0000B3850000}"/>
    <cellStyle name="Tusenskille [0] 4 7 2 2 3 2" xfId="34078" xr:uid="{00000000-0005-0000-0000-0000B4850000}"/>
    <cellStyle name="Tusenskille [0] 4 7 2 2 3 3" xfId="34079" xr:uid="{00000000-0005-0000-0000-0000B5850000}"/>
    <cellStyle name="Tusenskille [0] 4 7 2 2 4" xfId="34080" xr:uid="{00000000-0005-0000-0000-0000B6850000}"/>
    <cellStyle name="Tusenskille [0] 4 7 2 2 5" xfId="34081" xr:uid="{00000000-0005-0000-0000-0000B7850000}"/>
    <cellStyle name="Tusenskille [0] 4 7 2 2_Tabell 4.5-4.7" xfId="34073" xr:uid="{00000000-0005-0000-0000-0000B8850000}"/>
    <cellStyle name="Tusenskille [0] 4 7 2 3" xfId="34082" xr:uid="{00000000-0005-0000-0000-0000B9850000}"/>
    <cellStyle name="Tusenskille [0] 4 7 2 3 2" xfId="34083" xr:uid="{00000000-0005-0000-0000-0000BA850000}"/>
    <cellStyle name="Tusenskille [0] 4 7 2 3 2 2" xfId="34084" xr:uid="{00000000-0005-0000-0000-0000BB850000}"/>
    <cellStyle name="Tusenskille [0] 4 7 2 3 2 3" xfId="34085" xr:uid="{00000000-0005-0000-0000-0000BC850000}"/>
    <cellStyle name="Tusenskille [0] 4 7 2 3 3" xfId="34086" xr:uid="{00000000-0005-0000-0000-0000BD850000}"/>
    <cellStyle name="Tusenskille [0] 4 7 2 3 3 2" xfId="34087" xr:uid="{00000000-0005-0000-0000-0000BE850000}"/>
    <cellStyle name="Tusenskille [0] 4 7 2 3 3 3" xfId="34088" xr:uid="{00000000-0005-0000-0000-0000BF850000}"/>
    <cellStyle name="Tusenskille [0] 4 7 2 3 4" xfId="34089" xr:uid="{00000000-0005-0000-0000-0000C0850000}"/>
    <cellStyle name="Tusenskille [0] 4 7 2 3 5" xfId="34090" xr:uid="{00000000-0005-0000-0000-0000C1850000}"/>
    <cellStyle name="Tusenskille [0] 4 7 2 4" xfId="34091" xr:uid="{00000000-0005-0000-0000-0000C2850000}"/>
    <cellStyle name="Tusenskille [0] 4 7 2 4 2" xfId="34092" xr:uid="{00000000-0005-0000-0000-0000C3850000}"/>
    <cellStyle name="Tusenskille [0] 4 7 2 4 3" xfId="34093" xr:uid="{00000000-0005-0000-0000-0000C4850000}"/>
    <cellStyle name="Tusenskille [0] 4 7 2 5" xfId="34094" xr:uid="{00000000-0005-0000-0000-0000C5850000}"/>
    <cellStyle name="Tusenskille [0] 4 7 2 5 2" xfId="34095" xr:uid="{00000000-0005-0000-0000-0000C6850000}"/>
    <cellStyle name="Tusenskille [0] 4 7 2 5 3" xfId="34096" xr:uid="{00000000-0005-0000-0000-0000C7850000}"/>
    <cellStyle name="Tusenskille [0] 4 7 2 6" xfId="34097" xr:uid="{00000000-0005-0000-0000-0000C8850000}"/>
    <cellStyle name="Tusenskille [0] 4 7 2 6 2" xfId="34098" xr:uid="{00000000-0005-0000-0000-0000C9850000}"/>
    <cellStyle name="Tusenskille [0] 4 7 2 7" xfId="34099" xr:uid="{00000000-0005-0000-0000-0000CA850000}"/>
    <cellStyle name="Tusenskille [0] 4 7 2 7 2" xfId="34100" xr:uid="{00000000-0005-0000-0000-0000CB850000}"/>
    <cellStyle name="Tusenskille [0] 4 7 2 8" xfId="34101" xr:uid="{00000000-0005-0000-0000-0000CC850000}"/>
    <cellStyle name="Tusenskille [0] 4 7 2 9" xfId="34102" xr:uid="{00000000-0005-0000-0000-0000CD850000}"/>
    <cellStyle name="Tusenskille [0] 4 7 2_Tabell 4.5-4.7" xfId="34071" xr:uid="{00000000-0005-0000-0000-0000CE850000}"/>
    <cellStyle name="Tusenskille [0] 4 7 3" xfId="1984" xr:uid="{00000000-0005-0000-0000-0000CF850000}"/>
    <cellStyle name="Tusenskille [0] 4 7 3 2" xfId="34104" xr:uid="{00000000-0005-0000-0000-0000D0850000}"/>
    <cellStyle name="Tusenskille [0] 4 7 3 2 2" xfId="34105" xr:uid="{00000000-0005-0000-0000-0000D1850000}"/>
    <cellStyle name="Tusenskille [0] 4 7 3 2 3" xfId="34106" xr:uid="{00000000-0005-0000-0000-0000D2850000}"/>
    <cellStyle name="Tusenskille [0] 4 7 3 3" xfId="34107" xr:uid="{00000000-0005-0000-0000-0000D3850000}"/>
    <cellStyle name="Tusenskille [0] 4 7 3 3 2" xfId="34108" xr:uid="{00000000-0005-0000-0000-0000D4850000}"/>
    <cellStyle name="Tusenskille [0] 4 7 3 3 3" xfId="34109" xr:uid="{00000000-0005-0000-0000-0000D5850000}"/>
    <cellStyle name="Tusenskille [0] 4 7 3 4" xfId="34110" xr:uid="{00000000-0005-0000-0000-0000D6850000}"/>
    <cellStyle name="Tusenskille [0] 4 7 3 5" xfId="34111" xr:uid="{00000000-0005-0000-0000-0000D7850000}"/>
    <cellStyle name="Tusenskille [0] 4 7 3_Tabell 4.5-4.7" xfId="34103" xr:uid="{00000000-0005-0000-0000-0000D8850000}"/>
    <cellStyle name="Tusenskille [0] 4 7 4" xfId="34112" xr:uid="{00000000-0005-0000-0000-0000D9850000}"/>
    <cellStyle name="Tusenskille [0] 4 7 4 2" xfId="34113" xr:uid="{00000000-0005-0000-0000-0000DA850000}"/>
    <cellStyle name="Tusenskille [0] 4 7 4 2 2" xfId="34114" xr:uid="{00000000-0005-0000-0000-0000DB850000}"/>
    <cellStyle name="Tusenskille [0] 4 7 4 2 3" xfId="34115" xr:uid="{00000000-0005-0000-0000-0000DC850000}"/>
    <cellStyle name="Tusenskille [0] 4 7 4 3" xfId="34116" xr:uid="{00000000-0005-0000-0000-0000DD850000}"/>
    <cellStyle name="Tusenskille [0] 4 7 4 3 2" xfId="34117" xr:uid="{00000000-0005-0000-0000-0000DE850000}"/>
    <cellStyle name="Tusenskille [0] 4 7 4 3 3" xfId="34118" xr:uid="{00000000-0005-0000-0000-0000DF850000}"/>
    <cellStyle name="Tusenskille [0] 4 7 4 4" xfId="34119" xr:uid="{00000000-0005-0000-0000-0000E0850000}"/>
    <cellStyle name="Tusenskille [0] 4 7 4 5" xfId="34120" xr:uid="{00000000-0005-0000-0000-0000E1850000}"/>
    <cellStyle name="Tusenskille [0] 4 7 5" xfId="34121" xr:uid="{00000000-0005-0000-0000-0000E2850000}"/>
    <cellStyle name="Tusenskille [0] 4 7 5 2" xfId="34122" xr:uid="{00000000-0005-0000-0000-0000E3850000}"/>
    <cellStyle name="Tusenskille [0] 4 7 5 3" xfId="34123" xr:uid="{00000000-0005-0000-0000-0000E4850000}"/>
    <cellStyle name="Tusenskille [0] 4 7 6" xfId="34124" xr:uid="{00000000-0005-0000-0000-0000E5850000}"/>
    <cellStyle name="Tusenskille [0] 4 7 6 2" xfId="34125" xr:uid="{00000000-0005-0000-0000-0000E6850000}"/>
    <cellStyle name="Tusenskille [0] 4 7 6 3" xfId="34126" xr:uid="{00000000-0005-0000-0000-0000E7850000}"/>
    <cellStyle name="Tusenskille [0] 4 7 7" xfId="34127" xr:uid="{00000000-0005-0000-0000-0000E8850000}"/>
    <cellStyle name="Tusenskille [0] 4 7 7 2" xfId="34128" xr:uid="{00000000-0005-0000-0000-0000E9850000}"/>
    <cellStyle name="Tusenskille [0] 4 7 8" xfId="34129" xr:uid="{00000000-0005-0000-0000-0000EA850000}"/>
    <cellStyle name="Tusenskille [0] 4 7 8 2" xfId="34130" xr:uid="{00000000-0005-0000-0000-0000EB850000}"/>
    <cellStyle name="Tusenskille [0] 4 7 9" xfId="34131" xr:uid="{00000000-0005-0000-0000-0000EC850000}"/>
    <cellStyle name="Tusenskille [0] 4 7_Tabell 4.5-4.7" xfId="34068" xr:uid="{00000000-0005-0000-0000-0000ED850000}"/>
    <cellStyle name="Tusenskille [0] 4 8" xfId="1985" xr:uid="{00000000-0005-0000-0000-0000EE850000}"/>
    <cellStyle name="Tusenskille [0] 4 8 10" xfId="34133" xr:uid="{00000000-0005-0000-0000-0000EF850000}"/>
    <cellStyle name="Tusenskille [0] 4 8 11" xfId="34134" xr:uid="{00000000-0005-0000-0000-0000F0850000}"/>
    <cellStyle name="Tusenskille [0] 4 8 2" xfId="1986" xr:uid="{00000000-0005-0000-0000-0000F1850000}"/>
    <cellStyle name="Tusenskille [0] 4 8 2 10" xfId="34136" xr:uid="{00000000-0005-0000-0000-0000F2850000}"/>
    <cellStyle name="Tusenskille [0] 4 8 2 2" xfId="1987" xr:uid="{00000000-0005-0000-0000-0000F3850000}"/>
    <cellStyle name="Tusenskille [0] 4 8 2 2 2" xfId="34138" xr:uid="{00000000-0005-0000-0000-0000F4850000}"/>
    <cellStyle name="Tusenskille [0] 4 8 2 2 2 2" xfId="34139" xr:uid="{00000000-0005-0000-0000-0000F5850000}"/>
    <cellStyle name="Tusenskille [0] 4 8 2 2 2 3" xfId="34140" xr:uid="{00000000-0005-0000-0000-0000F6850000}"/>
    <cellStyle name="Tusenskille [0] 4 8 2 2 3" xfId="34141" xr:uid="{00000000-0005-0000-0000-0000F7850000}"/>
    <cellStyle name="Tusenskille [0] 4 8 2 2 3 2" xfId="34142" xr:uid="{00000000-0005-0000-0000-0000F8850000}"/>
    <cellStyle name="Tusenskille [0] 4 8 2 2 3 3" xfId="34143" xr:uid="{00000000-0005-0000-0000-0000F9850000}"/>
    <cellStyle name="Tusenskille [0] 4 8 2 2 4" xfId="34144" xr:uid="{00000000-0005-0000-0000-0000FA850000}"/>
    <cellStyle name="Tusenskille [0] 4 8 2 2 5" xfId="34145" xr:uid="{00000000-0005-0000-0000-0000FB850000}"/>
    <cellStyle name="Tusenskille [0] 4 8 2 2_Tabell 4.5-4.7" xfId="34137" xr:uid="{00000000-0005-0000-0000-0000FC850000}"/>
    <cellStyle name="Tusenskille [0] 4 8 2 3" xfId="34146" xr:uid="{00000000-0005-0000-0000-0000FD850000}"/>
    <cellStyle name="Tusenskille [0] 4 8 2 3 2" xfId="34147" xr:uid="{00000000-0005-0000-0000-0000FE850000}"/>
    <cellStyle name="Tusenskille [0] 4 8 2 3 2 2" xfId="34148" xr:uid="{00000000-0005-0000-0000-0000FF850000}"/>
    <cellStyle name="Tusenskille [0] 4 8 2 3 2 3" xfId="34149" xr:uid="{00000000-0005-0000-0000-000000860000}"/>
    <cellStyle name="Tusenskille [0] 4 8 2 3 3" xfId="34150" xr:uid="{00000000-0005-0000-0000-000001860000}"/>
    <cellStyle name="Tusenskille [0] 4 8 2 3 3 2" xfId="34151" xr:uid="{00000000-0005-0000-0000-000002860000}"/>
    <cellStyle name="Tusenskille [0] 4 8 2 3 3 3" xfId="34152" xr:uid="{00000000-0005-0000-0000-000003860000}"/>
    <cellStyle name="Tusenskille [0] 4 8 2 3 4" xfId="34153" xr:uid="{00000000-0005-0000-0000-000004860000}"/>
    <cellStyle name="Tusenskille [0] 4 8 2 3 5" xfId="34154" xr:uid="{00000000-0005-0000-0000-000005860000}"/>
    <cellStyle name="Tusenskille [0] 4 8 2 4" xfId="34155" xr:uid="{00000000-0005-0000-0000-000006860000}"/>
    <cellStyle name="Tusenskille [0] 4 8 2 4 2" xfId="34156" xr:uid="{00000000-0005-0000-0000-000007860000}"/>
    <cellStyle name="Tusenskille [0] 4 8 2 4 3" xfId="34157" xr:uid="{00000000-0005-0000-0000-000008860000}"/>
    <cellStyle name="Tusenskille [0] 4 8 2 5" xfId="34158" xr:uid="{00000000-0005-0000-0000-000009860000}"/>
    <cellStyle name="Tusenskille [0] 4 8 2 5 2" xfId="34159" xr:uid="{00000000-0005-0000-0000-00000A860000}"/>
    <cellStyle name="Tusenskille [0] 4 8 2 5 3" xfId="34160" xr:uid="{00000000-0005-0000-0000-00000B860000}"/>
    <cellStyle name="Tusenskille [0] 4 8 2 6" xfId="34161" xr:uid="{00000000-0005-0000-0000-00000C860000}"/>
    <cellStyle name="Tusenskille [0] 4 8 2 6 2" xfId="34162" xr:uid="{00000000-0005-0000-0000-00000D860000}"/>
    <cellStyle name="Tusenskille [0] 4 8 2 7" xfId="34163" xr:uid="{00000000-0005-0000-0000-00000E860000}"/>
    <cellStyle name="Tusenskille [0] 4 8 2 7 2" xfId="34164" xr:uid="{00000000-0005-0000-0000-00000F860000}"/>
    <cellStyle name="Tusenskille [0] 4 8 2 8" xfId="34165" xr:uid="{00000000-0005-0000-0000-000010860000}"/>
    <cellStyle name="Tusenskille [0] 4 8 2 9" xfId="34166" xr:uid="{00000000-0005-0000-0000-000011860000}"/>
    <cellStyle name="Tusenskille [0] 4 8 2_Tabell 4.5-4.7" xfId="34135" xr:uid="{00000000-0005-0000-0000-000012860000}"/>
    <cellStyle name="Tusenskille [0] 4 8 3" xfId="1988" xr:uid="{00000000-0005-0000-0000-000013860000}"/>
    <cellStyle name="Tusenskille [0] 4 8 3 2" xfId="34168" xr:uid="{00000000-0005-0000-0000-000014860000}"/>
    <cellStyle name="Tusenskille [0] 4 8 3 2 2" xfId="34169" xr:uid="{00000000-0005-0000-0000-000015860000}"/>
    <cellStyle name="Tusenskille [0] 4 8 3 2 3" xfId="34170" xr:uid="{00000000-0005-0000-0000-000016860000}"/>
    <cellStyle name="Tusenskille [0] 4 8 3 3" xfId="34171" xr:uid="{00000000-0005-0000-0000-000017860000}"/>
    <cellStyle name="Tusenskille [0] 4 8 3 3 2" xfId="34172" xr:uid="{00000000-0005-0000-0000-000018860000}"/>
    <cellStyle name="Tusenskille [0] 4 8 3 3 3" xfId="34173" xr:uid="{00000000-0005-0000-0000-000019860000}"/>
    <cellStyle name="Tusenskille [0] 4 8 3 4" xfId="34174" xr:uid="{00000000-0005-0000-0000-00001A860000}"/>
    <cellStyle name="Tusenskille [0] 4 8 3 5" xfId="34175" xr:uid="{00000000-0005-0000-0000-00001B860000}"/>
    <cellStyle name="Tusenskille [0] 4 8 3_Tabell 4.5-4.7" xfId="34167" xr:uid="{00000000-0005-0000-0000-00001C860000}"/>
    <cellStyle name="Tusenskille [0] 4 8 4" xfId="34176" xr:uid="{00000000-0005-0000-0000-00001D860000}"/>
    <cellStyle name="Tusenskille [0] 4 8 4 2" xfId="34177" xr:uid="{00000000-0005-0000-0000-00001E860000}"/>
    <cellStyle name="Tusenskille [0] 4 8 4 2 2" xfId="34178" xr:uid="{00000000-0005-0000-0000-00001F860000}"/>
    <cellStyle name="Tusenskille [0] 4 8 4 2 3" xfId="34179" xr:uid="{00000000-0005-0000-0000-000020860000}"/>
    <cellStyle name="Tusenskille [0] 4 8 4 3" xfId="34180" xr:uid="{00000000-0005-0000-0000-000021860000}"/>
    <cellStyle name="Tusenskille [0] 4 8 4 3 2" xfId="34181" xr:uid="{00000000-0005-0000-0000-000022860000}"/>
    <cellStyle name="Tusenskille [0] 4 8 4 3 3" xfId="34182" xr:uid="{00000000-0005-0000-0000-000023860000}"/>
    <cellStyle name="Tusenskille [0] 4 8 4 4" xfId="34183" xr:uid="{00000000-0005-0000-0000-000024860000}"/>
    <cellStyle name="Tusenskille [0] 4 8 4 5" xfId="34184" xr:uid="{00000000-0005-0000-0000-000025860000}"/>
    <cellStyle name="Tusenskille [0] 4 8 5" xfId="34185" xr:uid="{00000000-0005-0000-0000-000026860000}"/>
    <cellStyle name="Tusenskille [0] 4 8 5 2" xfId="34186" xr:uid="{00000000-0005-0000-0000-000027860000}"/>
    <cellStyle name="Tusenskille [0] 4 8 5 3" xfId="34187" xr:uid="{00000000-0005-0000-0000-000028860000}"/>
    <cellStyle name="Tusenskille [0] 4 8 6" xfId="34188" xr:uid="{00000000-0005-0000-0000-000029860000}"/>
    <cellStyle name="Tusenskille [0] 4 8 6 2" xfId="34189" xr:uid="{00000000-0005-0000-0000-00002A860000}"/>
    <cellStyle name="Tusenskille [0] 4 8 6 3" xfId="34190" xr:uid="{00000000-0005-0000-0000-00002B860000}"/>
    <cellStyle name="Tusenskille [0] 4 8 7" xfId="34191" xr:uid="{00000000-0005-0000-0000-00002C860000}"/>
    <cellStyle name="Tusenskille [0] 4 8 7 2" xfId="34192" xr:uid="{00000000-0005-0000-0000-00002D860000}"/>
    <cellStyle name="Tusenskille [0] 4 8 8" xfId="34193" xr:uid="{00000000-0005-0000-0000-00002E860000}"/>
    <cellStyle name="Tusenskille [0] 4 8 8 2" xfId="34194" xr:uid="{00000000-0005-0000-0000-00002F860000}"/>
    <cellStyle name="Tusenskille [0] 4 8 9" xfId="34195" xr:uid="{00000000-0005-0000-0000-000030860000}"/>
    <cellStyle name="Tusenskille [0] 4 8_Tabell 4.5-4.7" xfId="34132" xr:uid="{00000000-0005-0000-0000-000031860000}"/>
    <cellStyle name="Tusenskille [0] 4 9" xfId="1989" xr:uid="{00000000-0005-0000-0000-000032860000}"/>
    <cellStyle name="Tusenskille [0] 4 9 10" xfId="34197" xr:uid="{00000000-0005-0000-0000-000033860000}"/>
    <cellStyle name="Tusenskille [0] 4 9 2" xfId="1990" xr:uid="{00000000-0005-0000-0000-000034860000}"/>
    <cellStyle name="Tusenskille [0] 4 9 2 2" xfId="34199" xr:uid="{00000000-0005-0000-0000-000035860000}"/>
    <cellStyle name="Tusenskille [0] 4 9 2 2 2" xfId="34200" xr:uid="{00000000-0005-0000-0000-000036860000}"/>
    <cellStyle name="Tusenskille [0] 4 9 2 2 3" xfId="34201" xr:uid="{00000000-0005-0000-0000-000037860000}"/>
    <cellStyle name="Tusenskille [0] 4 9 2 3" xfId="34202" xr:uid="{00000000-0005-0000-0000-000038860000}"/>
    <cellStyle name="Tusenskille [0] 4 9 2 3 2" xfId="34203" xr:uid="{00000000-0005-0000-0000-000039860000}"/>
    <cellStyle name="Tusenskille [0] 4 9 2 3 3" xfId="34204" xr:uid="{00000000-0005-0000-0000-00003A860000}"/>
    <cellStyle name="Tusenskille [0] 4 9 2 4" xfId="34205" xr:uid="{00000000-0005-0000-0000-00003B860000}"/>
    <cellStyle name="Tusenskille [0] 4 9 2 5" xfId="34206" xr:uid="{00000000-0005-0000-0000-00003C860000}"/>
    <cellStyle name="Tusenskille [0] 4 9 2_Tabell 4.5-4.7" xfId="34198" xr:uid="{00000000-0005-0000-0000-00003D860000}"/>
    <cellStyle name="Tusenskille [0] 4 9 3" xfId="34207" xr:uid="{00000000-0005-0000-0000-00003E860000}"/>
    <cellStyle name="Tusenskille [0] 4 9 3 2" xfId="34208" xr:uid="{00000000-0005-0000-0000-00003F860000}"/>
    <cellStyle name="Tusenskille [0] 4 9 3 2 2" xfId="34209" xr:uid="{00000000-0005-0000-0000-000040860000}"/>
    <cellStyle name="Tusenskille [0] 4 9 3 2 3" xfId="34210" xr:uid="{00000000-0005-0000-0000-000041860000}"/>
    <cellStyle name="Tusenskille [0] 4 9 3 3" xfId="34211" xr:uid="{00000000-0005-0000-0000-000042860000}"/>
    <cellStyle name="Tusenskille [0] 4 9 3 3 2" xfId="34212" xr:uid="{00000000-0005-0000-0000-000043860000}"/>
    <cellStyle name="Tusenskille [0] 4 9 3 3 3" xfId="34213" xr:uid="{00000000-0005-0000-0000-000044860000}"/>
    <cellStyle name="Tusenskille [0] 4 9 3 4" xfId="34214" xr:uid="{00000000-0005-0000-0000-000045860000}"/>
    <cellStyle name="Tusenskille [0] 4 9 3 5" xfId="34215" xr:uid="{00000000-0005-0000-0000-000046860000}"/>
    <cellStyle name="Tusenskille [0] 4 9 4" xfId="34216" xr:uid="{00000000-0005-0000-0000-000047860000}"/>
    <cellStyle name="Tusenskille [0] 4 9 4 2" xfId="34217" xr:uid="{00000000-0005-0000-0000-000048860000}"/>
    <cellStyle name="Tusenskille [0] 4 9 4 3" xfId="34218" xr:uid="{00000000-0005-0000-0000-000049860000}"/>
    <cellStyle name="Tusenskille [0] 4 9 5" xfId="34219" xr:uid="{00000000-0005-0000-0000-00004A860000}"/>
    <cellStyle name="Tusenskille [0] 4 9 5 2" xfId="34220" xr:uid="{00000000-0005-0000-0000-00004B860000}"/>
    <cellStyle name="Tusenskille [0] 4 9 5 3" xfId="34221" xr:uid="{00000000-0005-0000-0000-00004C860000}"/>
    <cellStyle name="Tusenskille [0] 4 9 6" xfId="34222" xr:uid="{00000000-0005-0000-0000-00004D860000}"/>
    <cellStyle name="Tusenskille [0] 4 9 6 2" xfId="34223" xr:uid="{00000000-0005-0000-0000-00004E860000}"/>
    <cellStyle name="Tusenskille [0] 4 9 7" xfId="34224" xr:uid="{00000000-0005-0000-0000-00004F860000}"/>
    <cellStyle name="Tusenskille [0] 4 9 7 2" xfId="34225" xr:uid="{00000000-0005-0000-0000-000050860000}"/>
    <cellStyle name="Tusenskille [0] 4 9 8" xfId="34226" xr:uid="{00000000-0005-0000-0000-000051860000}"/>
    <cellStyle name="Tusenskille [0] 4 9 9" xfId="34227" xr:uid="{00000000-0005-0000-0000-000052860000}"/>
    <cellStyle name="Tusenskille [0] 4 9_Tabell 4.5-4.7" xfId="34196" xr:uid="{00000000-0005-0000-0000-000053860000}"/>
    <cellStyle name="Tusenskille [0] 4_Tabell 4.5-4.7" xfId="32884" xr:uid="{00000000-0005-0000-0000-000054860000}"/>
    <cellStyle name="Tusenskille [0] 5" xfId="1991" xr:uid="{00000000-0005-0000-0000-000055860000}"/>
    <cellStyle name="Tusenskille [0] 5 10" xfId="34229" xr:uid="{00000000-0005-0000-0000-000056860000}"/>
    <cellStyle name="Tusenskille [0] 5 2" xfId="1992" xr:uid="{00000000-0005-0000-0000-000057860000}"/>
    <cellStyle name="Tusenskille [0] 5 2 2" xfId="34231" xr:uid="{00000000-0005-0000-0000-000058860000}"/>
    <cellStyle name="Tusenskille [0] 5 2 2 2" xfId="34232" xr:uid="{00000000-0005-0000-0000-000059860000}"/>
    <cellStyle name="Tusenskille [0] 5 2 2 3" xfId="34233" xr:uid="{00000000-0005-0000-0000-00005A860000}"/>
    <cellStyle name="Tusenskille [0] 5 2 3" xfId="34234" xr:uid="{00000000-0005-0000-0000-00005B860000}"/>
    <cellStyle name="Tusenskille [0] 5 2 3 2" xfId="34235" xr:uid="{00000000-0005-0000-0000-00005C860000}"/>
    <cellStyle name="Tusenskille [0] 5 2 3 3" xfId="34236" xr:uid="{00000000-0005-0000-0000-00005D860000}"/>
    <cellStyle name="Tusenskille [0] 5 2 4" xfId="34237" xr:uid="{00000000-0005-0000-0000-00005E860000}"/>
    <cellStyle name="Tusenskille [0] 5 2 5" xfId="34238" xr:uid="{00000000-0005-0000-0000-00005F860000}"/>
    <cellStyle name="Tusenskille [0] 5 2_Tabell 4.5-4.7" xfId="34230" xr:uid="{00000000-0005-0000-0000-000060860000}"/>
    <cellStyle name="Tusenskille [0] 5 3" xfId="34239" xr:uid="{00000000-0005-0000-0000-000061860000}"/>
    <cellStyle name="Tusenskille [0] 5 3 2" xfId="34240" xr:uid="{00000000-0005-0000-0000-000062860000}"/>
    <cellStyle name="Tusenskille [0] 5 3 2 2" xfId="34241" xr:uid="{00000000-0005-0000-0000-000063860000}"/>
    <cellStyle name="Tusenskille [0] 5 3 2 3" xfId="34242" xr:uid="{00000000-0005-0000-0000-000064860000}"/>
    <cellStyle name="Tusenskille [0] 5 3 3" xfId="34243" xr:uid="{00000000-0005-0000-0000-000065860000}"/>
    <cellStyle name="Tusenskille [0] 5 3 3 2" xfId="34244" xr:uid="{00000000-0005-0000-0000-000066860000}"/>
    <cellStyle name="Tusenskille [0] 5 3 3 3" xfId="34245" xr:uid="{00000000-0005-0000-0000-000067860000}"/>
    <cellStyle name="Tusenskille [0] 5 3 4" xfId="34246" xr:uid="{00000000-0005-0000-0000-000068860000}"/>
    <cellStyle name="Tusenskille [0] 5 3 5" xfId="34247" xr:uid="{00000000-0005-0000-0000-000069860000}"/>
    <cellStyle name="Tusenskille [0] 5 4" xfId="34248" xr:uid="{00000000-0005-0000-0000-00006A860000}"/>
    <cellStyle name="Tusenskille [0] 5 4 2" xfId="34249" xr:uid="{00000000-0005-0000-0000-00006B860000}"/>
    <cellStyle name="Tusenskille [0] 5 4 3" xfId="34250" xr:uid="{00000000-0005-0000-0000-00006C860000}"/>
    <cellStyle name="Tusenskille [0] 5 5" xfId="34251" xr:uid="{00000000-0005-0000-0000-00006D860000}"/>
    <cellStyle name="Tusenskille [0] 5 5 2" xfId="34252" xr:uid="{00000000-0005-0000-0000-00006E860000}"/>
    <cellStyle name="Tusenskille [0] 5 5 3" xfId="34253" xr:uid="{00000000-0005-0000-0000-00006F860000}"/>
    <cellStyle name="Tusenskille [0] 5 6" xfId="34254" xr:uid="{00000000-0005-0000-0000-000070860000}"/>
    <cellStyle name="Tusenskille [0] 5 6 2" xfId="34255" xr:uid="{00000000-0005-0000-0000-000071860000}"/>
    <cellStyle name="Tusenskille [0] 5 7" xfId="34256" xr:uid="{00000000-0005-0000-0000-000072860000}"/>
    <cellStyle name="Tusenskille [0] 5 7 2" xfId="34257" xr:uid="{00000000-0005-0000-0000-000073860000}"/>
    <cellStyle name="Tusenskille [0] 5 8" xfId="34258" xr:uid="{00000000-0005-0000-0000-000074860000}"/>
    <cellStyle name="Tusenskille [0] 5 9" xfId="34259" xr:uid="{00000000-0005-0000-0000-000075860000}"/>
    <cellStyle name="Tusenskille [0] 5_Tabell 4.5-4.7" xfId="34228" xr:uid="{00000000-0005-0000-0000-000076860000}"/>
    <cellStyle name="Tusenskille [0] 6" xfId="1993" xr:uid="{00000000-0005-0000-0000-000077860000}"/>
    <cellStyle name="Tusenskille [0] 7" xfId="1994" xr:uid="{00000000-0005-0000-0000-000078860000}"/>
    <cellStyle name="Tusenskille [0] 7 10" xfId="34261" xr:uid="{00000000-0005-0000-0000-000079860000}"/>
    <cellStyle name="Tusenskille [0] 7 2" xfId="1995" xr:uid="{00000000-0005-0000-0000-00007A860000}"/>
    <cellStyle name="Tusenskille [0] 7 2 2" xfId="34263" xr:uid="{00000000-0005-0000-0000-00007B860000}"/>
    <cellStyle name="Tusenskille [0] 7 2 2 2" xfId="34264" xr:uid="{00000000-0005-0000-0000-00007C860000}"/>
    <cellStyle name="Tusenskille [0] 7 2 2 3" xfId="34265" xr:uid="{00000000-0005-0000-0000-00007D860000}"/>
    <cellStyle name="Tusenskille [0] 7 2 3" xfId="34266" xr:uid="{00000000-0005-0000-0000-00007E860000}"/>
    <cellStyle name="Tusenskille [0] 7 2 3 2" xfId="34267" xr:uid="{00000000-0005-0000-0000-00007F860000}"/>
    <cellStyle name="Tusenskille [0] 7 2 3 3" xfId="34268" xr:uid="{00000000-0005-0000-0000-000080860000}"/>
    <cellStyle name="Tusenskille [0] 7 2 4" xfId="34269" xr:uid="{00000000-0005-0000-0000-000081860000}"/>
    <cellStyle name="Tusenskille [0] 7 2 5" xfId="34270" xr:uid="{00000000-0005-0000-0000-000082860000}"/>
    <cellStyle name="Tusenskille [0] 7 2_Tabell 4.5-4.7" xfId="34262" xr:uid="{00000000-0005-0000-0000-000083860000}"/>
    <cellStyle name="Tusenskille [0] 7 3" xfId="34271" xr:uid="{00000000-0005-0000-0000-000084860000}"/>
    <cellStyle name="Tusenskille [0] 7 3 2" xfId="34272" xr:uid="{00000000-0005-0000-0000-000085860000}"/>
    <cellStyle name="Tusenskille [0] 7 3 2 2" xfId="34273" xr:uid="{00000000-0005-0000-0000-000086860000}"/>
    <cellStyle name="Tusenskille [0] 7 3 2 3" xfId="34274" xr:uid="{00000000-0005-0000-0000-000087860000}"/>
    <cellStyle name="Tusenskille [0] 7 3 3" xfId="34275" xr:uid="{00000000-0005-0000-0000-000088860000}"/>
    <cellStyle name="Tusenskille [0] 7 3 3 2" xfId="34276" xr:uid="{00000000-0005-0000-0000-000089860000}"/>
    <cellStyle name="Tusenskille [0] 7 3 3 3" xfId="34277" xr:uid="{00000000-0005-0000-0000-00008A860000}"/>
    <cellStyle name="Tusenskille [0] 7 3 4" xfId="34278" xr:uid="{00000000-0005-0000-0000-00008B860000}"/>
    <cellStyle name="Tusenskille [0] 7 3 5" xfId="34279" xr:uid="{00000000-0005-0000-0000-00008C860000}"/>
    <cellStyle name="Tusenskille [0] 7 4" xfId="34280" xr:uid="{00000000-0005-0000-0000-00008D860000}"/>
    <cellStyle name="Tusenskille [0] 7 4 2" xfId="34281" xr:uid="{00000000-0005-0000-0000-00008E860000}"/>
    <cellStyle name="Tusenskille [0] 7 4 3" xfId="34282" xr:uid="{00000000-0005-0000-0000-00008F860000}"/>
    <cellStyle name="Tusenskille [0] 7 5" xfId="34283" xr:uid="{00000000-0005-0000-0000-000090860000}"/>
    <cellStyle name="Tusenskille [0] 7 5 2" xfId="34284" xr:uid="{00000000-0005-0000-0000-000091860000}"/>
    <cellStyle name="Tusenskille [0] 7 5 3" xfId="34285" xr:uid="{00000000-0005-0000-0000-000092860000}"/>
    <cellStyle name="Tusenskille [0] 7 6" xfId="34286" xr:uid="{00000000-0005-0000-0000-000093860000}"/>
    <cellStyle name="Tusenskille [0] 7 6 2" xfId="34287" xr:uid="{00000000-0005-0000-0000-000094860000}"/>
    <cellStyle name="Tusenskille [0] 7 7" xfId="34288" xr:uid="{00000000-0005-0000-0000-000095860000}"/>
    <cellStyle name="Tusenskille [0] 7 7 2" xfId="34289" xr:uid="{00000000-0005-0000-0000-000096860000}"/>
    <cellStyle name="Tusenskille [0] 7 8" xfId="34290" xr:uid="{00000000-0005-0000-0000-000097860000}"/>
    <cellStyle name="Tusenskille [0] 7 9" xfId="34291" xr:uid="{00000000-0005-0000-0000-000098860000}"/>
    <cellStyle name="Tusenskille [0] 7_Tabell 4.5-4.7" xfId="34260" xr:uid="{00000000-0005-0000-0000-000099860000}"/>
    <cellStyle name="Tusenskille 2" xfId="13" xr:uid="{00000000-0005-0000-0000-00009A860000}"/>
    <cellStyle name="Tusenskille 2 2" xfId="1996" xr:uid="{00000000-0005-0000-0000-00009B860000}"/>
    <cellStyle name="Tusenskille 2 3" xfId="2018" xr:uid="{00000000-0005-0000-0000-00009C860000}"/>
    <cellStyle name="Tusenskille 2_Tabell 4.5-4.7" xfId="34292" xr:uid="{00000000-0005-0000-0000-00009D860000}"/>
    <cellStyle name="Tusenskille 3" xfId="14" xr:uid="{00000000-0005-0000-0000-00009E860000}"/>
    <cellStyle name="Tusenskille 3 2" xfId="2019" xr:uid="{00000000-0005-0000-0000-00009F860000}"/>
    <cellStyle name="Tusenskille 3_Tabell 4.5-4.7" xfId="34293" xr:uid="{00000000-0005-0000-0000-0000A0860000}"/>
    <cellStyle name="Valuta 2" xfId="1997" xr:uid="{00000000-0005-0000-0000-0000A1860000}"/>
    <cellStyle name="Valuta 2 2" xfId="2009" xr:uid="{00000000-0005-0000-0000-0000A2860000}"/>
    <cellStyle name="Valuta 2 2 2" xfId="34392" xr:uid="{00000000-0005-0000-0000-0000A3860000}"/>
    <cellStyle name="Valuta 2 3" xfId="2020" xr:uid="{00000000-0005-0000-0000-0000A4860000}"/>
    <cellStyle name="Valuta 2_Tabell 4.5-4.7" xfId="34294" xr:uid="{00000000-0005-0000-0000-0000A5860000}"/>
    <cellStyle name="Valuta 3" xfId="1998" xr:uid="{00000000-0005-0000-0000-0000A6860000}"/>
    <cellStyle name="Valuta 3 2" xfId="1999" xr:uid="{00000000-0005-0000-0000-0000A7860000}"/>
    <cellStyle name="Valuta 3 3" xfId="34380" xr:uid="{00000000-0005-0000-0000-0000A8860000}"/>
    <cellStyle name="Valuta 3_Tabell 4.5-4.7" xfId="34295" xr:uid="{00000000-0005-0000-0000-0000A9860000}"/>
  </cellStyles>
  <dxfs count="2">
    <dxf>
      <font>
        <color rgb="FF9C0006"/>
      </font>
    </dxf>
    <dxf>
      <font>
        <color rgb="FF9C0006"/>
      </font>
      <fill>
        <patternFill>
          <bgColor rgb="FFFFC7CE"/>
        </patternFill>
      </fill>
    </dxf>
  </dxfs>
  <tableStyles count="0" defaultTableStyle="TableStyleMedium2" defaultPivotStyle="PivotStyleMedium9"/>
  <colors>
    <mruColors>
      <color rgb="FFFF8274"/>
      <color rgb="FFF9C66B"/>
      <color rgb="FFFFFF99"/>
      <color rgb="FFF8F0DD"/>
      <color rgb="FFD0BFAE"/>
      <color rgb="FF43F8B6"/>
      <color rgb="FFFAF5DE"/>
      <color rgb="FF78FF8A"/>
      <color rgb="FFCFFFFF"/>
      <color rgb="FFC7F6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133350</xdr:colOff>
      <xdr:row>1</xdr:row>
      <xdr:rowOff>180975</xdr:rowOff>
    </xdr:from>
    <xdr:to>
      <xdr:col>13</xdr:col>
      <xdr:colOff>76200</xdr:colOff>
      <xdr:row>40</xdr:row>
      <xdr:rowOff>180974</xdr:rowOff>
    </xdr:to>
    <xdr:sp macro="" textlink="">
      <xdr:nvSpPr>
        <xdr:cNvPr id="2" name="TekstSylinder 1">
          <a:extLst>
            <a:ext uri="{FF2B5EF4-FFF2-40B4-BE49-F238E27FC236}">
              <a16:creationId xmlns:a16="http://schemas.microsoft.com/office/drawing/2014/main" id="{00000000-0008-0000-0000-000002000000}"/>
            </a:ext>
          </a:extLst>
        </xdr:cNvPr>
        <xdr:cNvSpPr txBox="1"/>
      </xdr:nvSpPr>
      <xdr:spPr>
        <a:xfrm>
          <a:off x="895350" y="371475"/>
          <a:ext cx="9086850" cy="742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Bydelenes fordelingssystem</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Bydelene har ansvaret for å yte en rekke tjenester til innbyggerne innenfor sitt geografiske område. Befolkningen i bydelene varierer både i omfang og sammensetning, og vil ha ulike behov for tjenester. En viktig målsetning for bydelenes fordelingssystem er at alle bydelene skal ha samme mulighet til å yte et likeverdig tjenestetilbud til sine innbyggere.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Bydelenes tjenester deles inn i ulike funksjonsområder:  </a:t>
          </a:r>
        </a:p>
        <a:p>
          <a:pPr lvl="0"/>
          <a:endParaRPr lang="nb-NO" sz="1000">
            <a:solidFill>
              <a:schemeClr val="dk1"/>
            </a:solidFill>
            <a:effectLst/>
            <a:latin typeface="Oslo Sans Office" panose="02000000000000000000" pitchFamily="2" charset="0"/>
            <a:ea typeface="+mn-ea"/>
            <a:cs typeface="Times New Roman" panose="02020603050405020304" pitchFamily="18" charset="0"/>
          </a:endParaRPr>
        </a:p>
        <a:p>
          <a:pPr lvl="0"/>
          <a:r>
            <a:rPr lang="nb-NO" sz="1000">
              <a:solidFill>
                <a:schemeClr val="dk1"/>
              </a:solidFill>
              <a:effectLst/>
              <a:latin typeface="Oslo Sans Office" panose="02000000000000000000" pitchFamily="2" charset="0"/>
              <a:ea typeface="+mn-ea"/>
              <a:cs typeface="Times New Roman" panose="02020603050405020304" pitchFamily="18" charset="0"/>
            </a:rPr>
            <a:t>  -FO1 Administrasjon og fellestjenester</a:t>
          </a:r>
        </a:p>
        <a:p>
          <a:pPr lvl="0"/>
          <a:r>
            <a:rPr lang="nb-NO" sz="1000">
              <a:solidFill>
                <a:schemeClr val="dk1"/>
              </a:solidFill>
              <a:effectLst/>
              <a:latin typeface="Oslo Sans Office" panose="02000000000000000000" pitchFamily="2" charset="0"/>
              <a:ea typeface="+mn-ea"/>
              <a:cs typeface="Times New Roman" panose="02020603050405020304" pitchFamily="18" charset="0"/>
            </a:rPr>
            <a:t>  -FO2A Barnehager</a:t>
          </a:r>
        </a:p>
        <a:p>
          <a:pPr lvl="0"/>
          <a:r>
            <a:rPr lang="nb-NO" sz="1000">
              <a:solidFill>
                <a:schemeClr val="dk1"/>
              </a:solidFill>
              <a:effectLst/>
              <a:latin typeface="Oslo Sans Office" panose="02000000000000000000" pitchFamily="2" charset="0"/>
              <a:ea typeface="+mn-ea"/>
              <a:cs typeface="Times New Roman" panose="02020603050405020304" pitchFamily="18" charset="0"/>
            </a:rPr>
            <a:t>  -FO2B Barnevern</a:t>
          </a:r>
        </a:p>
        <a:p>
          <a:pPr marL="0" lvl="0" indent="0"/>
          <a:r>
            <a:rPr lang="nb-NO" sz="1000">
              <a:solidFill>
                <a:schemeClr val="dk1"/>
              </a:solidFill>
              <a:effectLst/>
              <a:latin typeface="Oslo Sans Office" panose="02000000000000000000" pitchFamily="2" charset="0"/>
              <a:ea typeface="+mn-ea"/>
              <a:cs typeface="Times New Roman" panose="02020603050405020304" pitchFamily="18" charset="0"/>
            </a:rPr>
            <a:t>  -FO2C Aktivitetstilbud</a:t>
          </a:r>
          <a:r>
            <a:rPr lang="nb-NO" sz="1000" baseline="0">
              <a:solidFill>
                <a:schemeClr val="dk1"/>
              </a:solidFill>
              <a:effectLst/>
              <a:latin typeface="Oslo Sans Office" panose="02000000000000000000" pitchFamily="2" charset="0"/>
              <a:ea typeface="+mn-ea"/>
              <a:cs typeface="Times New Roman" panose="02020603050405020304" pitchFamily="18" charset="0"/>
            </a:rPr>
            <a:t> for barn og unge, helsestasjon og skolehelsetjeneste</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pPr lvl="0"/>
          <a:r>
            <a:rPr lang="nb-NO" sz="1000">
              <a:solidFill>
                <a:schemeClr val="dk1"/>
              </a:solidFill>
              <a:effectLst/>
              <a:latin typeface="Oslo Sans Office" panose="02000000000000000000" pitchFamily="2" charset="0"/>
              <a:ea typeface="+mn-ea"/>
              <a:cs typeface="Times New Roman" panose="02020603050405020304" pitchFamily="18" charset="0"/>
            </a:rPr>
            <a:t>  -FO3 Helse og omsorg</a:t>
          </a:r>
        </a:p>
        <a:p>
          <a:pPr lvl="0"/>
          <a:r>
            <a:rPr lang="nb-NO" sz="1000">
              <a:solidFill>
                <a:schemeClr val="dk1"/>
              </a:solidFill>
              <a:effectLst/>
              <a:latin typeface="Oslo Sans Office" panose="02000000000000000000" pitchFamily="2" charset="0"/>
              <a:ea typeface="+mn-ea"/>
              <a:cs typeface="Times New Roman" panose="02020603050405020304" pitchFamily="18" charset="0"/>
            </a:rPr>
            <a:t>  -FO4 Sosiale tjenester og ytelser</a:t>
          </a:r>
        </a:p>
        <a:p>
          <a:pPr lvl="1"/>
          <a:r>
            <a:rPr lang="nb-NO" sz="1000">
              <a:solidFill>
                <a:schemeClr val="dk1"/>
              </a:solidFill>
              <a:effectLst/>
              <a:latin typeface="Oslo Sans Office" panose="02000000000000000000" pitchFamily="2" charset="0"/>
              <a:ea typeface="+mn-ea"/>
              <a:cs typeface="Times New Roman" panose="02020603050405020304" pitchFamily="18" charset="0"/>
            </a:rPr>
            <a:t>-FO4A Sosiale tjenester</a:t>
          </a:r>
        </a:p>
        <a:p>
          <a:pPr lvl="1"/>
          <a:r>
            <a:rPr lang="nb-NO" sz="1000">
              <a:solidFill>
                <a:schemeClr val="dk1"/>
              </a:solidFill>
              <a:effectLst/>
              <a:latin typeface="Oslo Sans Office" panose="02000000000000000000" pitchFamily="2" charset="0"/>
              <a:ea typeface="+mn-ea"/>
              <a:cs typeface="Times New Roman" panose="02020603050405020304" pitchFamily="18" charset="0"/>
            </a:rPr>
            <a:t>-FO4B Kvalifiseringsprogram</a:t>
          </a:r>
        </a:p>
        <a:p>
          <a:pPr lvl="1"/>
          <a:r>
            <a:rPr lang="nb-NO" sz="1000">
              <a:solidFill>
                <a:schemeClr val="dk1"/>
              </a:solidFill>
              <a:effectLst/>
              <a:latin typeface="Oslo Sans Office" panose="02000000000000000000" pitchFamily="2" charset="0"/>
              <a:ea typeface="+mn-ea"/>
              <a:cs typeface="Times New Roman" panose="02020603050405020304" pitchFamily="18" charset="0"/>
            </a:rPr>
            <a:t>-FO4C Økonomisk sosialhjelp </a:t>
          </a:r>
        </a:p>
        <a:p>
          <a:r>
            <a:rPr lang="nb-NO" sz="1000">
              <a:solidFill>
                <a:schemeClr val="dk1"/>
              </a:solidFill>
              <a:effectLst/>
              <a:latin typeface="Oslo Sans Office" panose="02000000000000000000" pitchFamily="2" charset="0"/>
              <a:ea typeface="+mn-ea"/>
              <a:cs typeface="Times New Roman" panose="02020603050405020304" pitchFamily="18" charset="0"/>
            </a:rPr>
            <a:t> </a:t>
          </a:r>
        </a:p>
        <a:p>
          <a:r>
            <a:rPr lang="nb-NO" sz="1000">
              <a:solidFill>
                <a:schemeClr val="dk1"/>
              </a:solidFill>
              <a:effectLst/>
              <a:latin typeface="Oslo Sans Office" panose="02000000000000000000" pitchFamily="2" charset="0"/>
              <a:ea typeface="+mn-ea"/>
              <a:cs typeface="Times New Roman" panose="02020603050405020304" pitchFamily="18" charset="0"/>
            </a:rPr>
            <a:t>Hvert funksjonsområde har en politisk bestemt budsjettramme som skal fordeles mellom bydelene. Bydelenes fordelingssystem er basert på at det finnes systematiske sammenhenger mellom ytre, målbare kjennetegn ved byens innbyggere og deres behov for tjenester. Eksempler på slike kjennetegn kan være befolkningens størrelse, alder, sivilstand, utdanningsnivå og lignende. I bydelenes fordelingssystem omtales slike kjennetegn som kriterier.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Ulike forhold påvirker behovet for ulike tjenester, og hvert funksjonsområde har et sett med kriterier som fordeler budsjettrammen mellom bydelene. Kriteriene er ment å reflektere sannsynlige målgrupper for tjenestene innenfor hvert funksjonsområde. Eksempelvis benyttes antall innbyggere 90+ år som et av kriteriene i fordelingen av rammen for FO3 Helse og omsorg, ettersom eldre utgjør en viktig del av målgruppa for tjenestene innenfor dette funksjonsområdet. Hvordan størrelsen på målgruppene fordeler seg </a:t>
          </a:r>
          <a:r>
            <a:rPr lang="nb-NO" sz="1000" i="1">
              <a:solidFill>
                <a:schemeClr val="dk1"/>
              </a:solidFill>
              <a:effectLst/>
              <a:latin typeface="Oslo Sans Office" panose="02000000000000000000" pitchFamily="2" charset="0"/>
              <a:ea typeface="+mn-ea"/>
              <a:cs typeface="Times New Roman" panose="02020603050405020304" pitchFamily="18" charset="0"/>
            </a:rPr>
            <a:t>mellom </a:t>
          </a:r>
          <a:r>
            <a:rPr lang="nb-NO" sz="1000">
              <a:solidFill>
                <a:schemeClr val="dk1"/>
              </a:solidFill>
              <a:effectLst/>
              <a:latin typeface="Oslo Sans Office" panose="02000000000000000000" pitchFamily="2" charset="0"/>
              <a:ea typeface="+mn-ea"/>
              <a:cs typeface="Times New Roman" panose="02020603050405020304" pitchFamily="18" charset="0"/>
            </a:rPr>
            <a:t>bydelene blir bestemmende for hvordan budsjettrammen fordeles. Valget av kriterier er basert på statistikk over forbruk av kommunale tjenester, forskning og undersøkelser om behovsskapende forhold hos ulike befolkningsgrupper.</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Enkelte tildelinger fordeles utenfor kriteriesystemet. Dette gjelder særskilte tildelinger og kompensasjoner som har bakgrunn i særlige satsninger, oppgaver som bare noen få bydeler har eller for å kompensere for ufrivillige kostnadsvariasjoner som ikke fanges opp gjennom kriteriene. En del midler settes også av som sentrale avsetninger, og fordeles gjennom budsjettåret. Tabell 1.1 gir en oversikt over budsjettrammene for hvert funksjonsområde. Den bydelsvise fordelingen fremgår av tabell 2.1 og kriteriesettene som ligger til grunn vises i tabell 3.1.</a:t>
          </a:r>
        </a:p>
        <a:p>
          <a:r>
            <a:rPr lang="nb-NO" sz="1000">
              <a:solidFill>
                <a:schemeClr val="dk1"/>
              </a:solidFill>
              <a:effectLst/>
              <a:latin typeface="Oslo Sans Office" panose="02000000000000000000" pitchFamily="2" charset="0"/>
              <a:ea typeface="+mn-ea"/>
              <a:cs typeface="Times New Roman" panose="02020603050405020304" pitchFamily="18" charset="0"/>
            </a:rPr>
            <a:t> </a:t>
          </a:r>
        </a:p>
        <a:p>
          <a:r>
            <a:rPr lang="nb-NO" sz="1100">
              <a:solidFill>
                <a:schemeClr val="dk1"/>
              </a:solidFill>
              <a:effectLst/>
              <a:latin typeface="Times New Roman" panose="02020603050405020304" pitchFamily="18" charset="0"/>
              <a:ea typeface="+mn-ea"/>
              <a:cs typeface="Times New Roman" panose="02020603050405020304" pitchFamily="18" charset="0"/>
            </a:rPr>
            <a:t> </a:t>
          </a:r>
        </a:p>
        <a:p>
          <a:r>
            <a:rPr lang="nb-NO" sz="1100">
              <a:solidFill>
                <a:schemeClr val="dk1"/>
              </a:solidFill>
              <a:effectLst/>
              <a:latin typeface="Times New Roman" panose="02020603050405020304" pitchFamily="18" charset="0"/>
              <a:ea typeface="+mn-ea"/>
              <a:cs typeface="Times New Roman" panose="02020603050405020304" pitchFamily="18" charset="0"/>
            </a:rPr>
            <a:t> </a:t>
          </a:r>
        </a:p>
        <a:p>
          <a:r>
            <a:rPr lang="nb-NO" sz="1100">
              <a:solidFill>
                <a:schemeClr val="dk1"/>
              </a:solidFill>
              <a:effectLst/>
              <a:latin typeface="Times New Roman" panose="02020603050405020304" pitchFamily="18" charset="0"/>
              <a:ea typeface="+mn-ea"/>
              <a:cs typeface="Times New Roman" panose="02020603050405020304" pitchFamily="18" charset="0"/>
            </a:rPr>
            <a:t> </a:t>
          </a:r>
        </a:p>
        <a:p>
          <a:endParaRPr lang="nb-NO" sz="1100">
            <a:latin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647700</xdr:colOff>
      <xdr:row>2</xdr:row>
      <xdr:rowOff>85725</xdr:rowOff>
    </xdr:from>
    <xdr:to>
      <xdr:col>12</xdr:col>
      <xdr:colOff>714375</xdr:colOff>
      <xdr:row>31</xdr:row>
      <xdr:rowOff>142875</xdr:rowOff>
    </xdr:to>
    <xdr:sp macro="" textlink="">
      <xdr:nvSpPr>
        <xdr:cNvPr id="2" name="TekstSylinder 1">
          <a:extLst>
            <a:ext uri="{FF2B5EF4-FFF2-40B4-BE49-F238E27FC236}">
              <a16:creationId xmlns:a16="http://schemas.microsoft.com/office/drawing/2014/main" id="{00000000-0008-0000-0200-000002000000}"/>
            </a:ext>
          </a:extLst>
        </xdr:cNvPr>
        <xdr:cNvSpPr txBox="1"/>
      </xdr:nvSpPr>
      <xdr:spPr>
        <a:xfrm>
          <a:off x="1409700" y="466725"/>
          <a:ext cx="8448675" cy="5581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Tabell 1.1 Bydelssektorens samlede budsjettramme</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 </a:t>
          </a:r>
        </a:p>
        <a:p>
          <a:r>
            <a:rPr lang="nb-NO" sz="1000">
              <a:solidFill>
                <a:schemeClr val="dk1"/>
              </a:solidFill>
              <a:effectLst/>
              <a:latin typeface="Oslo Sans Office" panose="02000000000000000000" pitchFamily="2" charset="0"/>
              <a:ea typeface="+mn-ea"/>
              <a:cs typeface="Times New Roman" panose="02020603050405020304" pitchFamily="18" charset="0"/>
            </a:rPr>
            <a:t>Tabell 1.1 viser bydelssektorens samlede budsjettramme, eksklusive egne inntekter. </a:t>
          </a:r>
        </a:p>
        <a:p>
          <a:r>
            <a:rPr lang="nb-NO" sz="1000">
              <a:solidFill>
                <a:schemeClr val="dk1"/>
              </a:solidFill>
              <a:effectLst/>
              <a:latin typeface="Oslo Sans Office" panose="02000000000000000000" pitchFamily="2" charset="0"/>
              <a:ea typeface="+mn-ea"/>
              <a:cs typeface="Times New Roman" panose="02020603050405020304" pitchFamily="18" charset="0"/>
            </a:rPr>
            <a:t>Majoriteten av midlene fordeles til bydelene ved hjelp av kriteriene i fordelingssystemet. En mindre del av rammen fordeles til bydelene med en annen fordeling enn kriteriene i fordelingssystemet gir. Disse midlene fordeles enten som særskilte tildelinger eller blir satt av som sentrale avsetninger til å fordeles gjennom budsjettåret.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Hvert funksjonsområde har en kriteriefordelt ramme som fordeles etter et sett med kriterier som kjennetegner befolkningen i den enkelte bydel. De kriteriefordelte rammene fremgår av kolonne A i tabell 1.1, mens kriteriesettene fremgår i tabell 3.1 og 4.1.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Særskilte tildelinger og kompensasjoner (kolonne B) fordeles hovedsakelig ikke etter fordelingssystemets kriterier, men er gitt en annen fordeling. Dette har bakgrunn i særlige satsninger, oppgaver som få bydeler har eller for å kompensere for ufrivillige kostnadsvariasjoner som ikke fanges opp gjennom kriteriene. Enkelte særskilte tildelinger fordeles likevel etter kriterier, men er skilt ut fra den ordinære kriteriefordelte rammen for å gi tydelige styringssignaler på prioriterte innsatsområder. Kolonne B viser også inndekking av tidligere års merforbruk. Tabell 2.3 gir en oversikt over de særskilte tildelingene til den enkelte bydel, samt inndekking av merforbruk.</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Bydelenes budsjettramme inneholder også en kompensasjon for forventet lønns- og prisutvikling (C). Hvordan denne fordeler seg mellom bydelene fremgår av tabell 2.1.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Kolonne E viser sentrale avsetninger. Dette er midler som er satt av til fordeling gjennom budsjettåret. Tabell 1.2 gir en oversikt over de sentrale avsetningene, fordelt på budsjettkapittel og funksjonsområde. </a:t>
          </a:r>
        </a:p>
        <a:p>
          <a:endParaRPr lang="nb-NO"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657225</xdr:colOff>
      <xdr:row>2</xdr:row>
      <xdr:rowOff>95250</xdr:rowOff>
    </xdr:from>
    <xdr:to>
      <xdr:col>12</xdr:col>
      <xdr:colOff>685800</xdr:colOff>
      <xdr:row>24</xdr:row>
      <xdr:rowOff>123825</xdr:rowOff>
    </xdr:to>
    <xdr:sp macro="" textlink="">
      <xdr:nvSpPr>
        <xdr:cNvPr id="2" name="TekstSylinder 1">
          <a:extLst>
            <a:ext uri="{FF2B5EF4-FFF2-40B4-BE49-F238E27FC236}">
              <a16:creationId xmlns:a16="http://schemas.microsoft.com/office/drawing/2014/main" id="{00000000-0008-0000-0500-000002000000}"/>
            </a:ext>
          </a:extLst>
        </xdr:cNvPr>
        <xdr:cNvSpPr txBox="1"/>
      </xdr:nvSpPr>
      <xdr:spPr>
        <a:xfrm>
          <a:off x="1419225" y="476250"/>
          <a:ext cx="8410575" cy="4219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Tabell 2.1 Bydelsfordelt budsjett</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2.1 viser hvordan de kriteriefordelte rammene, særskilte tildelingene, samt kompensasjon for forventet lønns- og prisutvikling blir fordelt til bydelene for hvert funksjonsområde.</a:t>
          </a:r>
          <a:r>
            <a:rPr lang="nb-NO" sz="1000" baseline="0">
              <a:solidFill>
                <a:schemeClr val="dk1"/>
              </a:solidFill>
              <a:effectLst/>
              <a:latin typeface="Oslo Sans Office" panose="02000000000000000000" pitchFamily="2" charset="0"/>
              <a:ea typeface="+mn-ea"/>
              <a:cs typeface="Times New Roman" panose="02020603050405020304" pitchFamily="18" charset="0"/>
            </a:rPr>
            <a:t> </a:t>
          </a:r>
          <a:r>
            <a:rPr lang="nb-NO" sz="1000">
              <a:solidFill>
                <a:schemeClr val="dk1"/>
              </a:solidFill>
              <a:effectLst/>
              <a:latin typeface="Oslo Sans Office" panose="02000000000000000000" pitchFamily="2" charset="0"/>
              <a:ea typeface="+mn-ea"/>
              <a:cs typeface="Times New Roman" panose="02020603050405020304" pitchFamily="18" charset="0"/>
            </a:rPr>
            <a:t>Radene med innmeldt budsjett fremgår for sum bydelsfordelt og for økonomisk sosialhjelp, og er avrundet til hele tusen.</a:t>
          </a:r>
          <a:r>
            <a:rPr lang="nb-NO" sz="1000">
              <a:solidFill>
                <a:schemeClr val="dk1"/>
              </a:solidFill>
              <a:effectLst/>
              <a:latin typeface="Oslo Sans Office" panose="02000000000000000000" pitchFamily="2" charset="0"/>
              <a:ea typeface="+mn-ea"/>
              <a:cs typeface="+mn-cs"/>
            </a:rPr>
            <a:t> </a:t>
          </a:r>
          <a:r>
            <a:rPr lang="nb-NO" sz="1000">
              <a:solidFill>
                <a:schemeClr val="dk1"/>
              </a:solidFill>
              <a:effectLst/>
              <a:latin typeface="Oslo Sans Office" panose="02000000000000000000" pitchFamily="2" charset="0"/>
              <a:ea typeface="+mn-ea"/>
              <a:cs typeface="Times New Roman" panose="02020603050405020304" pitchFamily="18" charset="0"/>
            </a:rPr>
            <a:t>De kriteriefordelte rammene fordeles med fordelingsnøklene som fremgår av tabell 3.1. En oversikt over de særskilte tildelingene er gitt i tabell 2.3. Kompensasjonen for forventet lønns- og prisutvikling for fordelt mellom bydelene på samme måte som den kriteriefordelte rammen.</a:t>
          </a:r>
        </a:p>
        <a:p>
          <a:r>
            <a:rPr lang="nb-NO" sz="1000">
              <a:solidFill>
                <a:schemeClr val="dk1"/>
              </a:solidFill>
              <a:effectLst/>
              <a:latin typeface="Oslo Sans Office" panose="02000000000000000000" pitchFamily="2" charset="0"/>
              <a:ea typeface="+mn-ea"/>
              <a:cs typeface="Times New Roman" panose="02020603050405020304" pitchFamily="18" charset="0"/>
            </a:rPr>
            <a:t> </a:t>
          </a:r>
        </a:p>
        <a:p>
          <a:endParaRPr lang="nb-NO" sz="1000">
            <a:latin typeface="Times New Roman" panose="02020603050405020304" pitchFamily="18"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619126</xdr:colOff>
      <xdr:row>2</xdr:row>
      <xdr:rowOff>76199</xdr:rowOff>
    </xdr:from>
    <xdr:to>
      <xdr:col>12</xdr:col>
      <xdr:colOff>714376</xdr:colOff>
      <xdr:row>70</xdr:row>
      <xdr:rowOff>66674</xdr:rowOff>
    </xdr:to>
    <xdr:sp macro="" textlink="">
      <xdr:nvSpPr>
        <xdr:cNvPr id="2" name="TekstSylinder 1">
          <a:extLst>
            <a:ext uri="{FF2B5EF4-FFF2-40B4-BE49-F238E27FC236}">
              <a16:creationId xmlns:a16="http://schemas.microsoft.com/office/drawing/2014/main" id="{00000000-0008-0000-0700-000002000000}"/>
            </a:ext>
          </a:extLst>
        </xdr:cNvPr>
        <xdr:cNvSpPr txBox="1"/>
      </xdr:nvSpPr>
      <xdr:spPr>
        <a:xfrm>
          <a:off x="1381126" y="457199"/>
          <a:ext cx="8477250" cy="12944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Tabell 2.2 Budsjettendringer</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2.1 viste de bydelsfordelte beløpene for hvert funksjonsområde, delt opp i kriteriefordelte midler, særskilte tildelinger og kompensasjon for forventet lønns- og prisutvikling.</a:t>
          </a:r>
          <a:r>
            <a:rPr lang="nb-NO" sz="1000">
              <a:solidFill>
                <a:schemeClr val="tx1"/>
              </a:solidFill>
              <a:effectLst/>
              <a:latin typeface="Oslo Sans Office" panose="02000000000000000000" pitchFamily="2" charset="0"/>
              <a:ea typeface="+mn-ea"/>
              <a:cs typeface="Times New Roman" panose="02020603050405020304" pitchFamily="18" charset="0"/>
            </a:rPr>
            <a:t> Tabell 2.2 dekomponerer endringene i bydelsfordelt ramme i byrådets budsjettforslag sammenlignet med vedtatt budsjett året før. </a:t>
          </a:r>
          <a:r>
            <a:rPr lang="nb-NO" sz="1000">
              <a:solidFill>
                <a:schemeClr val="dk1"/>
              </a:solidFill>
              <a:effectLst/>
              <a:latin typeface="Oslo Sans Office" panose="02000000000000000000" pitchFamily="2" charset="0"/>
              <a:ea typeface="+mn-ea"/>
              <a:cs typeface="Times New Roman" panose="02020603050405020304" pitchFamily="18" charset="0"/>
            </a:rPr>
            <a:t>Tabellen er satt opp for hvert funksjonsområde og for hver bydel, og summert opp øverst. Radene med  innmeldt budsjett fremgår for sum bydelsfordelt og for økonomisk sosialhjelp, og er avrundet til hele tusen.</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Endret fordeling   </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Effekt av oppdaterte kriterieandeler:</a:t>
          </a:r>
          <a:r>
            <a:rPr lang="nb-NO" sz="1000">
              <a:solidFill>
                <a:schemeClr val="dk1"/>
              </a:solidFill>
              <a:effectLst/>
              <a:latin typeface="Oslo Sans Office" panose="02000000000000000000" pitchFamily="2" charset="0"/>
              <a:ea typeface="+mn-ea"/>
              <a:cs typeface="Times New Roman" panose="02020603050405020304" pitchFamily="18" charset="0"/>
            </a:rPr>
            <a:t> Hvert år oppdateres datagrunnlaget til fordelingssystemet. Endringer i befolkningssammensetningen mellom bydelene fører til nye kriterieandeler og har konsekvenser for fordelingen mellom bydelene. Fullstendig oversikt over kriterieandeler og vekter finnes i tabell 3.1. </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Effekt av oppdaterte regnskapsandeler:</a:t>
          </a:r>
          <a:r>
            <a:rPr lang="nb-NO" sz="1000">
              <a:solidFill>
                <a:schemeClr val="dk1"/>
              </a:solidFill>
              <a:effectLst/>
              <a:latin typeface="Oslo Sans Office" panose="02000000000000000000" pitchFamily="2" charset="0"/>
              <a:ea typeface="+mn-ea"/>
              <a:cs typeface="Times New Roman" panose="02020603050405020304" pitchFamily="18" charset="0"/>
            </a:rPr>
            <a:t> Funksjonsområdene FO2B Barnevern og FO4C Økonomisk sosialhjelp fordeles etter både kriteriesett og regnskapsandeler. For FO2B Barnevern legges det 80 prosent vekt på kriteriene og 20 prosent vekt på bydelenes regnskapsandel for området ved sist kjente regnskap. For FO4C Økonomisk sosialhjelp</a:t>
          </a:r>
          <a:r>
            <a:rPr lang="nb-NO" sz="1000" baseline="0">
              <a:solidFill>
                <a:schemeClr val="dk1"/>
              </a:solidFill>
              <a:effectLst/>
              <a:latin typeface="Oslo Sans Office" panose="02000000000000000000" pitchFamily="2" charset="0"/>
              <a:ea typeface="+mn-ea"/>
              <a:cs typeface="Times New Roman" panose="02020603050405020304" pitchFamily="18" charset="0"/>
            </a:rPr>
            <a:t> er forholdet 70 prosent på kriteriene og 30 prosent på regnskapsandelen.</a:t>
          </a:r>
          <a:r>
            <a:rPr lang="nb-NO" sz="1000">
              <a:solidFill>
                <a:schemeClr val="dk1"/>
              </a:solidFill>
              <a:effectLst/>
              <a:latin typeface="Oslo Sans Office" panose="02000000000000000000" pitchFamily="2" charset="0"/>
              <a:ea typeface="+mn-ea"/>
              <a:cs typeface="Times New Roman" panose="02020603050405020304" pitchFamily="18" charset="0"/>
            </a:rPr>
            <a:t> For disse funksjonsområdene vil det derfor være omfordelingskonsekvenser som følge av at regnskapsandelene oppdateres til siste tilgjengelige regnskapsår. </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Effekt av endringer i fordelingssystemet:</a:t>
          </a:r>
          <a:r>
            <a:rPr lang="nb-NO" sz="1000">
              <a:solidFill>
                <a:schemeClr val="dk1"/>
              </a:solidFill>
              <a:effectLst/>
              <a:latin typeface="Oslo Sans Office" panose="02000000000000000000" pitchFamily="2" charset="0"/>
              <a:ea typeface="+mn-ea"/>
              <a:cs typeface="Times New Roman" panose="02020603050405020304" pitchFamily="18" charset="0"/>
            </a:rPr>
            <a:t> Det kan være endringer i selve fordelingssystemet fra ett år til det neste. Det kan være at man tar inn nye kriterier, endrer vektingen mellom kriteriene eller endrer definisjoner i eksisterende kriterier. Fordelingskonsekvensene av slike systemendringer vises i en egen linje. </a:t>
          </a:r>
        </a:p>
        <a:p>
          <a:endParaRPr lang="nb-NO" sz="1000" b="1">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Reelle endringer</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2.2 dekomponerer budsjettendringene fra året før i ulike kategorier, beskrevet nedenfor. Måten en budsjettendring fordeler seg mellom bydelene på er avhengig av om den er knyttet til en særskilt tildeling eller om den er knyttet til den kriteriefordelte rammen. I denne tabellen vises først rammeendringene som om alt var endringer i den kriteriefordelte rammen. Deretter følger en linje som summerer opp vridningseffektene som følge av at endringer i de særskilte tildelingene har en annen bydelsprofil enn fordelingsnøkkelen for den kriteriefordelte rammen.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Rammeendringene deles inn i følgende kategorier:</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b-NO" sz="1000" u="sng">
              <a:solidFill>
                <a:schemeClr val="dk1"/>
              </a:solidFill>
              <a:effectLst/>
              <a:latin typeface="Oslo Sans Office" panose="02000000000000000000" pitchFamily="2" charset="0"/>
              <a:ea typeface="+mn-ea"/>
              <a:cs typeface="Times New Roman" panose="02020603050405020304" pitchFamily="18" charset="0"/>
            </a:rPr>
            <a:t>Nye tiltak:</a:t>
          </a:r>
          <a:r>
            <a:rPr lang="nb-NO" sz="1000">
              <a:solidFill>
                <a:schemeClr val="dk1"/>
              </a:solidFill>
              <a:effectLst/>
              <a:latin typeface="Oslo Sans Office" panose="02000000000000000000" pitchFamily="2" charset="0"/>
              <a:ea typeface="+mn-ea"/>
              <a:cs typeface="Times New Roman" panose="02020603050405020304" pitchFamily="18" charset="0"/>
            </a:rPr>
            <a:t> </a:t>
          </a:r>
          <a:r>
            <a:rPr lang="nb-NO" sz="1100">
              <a:solidFill>
                <a:schemeClr val="dk1"/>
              </a:solidFill>
              <a:effectLst/>
              <a:latin typeface="+mn-lt"/>
              <a:ea typeface="+mn-ea"/>
              <a:cs typeface="+mn-cs"/>
            </a:rPr>
            <a:t>Rammeendringer som forutsetter økt aktivitet eller kvalitetsforbedringer, for eksempel midler til nye årsverk i hjemmetjenesten.</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Andre tekniske justeringer:</a:t>
          </a:r>
          <a:r>
            <a:rPr lang="nb-NO" sz="1000">
              <a:solidFill>
                <a:schemeClr val="dk1"/>
              </a:solidFill>
              <a:effectLst/>
              <a:latin typeface="Oslo Sans Office" panose="02000000000000000000" pitchFamily="2" charset="0"/>
              <a:ea typeface="+mn-ea"/>
              <a:cs typeface="Times New Roman" panose="02020603050405020304" pitchFamily="18" charset="0"/>
            </a:rPr>
            <a:t> Bydelenes rammer korrigeres for forhold som gjør at tjenester blir dyrere eller billigere for bydelene. Dette kan for eksempel dreie seg om endret brukerbetaling ved bo- og omsorgsinstitusjoner. Fra budsjettet for 2025 sorteres endringer i løpende pensjonsutgifter under denne kategorien. Dette blir fordelt mellom bydelene på samme måte som den kriteriefordelte rammen, og disse endringene synliggjøres på en egen linje. Rammene for FO2B Barnevern, FO2C Aktivitetstilbud for barn og unge, helsestasjon og skolehelsetjeneste, samt FO3 Helse og omsorg justeres hvert år for å kompensere bydelene endring i barne- og eldrebefolkningen. Denne demografikompensasjonen sorterer under denne kategorien.</a:t>
          </a:r>
          <a:r>
            <a:rPr lang="nb-NO" sz="1000" baseline="0">
              <a:solidFill>
                <a:schemeClr val="dk1"/>
              </a:solidFill>
              <a:effectLst/>
              <a:latin typeface="Oslo Sans Office" panose="02000000000000000000" pitchFamily="2" charset="0"/>
              <a:ea typeface="+mn-ea"/>
              <a:cs typeface="Times New Roman" panose="02020603050405020304" pitchFamily="18" charset="0"/>
            </a:rPr>
            <a:t> Det samme gjelder om </a:t>
          </a:r>
          <a:r>
            <a:rPr lang="nb-NO" sz="1000">
              <a:solidFill>
                <a:schemeClr val="dk1"/>
              </a:solidFill>
              <a:effectLst/>
              <a:latin typeface="Oslo Sans Office" panose="02000000000000000000" pitchFamily="2" charset="0"/>
              <a:ea typeface="+mn-ea"/>
              <a:cs typeface="Times New Roman" panose="02020603050405020304" pitchFamily="18" charset="0"/>
            </a:rPr>
            <a:t>rammene til bydelene korrigeres dersom ansvaret for en tjeneste flyttes til eller fra bydelene.</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Innsparingskrav:</a:t>
          </a:r>
          <a:r>
            <a:rPr lang="nb-NO" sz="1000">
              <a:solidFill>
                <a:schemeClr val="dk1"/>
              </a:solidFill>
              <a:effectLst/>
              <a:latin typeface="Oslo Sans Office" panose="02000000000000000000" pitchFamily="2" charset="0"/>
              <a:ea typeface="+mn-ea"/>
              <a:cs typeface="Times New Roman" panose="02020603050405020304" pitchFamily="18" charset="0"/>
            </a:rPr>
            <a:t> Spesifiserte innsparinger</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Uspesifiserte rammeendringer:</a:t>
          </a:r>
          <a:r>
            <a:rPr lang="nb-NO" sz="1000">
              <a:solidFill>
                <a:schemeClr val="dk1"/>
              </a:solidFill>
              <a:effectLst/>
              <a:latin typeface="Oslo Sans Office" panose="02000000000000000000" pitchFamily="2" charset="0"/>
              <a:ea typeface="+mn-ea"/>
              <a:cs typeface="Times New Roman" panose="02020603050405020304" pitchFamily="18" charset="0"/>
            </a:rPr>
            <a:t> Rammekutt, innsparingskrav.</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Vridningseffekter knyttet til endringer i særskilte tildelinger:</a:t>
          </a:r>
          <a:r>
            <a:rPr lang="nb-NO" sz="1000">
              <a:solidFill>
                <a:schemeClr val="dk1"/>
              </a:solidFill>
              <a:effectLst/>
              <a:latin typeface="Oslo Sans Office" panose="02000000000000000000" pitchFamily="2" charset="0"/>
              <a:ea typeface="+mn-ea"/>
              <a:cs typeface="Times New Roman" panose="02020603050405020304" pitchFamily="18" charset="0"/>
            </a:rPr>
            <a:t> Rammeendringene over blir fordelt som om alt var endringer i den kriteriefordelte rammen. Ofte vil det også være endringer i de særskilte tildelingene, som blir fordelt mellom bydelene med en annen bydelsprofil enn funksjonsområdets fordelingsnøkkel, og som har konsekvenser for den bydelsvise fordelingen. </a:t>
          </a:r>
        </a:p>
        <a:p>
          <a:endParaRPr lang="nb-NO" sz="1000" b="1">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Kompensasjon for forventet lønns- og prisutvikling</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I tillegg til disse rammeendringene blir bydelene kompensert for forventet lønns- og prisvekst.</a:t>
          </a:r>
          <a:r>
            <a:rPr lang="nb-NO" sz="1000" baseline="0">
              <a:solidFill>
                <a:schemeClr val="dk1"/>
              </a:solidFill>
              <a:effectLst/>
              <a:latin typeface="Oslo Sans Office" panose="02000000000000000000" pitchFamily="2" charset="0"/>
              <a:ea typeface="+mn-ea"/>
              <a:cs typeface="Times New Roman" panose="02020603050405020304" pitchFamily="18" charset="0"/>
            </a:rPr>
            <a:t> </a:t>
          </a:r>
          <a:r>
            <a:rPr lang="nb-NO" sz="1000">
              <a:solidFill>
                <a:schemeClr val="dk1"/>
              </a:solidFill>
              <a:effectLst/>
              <a:latin typeface="Oslo Sans Office" panose="02000000000000000000" pitchFamily="2" charset="0"/>
              <a:ea typeface="+mn-ea"/>
              <a:cs typeface="Times New Roman" panose="02020603050405020304" pitchFamily="18" charset="0"/>
            </a:rPr>
            <a:t>Dette blir fordelt mellom bydelene på samme måte som den kriteriefordelte rammen.</a:t>
          </a:r>
        </a:p>
        <a:p>
          <a:r>
            <a:rPr lang="nb-NO" sz="1000">
              <a:solidFill>
                <a:schemeClr val="dk1"/>
              </a:solidFill>
              <a:effectLst/>
              <a:latin typeface="Oslo Sans Office" panose="02000000000000000000" pitchFamily="2" charset="0"/>
              <a:ea typeface="+mn-ea"/>
              <a:cs typeface="Times New Roman" panose="02020603050405020304" pitchFamily="18" charset="0"/>
            </a:rPr>
            <a:t> </a:t>
          </a:r>
        </a:p>
        <a:p>
          <a:r>
            <a:rPr lang="nb-NO" sz="1000">
              <a:solidFill>
                <a:schemeClr val="dk1"/>
              </a:solidFill>
              <a:effectLst/>
              <a:latin typeface="Oslo Sans Office" panose="02000000000000000000" pitchFamily="2" charset="0"/>
              <a:ea typeface="+mn-ea"/>
              <a:cs typeface="Times New Roman" panose="02020603050405020304" pitchFamily="18" charset="0"/>
            </a:rPr>
            <a:t>*Midler til funksjonsområdet FO2A Barnehager er basert på faktisk antall barnehageplasser i bydelene, og er dermed ikke kriteriebasert. For dette funksjonsområdet er det derfor ikke presentert effekt av oppdaterte kriterieandeler, regnskapsandeler og endringer i fordelingssystemet, slik det er gjort for de øvrige funksjonsområdene. Linjen med spesifiserte rammendringer for FO2A Barnehager skiller seg fra tilsvarende linje for de øvrige funksjonsområdene, ved at den også inneholder effekt av endret fordeling av vektede heltidsplasser</a:t>
          </a:r>
          <a:r>
            <a:rPr lang="nb-NO" sz="1000" baseline="0">
              <a:solidFill>
                <a:schemeClr val="dk1"/>
              </a:solidFill>
              <a:effectLst/>
              <a:latin typeface="Oslo Sans Office" panose="02000000000000000000" pitchFamily="2" charset="0"/>
              <a:ea typeface="+mn-ea"/>
              <a:cs typeface="Times New Roman" panose="02020603050405020304" pitchFamily="18" charset="0"/>
            </a:rPr>
            <a:t> og </a:t>
          </a:r>
          <a:r>
            <a:rPr lang="nb-NO" sz="1000">
              <a:solidFill>
                <a:schemeClr val="dk1"/>
              </a:solidFill>
              <a:effectLst/>
              <a:latin typeface="Oslo Sans Office" panose="02000000000000000000" pitchFamily="2" charset="0"/>
              <a:ea typeface="+mn-ea"/>
              <a:cs typeface="Times New Roman" panose="02020603050405020304" pitchFamily="18" charset="0"/>
            </a:rPr>
            <a:t>endret småbarnsfaktor. Vektingen av barnehageplasser som inngår i fordelingsnøkkelen fremgår av tabell 4.5 – 4.6.</a:t>
          </a:r>
        </a:p>
        <a:p>
          <a:r>
            <a:rPr lang="nb-NO" sz="1100">
              <a:solidFill>
                <a:schemeClr val="dk1"/>
              </a:solidFill>
              <a:effectLst/>
              <a:latin typeface="Times New Roman" panose="02020603050405020304" pitchFamily="18" charset="0"/>
              <a:ea typeface="+mn-ea"/>
              <a:cs typeface="Times New Roman" panose="02020603050405020304" pitchFamily="18" charset="0"/>
            </a:rPr>
            <a:t> </a:t>
          </a:r>
        </a:p>
        <a:p>
          <a:endParaRPr lang="nb-NO" sz="1100">
            <a:latin typeface="Times New Roman" panose="02020603050405020304" pitchFamily="18"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478972</xdr:colOff>
      <xdr:row>2</xdr:row>
      <xdr:rowOff>95246</xdr:rowOff>
    </xdr:from>
    <xdr:to>
      <xdr:col>13</xdr:col>
      <xdr:colOff>228600</xdr:colOff>
      <xdr:row>215</xdr:row>
      <xdr:rowOff>25400</xdr:rowOff>
    </xdr:to>
    <xdr:sp macro="" textlink="">
      <xdr:nvSpPr>
        <xdr:cNvPr id="2" name="TekstSylinder 1">
          <a:extLst>
            <a:ext uri="{FF2B5EF4-FFF2-40B4-BE49-F238E27FC236}">
              <a16:creationId xmlns:a16="http://schemas.microsoft.com/office/drawing/2014/main" id="{00000000-0008-0000-0A00-000002000000}"/>
            </a:ext>
          </a:extLst>
        </xdr:cNvPr>
        <xdr:cNvSpPr txBox="1"/>
      </xdr:nvSpPr>
      <xdr:spPr>
        <a:xfrm>
          <a:off x="1266372" y="450846"/>
          <a:ext cx="9198428" cy="378015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ysClr val="windowText" lastClr="000000"/>
              </a:solidFill>
              <a:effectLst/>
              <a:latin typeface="Oslo Sans Office" panose="02000000000000000000" pitchFamily="2" charset="0"/>
              <a:ea typeface="+mn-ea"/>
              <a:cs typeface="+mn-cs"/>
            </a:rPr>
            <a:t>Tabell 2.3 Særskilte tildelinger og inndekking av merforbruk</a:t>
          </a:r>
          <a:endParaRPr lang="nb-NO" sz="1000">
            <a:solidFill>
              <a:sysClr val="windowText" lastClr="000000"/>
            </a:solidFill>
            <a:effectLst/>
            <a:latin typeface="Oslo Sans Office" panose="02000000000000000000" pitchFamily="2" charset="0"/>
            <a:ea typeface="+mn-ea"/>
            <a:cs typeface="+mn-cs"/>
          </a:endParaRPr>
        </a:p>
        <a:p>
          <a:endParaRPr lang="nb-NO" sz="1000">
            <a:solidFill>
              <a:schemeClr val="dk1"/>
            </a:solidFill>
            <a:effectLst/>
            <a:latin typeface="Oslo Sans Office" panose="02000000000000000000" pitchFamily="2" charset="0"/>
            <a:ea typeface="+mn-ea"/>
            <a:cs typeface="+mn-cs"/>
          </a:endParaRPr>
        </a:p>
        <a:p>
          <a:r>
            <a:rPr lang="nb-NO" sz="1000">
              <a:solidFill>
                <a:schemeClr val="dk1"/>
              </a:solidFill>
              <a:effectLst/>
              <a:latin typeface="Oslo Sans Office" panose="02000000000000000000" pitchFamily="2" charset="0"/>
              <a:ea typeface="+mn-ea"/>
              <a:cs typeface="+mn-cs"/>
            </a:rPr>
            <a:t>Særskilte tildelinger og kompensasjoner fordeles hovedsakelig ikke etter fordelingssystemets kriterier, men er gitt en annen fordeling. Dette har bakgrunn i særlige satsninger, oppgaver som få bydeler har eller for å kompensere for ufrivillige kostnadsvariasjoner som ikke fanges opp gjennom kriteriene. Enkelte særskilte tildelinger fordeles likevel etter kriterier, men er skilt ut fra den ordinære kriteriefordelte rammen for å gi tydelige styringssignaler om hva som er tilstrekkelig aktivitet på viktige innsatsområder. Tabell 2.3 gir en oversikt over de særskilte tildelingene til den enkelte bydel. Nedenfor følger en kort beskrivelse av de særskilte tildelingene.</a:t>
          </a:r>
        </a:p>
        <a:p>
          <a:r>
            <a:rPr lang="nb-NO" sz="1000">
              <a:solidFill>
                <a:schemeClr val="dk1"/>
              </a:solidFill>
              <a:effectLst/>
              <a:latin typeface="Oslo Sans Office" panose="02000000000000000000" pitchFamily="2" charset="0"/>
              <a:ea typeface="+mn-ea"/>
              <a:cs typeface="+mn-cs"/>
            </a:rPr>
            <a:t> </a:t>
          </a:r>
        </a:p>
        <a:p>
          <a:r>
            <a:rPr lang="nb-NO" sz="1000" b="1">
              <a:solidFill>
                <a:sysClr val="windowText" lastClr="000000"/>
              </a:solidFill>
              <a:effectLst/>
              <a:latin typeface="Oslo Sans Office" panose="02000000000000000000" pitchFamily="2" charset="0"/>
              <a:ea typeface="+mn-ea"/>
              <a:cs typeface="+mn-cs"/>
            </a:rPr>
            <a:t>FO1 Administrasjon og fellestjenester</a:t>
          </a:r>
          <a:endParaRPr lang="nb-NO" sz="1000">
            <a:solidFill>
              <a:sysClr val="windowText" lastClr="000000"/>
            </a:solidFill>
            <a:effectLst/>
            <a:latin typeface="Oslo Sans Office" panose="02000000000000000000" pitchFamily="2" charset="0"/>
            <a:ea typeface="+mn-ea"/>
            <a:cs typeface="+mn-cs"/>
          </a:endParaRPr>
        </a:p>
        <a:p>
          <a:endParaRPr lang="nb-NO" sz="1000" u="sng">
            <a:solidFill>
              <a:schemeClr val="dk1"/>
            </a:solidFill>
            <a:effectLst/>
            <a:latin typeface="Oslo Sans Office" panose="02000000000000000000" pitchFamily="2" charset="0"/>
            <a:ea typeface="+mn-ea"/>
            <a:cs typeface="+mn-cs"/>
          </a:endParaRPr>
        </a:p>
        <a:p>
          <a:pPr marL="0" indent="0"/>
          <a:r>
            <a:rPr lang="nb-NO" sz="1000" u="sng">
              <a:solidFill>
                <a:schemeClr val="dk1"/>
              </a:solidFill>
              <a:effectLst/>
              <a:latin typeface="Oslo Sans Office" panose="02000000000000000000" pitchFamily="2" charset="0"/>
              <a:ea typeface="+mn-ea"/>
              <a:cs typeface="+mn-cs"/>
            </a:rPr>
            <a:t>Lokale parker og nærmiljøanlegg</a:t>
          </a:r>
          <a:r>
            <a:rPr lang="nb-NO" sz="1000" u="none">
              <a:solidFill>
                <a:schemeClr val="dk1"/>
              </a:solidFill>
              <a:effectLst/>
              <a:latin typeface="Oslo Sans Office" panose="02000000000000000000" pitchFamily="2" charset="0"/>
              <a:ea typeface="+mn-ea"/>
              <a:cs typeface="+mn-cs"/>
            </a:rPr>
            <a:t> - Midler til drift av parker og nærmiljøanlegg som bydelene har ansvaret for.</a:t>
          </a:r>
        </a:p>
        <a:p>
          <a:pPr marL="0" indent="0"/>
          <a:endParaRPr lang="nb-NO" sz="1000" u="none">
            <a:solidFill>
              <a:schemeClr val="dk1"/>
            </a:solidFill>
            <a:effectLst/>
            <a:latin typeface="Oslo Sans Office" panose="02000000000000000000" pitchFamily="2" charset="0"/>
            <a:ea typeface="+mn-ea"/>
            <a:cs typeface="+mn-cs"/>
          </a:endParaRPr>
        </a:p>
        <a:p>
          <a:pPr marL="0" indent="0"/>
          <a:r>
            <a:rPr lang="nb-NO" sz="1000" u="sng">
              <a:solidFill>
                <a:schemeClr val="dk1"/>
              </a:solidFill>
              <a:effectLst/>
              <a:latin typeface="Oslo Sans Office" panose="02000000000000000000" pitchFamily="2" charset="0"/>
              <a:ea typeface="+mn-ea"/>
              <a:cs typeface="+mn-cs"/>
            </a:rPr>
            <a:t>Grorud flerbrukshus husleie </a:t>
          </a:r>
          <a:r>
            <a:rPr lang="nb-NO" sz="1000" u="none">
              <a:solidFill>
                <a:schemeClr val="dk1"/>
              </a:solidFill>
              <a:effectLst/>
              <a:latin typeface="Oslo Sans Office" panose="02000000000000000000" pitchFamily="2" charset="0"/>
              <a:ea typeface="+mn-ea"/>
              <a:cs typeface="+mn-cs"/>
            </a:rPr>
            <a:t>-  Kompensasjon for husleie for kultursalen i flerbrukshuset.</a:t>
          </a:r>
        </a:p>
        <a:p>
          <a:pPr marL="0" indent="0"/>
          <a:endParaRPr lang="nb-NO" sz="1000" u="none">
            <a:solidFill>
              <a:schemeClr val="dk1"/>
            </a:solidFill>
            <a:effectLst/>
            <a:latin typeface="Oslo Sans Office" panose="02000000000000000000" pitchFamily="2" charset="0"/>
            <a:ea typeface="+mn-ea"/>
            <a:cs typeface="+mn-cs"/>
          </a:endParaRPr>
        </a:p>
        <a:p>
          <a:pPr marL="0" indent="0"/>
          <a:r>
            <a:rPr lang="nb-NO" sz="1000" u="sng">
              <a:solidFill>
                <a:schemeClr val="dk1"/>
              </a:solidFill>
              <a:effectLst/>
              <a:latin typeface="Oslo Sans Office" panose="02000000000000000000" pitchFamily="2" charset="0"/>
              <a:ea typeface="+mn-ea"/>
              <a:cs typeface="+mn-cs"/>
            </a:rPr>
            <a:t>Nordmarka vel</a:t>
          </a:r>
          <a:r>
            <a:rPr lang="nb-NO" sz="1000" u="none">
              <a:solidFill>
                <a:schemeClr val="dk1"/>
              </a:solidFill>
              <a:effectLst/>
              <a:latin typeface="Oslo Sans Office" panose="02000000000000000000" pitchFamily="2" charset="0"/>
              <a:ea typeface="+mn-ea"/>
              <a:cs typeface="+mn-cs"/>
            </a:rPr>
            <a:t> - Midlene skal benyttes til tiltak som bygger opp rundt fast bosetning i Nordmarka og som skaper bedre livskvalitet for de fastboende.</a:t>
          </a:r>
        </a:p>
        <a:p>
          <a:pPr marL="0" indent="0"/>
          <a:endParaRPr lang="nb-NO" sz="1000" u="none">
            <a:solidFill>
              <a:schemeClr val="dk1"/>
            </a:solidFill>
            <a:effectLst/>
            <a:latin typeface="Oslo Sans Office" panose="02000000000000000000" pitchFamily="2" charset="0"/>
            <a:ea typeface="+mn-ea"/>
            <a:cs typeface="+mn-cs"/>
          </a:endParaRPr>
        </a:p>
        <a:p>
          <a:pPr marL="0" indent="0"/>
          <a:r>
            <a:rPr lang="nb-NO" sz="1000" u="sng">
              <a:solidFill>
                <a:schemeClr val="dk1"/>
              </a:solidFill>
              <a:effectLst/>
              <a:latin typeface="Oslo Sans Office" panose="02000000000000000000" pitchFamily="2" charset="0"/>
              <a:ea typeface="+mn-ea"/>
              <a:cs typeface="+mn-cs"/>
            </a:rPr>
            <a:t>Nedbetaling av lån nytt bydelshus</a:t>
          </a:r>
          <a:r>
            <a:rPr lang="nb-NO" sz="1000" u="none">
              <a:solidFill>
                <a:schemeClr val="dk1"/>
              </a:solidFill>
              <a:effectLst/>
              <a:latin typeface="Oslo Sans Office" panose="02000000000000000000" pitchFamily="2" charset="0"/>
              <a:ea typeface="+mn-ea"/>
              <a:cs typeface="+mn-cs"/>
            </a:rPr>
            <a:t> - Bystyret har innvilget lån på 10 mill. til å finansiere inventar og utstyr i bydelshuset. Lånet nedbetalses over fem år.</a:t>
          </a:r>
        </a:p>
        <a:p>
          <a:pPr marL="0" indent="0"/>
          <a:endParaRPr lang="nb-NO" sz="1000" b="0" i="0" u="none" strike="noStrike">
            <a:solidFill>
              <a:schemeClr val="dk1"/>
            </a:solidFill>
            <a:effectLst/>
            <a:latin typeface="Oslo Sans Office" panose="02000000000000000000" pitchFamily="2" charset="0"/>
            <a:ea typeface="+mn-ea"/>
            <a:cs typeface="+mn-cs"/>
          </a:endParaRPr>
        </a:p>
        <a:p>
          <a:pPr marL="0" indent="0"/>
          <a:r>
            <a:rPr lang="nb-NO" sz="1000" u="sng">
              <a:solidFill>
                <a:schemeClr val="dk1"/>
              </a:solidFill>
              <a:effectLst/>
              <a:latin typeface="Oslo Sans Office" panose="02000000000000000000" pitchFamily="2" charset="0"/>
              <a:ea typeface="+mn-ea"/>
              <a:cs typeface="+mn-cs"/>
            </a:rPr>
            <a:t>Rammefinansiering av kommunens internkommunikasjonstjeneste  - </a:t>
          </a:r>
          <a:r>
            <a:rPr lang="nb-NO" sz="1000" u="none">
              <a:solidFill>
                <a:schemeClr val="dk1"/>
              </a:solidFill>
              <a:effectLst/>
              <a:latin typeface="Oslo Sans Office" panose="02000000000000000000" pitchFamily="2" charset="0"/>
              <a:ea typeface="+mn-ea"/>
              <a:cs typeface="+mn-cs"/>
            </a:rPr>
            <a:t>Det foreslås at kommunens internkommunikasjonstjeneste rammefinansieres og at virksomhetenes driftsramme reduseres tilsvarende dagens faktureringsbeløp</a:t>
          </a:r>
        </a:p>
        <a:p>
          <a:pPr marL="0" indent="0"/>
          <a:endParaRPr lang="nb-NO" sz="1000" u="sng">
            <a:solidFill>
              <a:srgbClr val="FF0000"/>
            </a:solidFill>
            <a:effectLst/>
            <a:latin typeface="Oslo Sans Office" panose="02000000000000000000" pitchFamily="2" charset="0"/>
            <a:ea typeface="+mn-ea"/>
            <a:cs typeface="+mn-cs"/>
          </a:endParaRPr>
        </a:p>
        <a:p>
          <a:endParaRPr lang="nb-NO" sz="1000">
            <a:solidFill>
              <a:schemeClr val="dk1"/>
            </a:solidFill>
            <a:effectLst/>
            <a:latin typeface="Oslo Sans Office" panose="02000000000000000000" pitchFamily="2" charset="0"/>
            <a:ea typeface="+mn-ea"/>
            <a:cs typeface="+mn-cs"/>
          </a:endParaRPr>
        </a:p>
        <a:p>
          <a:r>
            <a:rPr lang="nb-NO" sz="1000" b="1">
              <a:solidFill>
                <a:sysClr val="windowText" lastClr="000000"/>
              </a:solidFill>
              <a:effectLst/>
              <a:latin typeface="Oslo Sans Office" panose="02000000000000000000" pitchFamily="2" charset="0"/>
              <a:ea typeface="+mn-ea"/>
              <a:cs typeface="+mn-cs"/>
            </a:rPr>
            <a:t>FO2A Barnehager </a:t>
          </a:r>
        </a:p>
        <a:p>
          <a:endParaRPr lang="nb-NO" sz="1000" b="1">
            <a:solidFill>
              <a:schemeClr val="dk1"/>
            </a:solidFill>
            <a:effectLst/>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000" b="0" i="0" u="sng" strike="noStrike" kern="0" cap="none" spc="0" normalizeH="0" baseline="0" noProof="0">
              <a:ln>
                <a:noFill/>
              </a:ln>
              <a:solidFill>
                <a:prstClr val="black"/>
              </a:solidFill>
              <a:effectLst/>
              <a:uLnTx/>
              <a:uFillTx/>
              <a:latin typeface="Oslo Sans Office" panose="02000000000000000000" pitchFamily="2" charset="0"/>
              <a:ea typeface="+mn-ea"/>
              <a:cs typeface="+mn-cs"/>
            </a:rPr>
            <a:t>Barnehager spesielt tilrettelagt for flyktninger og funksjonshemmede barn</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rPr>
            <a:t> - Bydel Nordre Aker har byomfattende ansvar for fem spesielt tilrettelagte barnehager. Særskilt tildeling skal dekke merkostnader ved å yte dette tilbudet.</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000" b="0" i="0" u="sng" strike="noStrike" kern="0" cap="none" spc="0" normalizeH="0" baseline="0" noProof="0">
              <a:ln>
                <a:noFill/>
              </a:ln>
              <a:solidFill>
                <a:prstClr val="black"/>
              </a:solidFill>
              <a:effectLst/>
              <a:uLnTx/>
              <a:uFillTx/>
              <a:latin typeface="Oslo Sans Office" panose="02000000000000000000" pitchFamily="2" charset="0"/>
              <a:ea typeface="+mn-ea"/>
              <a:cs typeface="+mn-cs"/>
            </a:rPr>
            <a:t>Dynekilen flyktningsbarnehage</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rPr>
            <a:t> - Dynekilen barnehage i Bydel Grünerløkka har barnehageplasser som er forbeholdt flyktninger. Det gis en særskilt tildeling til bydelen som skal dekke kostnadene ved dette tilbudet.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000" b="0" i="0" u="sng" strike="noStrike" kern="0" cap="none" spc="0" normalizeH="0" baseline="0" noProof="0">
              <a:ln>
                <a:noFill/>
              </a:ln>
              <a:solidFill>
                <a:prstClr val="black"/>
              </a:solidFill>
              <a:effectLst/>
              <a:uLnTx/>
              <a:uFillTx/>
              <a:latin typeface="Oslo Sans Office" panose="02000000000000000000" pitchFamily="2" charset="0"/>
              <a:ea typeface="+mn-ea"/>
              <a:cs typeface="+mn-cs"/>
            </a:rPr>
            <a:t>Samisk barnehage</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rPr>
            <a:t> - Bydel Grünerløkka har en byomfattende samisk barnehage som gir et tilbud til barn med samisk bakgrunn i Oslo og omegn. Bydelen får en særskilt tildeling for å dekke deler av kostnadene ved dette tilbudet.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000" b="0" i="0" u="sng" strike="noStrike" kern="0" cap="none" spc="0" normalizeH="0" baseline="0" noProof="0">
              <a:ln>
                <a:noFill/>
              </a:ln>
              <a:solidFill>
                <a:prstClr val="black"/>
              </a:solidFill>
              <a:effectLst/>
              <a:uLnTx/>
              <a:uFillTx/>
              <a:latin typeface="Oslo Sans Office" panose="02000000000000000000" pitchFamily="2" charset="0"/>
              <a:ea typeface="+mn-ea"/>
              <a:cs typeface="+mn-cs"/>
            </a:rPr>
            <a:t>Husleie kommunale barnehager etablert t.o.m. 2024</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rPr>
            <a:t> - Grunnlag for tildeling er husleiedata fra kommunale utleiere, hvorav det vesentligste gjelder Oslobygg KF.</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000" b="0" i="0" u="sng" strike="noStrike" kern="0" cap="none" spc="0" normalizeH="0" baseline="0">
              <a:ln>
                <a:noFill/>
              </a:ln>
              <a:solidFill>
                <a:prstClr val="black"/>
              </a:solidFill>
              <a:effectLst/>
              <a:uLnTx/>
              <a:uFillTx/>
              <a:latin typeface="Oslo Sans Office" panose="02000000000000000000" pitchFamily="2" charset="0"/>
              <a:ea typeface="+mn-ea"/>
              <a:cs typeface="+mn-cs"/>
            </a:rPr>
            <a:t>Overføring av årsverk til Utdanningsetaten - barnehagemyndighet </a:t>
          </a:r>
          <a:r>
            <a:rPr kumimoji="0" lang="nb-NO" sz="1000" b="0" i="0" u="none" strike="noStrike" kern="0" cap="none" spc="0" normalizeH="0" baseline="0">
              <a:ln>
                <a:noFill/>
              </a:ln>
              <a:solidFill>
                <a:prstClr val="black"/>
              </a:solidFill>
              <a:effectLst/>
              <a:uLnTx/>
              <a:uFillTx/>
              <a:latin typeface="Oslo Sans Office" panose="02000000000000000000" pitchFamily="2" charset="0"/>
              <a:ea typeface="+mn-ea"/>
              <a:cs typeface="+mn-cs"/>
            </a:rPr>
            <a:t>- Ansatte i bydelene som jobber med myndighetsoppgaver på barnehagefeltet, overføres fra 2026 til en ny sentral enhet for barnehagemyndighet i Utdanningsetaten. Bydelene trekkes for lønns- og driftsutgifter for årsverkene som blir overført til Utdanningsetaten. </a:t>
          </a: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sng"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000" b="0" i="0" u="sng" strike="noStrike" kern="0" cap="none" spc="0" normalizeH="0" baseline="0" noProof="0">
              <a:ln>
                <a:noFill/>
              </a:ln>
              <a:solidFill>
                <a:prstClr val="black"/>
              </a:solidFill>
              <a:effectLst/>
              <a:uLnTx/>
              <a:uFillTx/>
              <a:latin typeface="Oslo Sans Office" panose="02000000000000000000" pitchFamily="2" charset="0"/>
              <a:ea typeface="+mn-ea"/>
              <a:cs typeface="+mn-cs"/>
            </a:rPr>
            <a:t>Tiltak etter Barnehagelovens Kap. V A.</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rPr>
            <a:t> - Barn under opplæringspliktig alder har rett til spesialpedagogisk hjelp, mens barn med nedsatt funksjonsevne skal få et tilrettelagt tilbud i barnehagen. Bydelene gis særskilt tildeling etter egen fordelingsnøkkel.</a:t>
          </a:r>
        </a:p>
        <a:p>
          <a:endParaRPr lang="nb-NO" sz="1000">
            <a:solidFill>
              <a:srgbClr val="FF0000"/>
            </a:solidFill>
            <a:effectLst/>
            <a:latin typeface="Oslo Sans Office" panose="02000000000000000000" pitchFamily="2" charset="0"/>
            <a:ea typeface="+mn-ea"/>
            <a:cs typeface="+mn-cs"/>
          </a:endParaRPr>
        </a:p>
        <a:p>
          <a:r>
            <a:rPr lang="nb-NO" sz="1000" b="1">
              <a:solidFill>
                <a:sysClr val="windowText" lastClr="000000"/>
              </a:solidFill>
              <a:effectLst/>
              <a:latin typeface="Oslo Sans Office" panose="02000000000000000000" pitchFamily="2" charset="0"/>
              <a:ea typeface="+mn-ea"/>
              <a:cs typeface="+mn-cs"/>
            </a:rPr>
            <a:t>FO2B Barnevern</a:t>
          </a:r>
          <a:endParaRPr lang="nb-NO" sz="1000">
            <a:solidFill>
              <a:sysClr val="windowText" lastClr="000000"/>
            </a:solidFill>
            <a:effectLst/>
            <a:latin typeface="Oslo Sans Office" panose="02000000000000000000" pitchFamily="2" charset="0"/>
            <a:ea typeface="+mn-ea"/>
            <a:cs typeface="+mn-cs"/>
          </a:endParaRP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Barnevernsstillinger sentrum </a:t>
          </a:r>
          <a:r>
            <a:rPr lang="nb-NO" sz="1000" u="none">
              <a:solidFill>
                <a:sysClr val="windowText" lastClr="000000"/>
              </a:solidFill>
              <a:effectLst/>
              <a:latin typeface="Oslo Sans Office" panose="02000000000000000000" pitchFamily="2" charset="0"/>
              <a:ea typeface="+mn-ea"/>
              <a:cs typeface="+mn-cs"/>
            </a:rPr>
            <a:t>- Ekstra stillinger i barnevernet for bydeler med sentrumsansvar. For bydel St.Hanshaugen er midler tilsvarende en av tre stillnger overført til tiltak knyttet til sentrumsansvaret.</a:t>
          </a:r>
        </a:p>
        <a:p>
          <a:r>
            <a:rPr lang="nb-NO" sz="1000" u="sng">
              <a:solidFill>
                <a:sysClr val="windowText" lastClr="000000"/>
              </a:solidFill>
              <a:effectLst/>
              <a:latin typeface="Oslo Sans Office" panose="02000000000000000000" pitchFamily="2" charset="0"/>
              <a:ea typeface="+mn-ea"/>
              <a:cs typeface="+mn-cs"/>
            </a:rPr>
            <a:t> </a:t>
          </a:r>
        </a:p>
        <a:p>
          <a:r>
            <a:rPr lang="nb-NO" sz="1000" u="sng">
              <a:solidFill>
                <a:sysClr val="windowText" lastClr="000000"/>
              </a:solidFill>
              <a:effectLst/>
              <a:latin typeface="Oslo Sans Office" panose="02000000000000000000" pitchFamily="2" charset="0"/>
              <a:ea typeface="+mn-ea"/>
              <a:cs typeface="+mn-cs"/>
            </a:rPr>
            <a:t>Sentrumsansvar </a:t>
          </a:r>
          <a:r>
            <a:rPr lang="nb-NO" sz="1000" u="none">
              <a:solidFill>
                <a:sysClr val="windowText" lastClr="000000"/>
              </a:solidFill>
              <a:effectLst/>
              <a:latin typeface="Oslo Sans Office" panose="02000000000000000000" pitchFamily="2" charset="0"/>
              <a:ea typeface="+mn-ea"/>
              <a:cs typeface="+mn-cs"/>
            </a:rPr>
            <a:t>- Tildelingen gjelder primært utgifter til plasseringstiltak i barnevernet som ikke er kompensert gjennom ordinær kriterietildeling. Dette handler ofte om akuttplasseringer i barnevernet for barn og unge som ikke er bosatt i Oslo. For Bydel St.Hanshaugen er det overført midler til tiltak tilsvarende en stilling.</a:t>
          </a:r>
        </a:p>
        <a:p>
          <a:r>
            <a:rPr lang="nb-NO" sz="1000">
              <a:solidFill>
                <a:schemeClr val="dk1"/>
              </a:solidFill>
              <a:effectLst/>
              <a:latin typeface="Oslo Sans Office" panose="02000000000000000000" pitchFamily="2" charset="0"/>
              <a:ea typeface="+mn-ea"/>
              <a:cs typeface="+mn-cs"/>
            </a:rPr>
            <a:t> </a:t>
          </a:r>
        </a:p>
        <a:p>
          <a:r>
            <a:rPr lang="nb-NO" sz="1000" b="1">
              <a:solidFill>
                <a:schemeClr val="dk1"/>
              </a:solidFill>
              <a:effectLst/>
              <a:latin typeface="Oslo Sans Office" panose="02000000000000000000" pitchFamily="2" charset="0"/>
              <a:ea typeface="+mn-ea"/>
              <a:cs typeface="+mn-cs"/>
            </a:rPr>
            <a:t>FO2C Aktivitetstilbud for barn og unge, helsestasjon og skolehelsetjeneste</a:t>
          </a:r>
          <a:endParaRPr lang="nb-NO" sz="1000">
            <a:solidFill>
              <a:schemeClr val="dk1"/>
            </a:solidFill>
            <a:effectLst/>
            <a:latin typeface="Oslo Sans Office" panose="02000000000000000000" pitchFamily="2" charset="0"/>
            <a:ea typeface="+mn-ea"/>
            <a:cs typeface="+mn-cs"/>
          </a:endParaRPr>
        </a:p>
        <a:p>
          <a:endParaRPr lang="nb-NO" sz="1000" u="sng">
            <a:solidFill>
              <a:schemeClr val="dk1"/>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Nye familier </a:t>
          </a:r>
          <a:r>
            <a:rPr lang="nb-NO" sz="1000" u="none">
              <a:solidFill>
                <a:sysClr val="windowText" lastClr="000000"/>
              </a:solidFill>
              <a:effectLst/>
              <a:latin typeface="Oslo Sans Office" panose="02000000000000000000" pitchFamily="2" charset="0"/>
              <a:ea typeface="+mn-ea"/>
              <a:cs typeface="+mn-cs"/>
            </a:rPr>
            <a:t>- fra avsetning til særskilt tideling - Nye familier er et satsingsområde i Oslo kommune for å styrke nye familiers realisering av eget potensial, bedre deres helse og utjevne levekår. Programmet tilbyr hjemmebesøk av helsesykepleier i tillegg til det standardiserte, nasjonale ordinære tilbudet for barn fra 0–5 år. Helsestasjonene skal tilby hjemmebesøk til alle familier i målgruppene fra uke 28 i svangerskapet og inntil to år fra barnet er født tilpasset familienes behov. Tildeling til bydelene videreføres med 36 mill. årlig, men omgjøres fra sentral avsetnng til særskilt tildeling</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Ekstra styrking jordmortjenesten </a:t>
          </a:r>
          <a:r>
            <a:rPr lang="nb-NO" sz="1000" u="none">
              <a:solidFill>
                <a:sysClr val="windowText" lastClr="000000"/>
              </a:solidFill>
              <a:effectLst/>
              <a:latin typeface="Oslo Sans Office" panose="02000000000000000000" pitchFamily="2" charset="0"/>
              <a:ea typeface="+mn-ea"/>
              <a:cs typeface="+mn-cs"/>
            </a:rPr>
            <a:t>– Ekstra styrking til jordmortjenesten er fordelt til bydeler  etter kriterienøkkelen for FO2B Barnevern</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Ekstra styrking skolehelsetjeneste barneskoletrinnet </a:t>
          </a:r>
          <a:r>
            <a:rPr lang="nb-NO" sz="1000" u="none">
              <a:solidFill>
                <a:sysClr val="windowText" lastClr="000000"/>
              </a:solidFill>
              <a:effectLst/>
              <a:latin typeface="Oslo Sans Office" panose="02000000000000000000" pitchFamily="2" charset="0"/>
              <a:ea typeface="+mn-ea"/>
              <a:cs typeface="+mn-cs"/>
            </a:rPr>
            <a:t>– Ekstra styrking av skolehelsetjenesten er fordelt til bydeler med en andel på over </a:t>
          </a:r>
          <a:br>
            <a:rPr lang="nb-NO" sz="1000" u="none">
              <a:solidFill>
                <a:sysClr val="windowText" lastClr="000000"/>
              </a:solidFill>
              <a:effectLst/>
              <a:latin typeface="Oslo Sans Office" panose="02000000000000000000" pitchFamily="2" charset="0"/>
              <a:ea typeface="+mn-ea"/>
              <a:cs typeface="+mn-cs"/>
            </a:rPr>
          </a:br>
          <a:r>
            <a:rPr lang="nb-NO" sz="1000" u="none">
              <a:solidFill>
                <a:sysClr val="windowText" lastClr="000000"/>
              </a:solidFill>
              <a:effectLst/>
              <a:latin typeface="Oslo Sans Office" panose="02000000000000000000" pitchFamily="2" charset="0"/>
              <a:ea typeface="+mn-ea"/>
              <a:cs typeface="+mn-cs"/>
            </a:rPr>
            <a:t>20 % barn i familier med vedvarende lavinntekt.</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Skolehelsetjeneste videregående etter elevtall </a:t>
          </a:r>
          <a:r>
            <a:rPr lang="nb-NO" sz="1000" u="none">
              <a:solidFill>
                <a:sysClr val="windowText" lastClr="000000"/>
              </a:solidFill>
              <a:effectLst/>
              <a:latin typeface="Oslo Sans Office" panose="02000000000000000000" pitchFamily="2" charset="0"/>
              <a:ea typeface="+mn-ea"/>
              <a:cs typeface="+mn-cs"/>
            </a:rPr>
            <a:t>- Tildeling skjer etter elevtall, ettersom elever på skoler i bydelen er forskjellig fra antall innbyggere i aldersgruppen.</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Helsestasjon for kjønn og seksualitet </a:t>
          </a:r>
          <a:r>
            <a:rPr lang="nb-NO" sz="1000" u="none">
              <a:solidFill>
                <a:sysClr val="windowText" lastClr="000000"/>
              </a:solidFill>
              <a:effectLst/>
              <a:latin typeface="Oslo Sans Office" panose="02000000000000000000" pitchFamily="2" charset="0"/>
              <a:ea typeface="+mn-ea"/>
              <a:cs typeface="+mn-cs"/>
            </a:rPr>
            <a:t>- Helsestasjonen for kjønn og seksualitet er et byomfattende tiltak for ungdom og unge voksne 13-30 år.</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Helsestasjon for gutter </a:t>
          </a:r>
          <a:r>
            <a:rPr lang="nb-NO" sz="1000" u="none">
              <a:solidFill>
                <a:sysClr val="windowText" lastClr="000000"/>
              </a:solidFill>
              <a:effectLst/>
              <a:latin typeface="Oslo Sans Office" panose="02000000000000000000" pitchFamily="2" charset="0"/>
              <a:ea typeface="+mn-ea"/>
              <a:cs typeface="+mn-cs"/>
            </a:rPr>
            <a:t>- Helsestasjon for gutter er et gratis lavterskeltilbud som er tilgjengelig for alle gutter i alderen 12-25 år.</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Ungt utenforskap - ferie- og deltidsjobber for unge</a:t>
          </a:r>
          <a:r>
            <a:rPr lang="nb-NO" sz="1000" u="sng" baseline="0">
              <a:solidFill>
                <a:sysClr val="windowText" lastClr="000000"/>
              </a:solidFill>
              <a:effectLst/>
              <a:latin typeface="Oslo Sans Office" panose="02000000000000000000" pitchFamily="2" charset="0"/>
              <a:ea typeface="+mn-ea"/>
              <a:cs typeface="+mn-cs"/>
            </a:rPr>
            <a:t> </a:t>
          </a:r>
          <a:r>
            <a:rPr lang="nb-NO" sz="1000" u="none" baseline="0">
              <a:solidFill>
                <a:sysClr val="windowText" lastClr="000000"/>
              </a:solidFill>
              <a:effectLst/>
              <a:latin typeface="Oslo Sans Office" panose="02000000000000000000" pitchFamily="2" charset="0"/>
              <a:ea typeface="+mn-ea"/>
              <a:cs typeface="+mn-cs"/>
            </a:rPr>
            <a:t>-</a:t>
          </a:r>
          <a:r>
            <a:rPr lang="nb-NO" sz="1000" u="none">
              <a:solidFill>
                <a:sysClr val="windowText" lastClr="000000"/>
              </a:solidFill>
              <a:effectLst/>
              <a:latin typeface="Oslo Sans Office" panose="02000000000000000000" pitchFamily="2" charset="0"/>
              <a:ea typeface="+mn-ea"/>
              <a:cs typeface="+mn-cs"/>
            </a:rPr>
            <a:t> Satsing på ferie og deltidsjobber til unge ble gjort varig fra 2023. Midlene skal primært gå til jobbtiltak for ungdom. Bydelene kan også benytte deler av midlene til meråpent på klubbene i ferier, ekstrainnsat, utekontakter, tiltak for å mobilisere og styrke foreldre til målgruppen mv. Fordelingen hensyntar levekårsutfordringer i bydelene. Tildelingen videreføres prisjustert. Tildelingen er øremerket, midlene skal brukes til formålet. </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Ungt utenforskap - sosialagenter</a:t>
          </a:r>
          <a:r>
            <a:rPr lang="nb-NO" sz="1000" u="sng" baseline="0">
              <a:solidFill>
                <a:sysClr val="windowText" lastClr="000000"/>
              </a:solidFill>
              <a:effectLst/>
              <a:latin typeface="Oslo Sans Office" panose="02000000000000000000" pitchFamily="2" charset="0"/>
              <a:ea typeface="+mn-ea"/>
              <a:cs typeface="+mn-cs"/>
            </a:rPr>
            <a:t> </a:t>
          </a:r>
          <a:r>
            <a:rPr lang="nb-NO" sz="1000" u="none" baseline="0">
              <a:solidFill>
                <a:sysClr val="windowText" lastClr="000000"/>
              </a:solidFill>
              <a:effectLst/>
              <a:latin typeface="Oslo Sans Office" panose="02000000000000000000" pitchFamily="2" charset="0"/>
              <a:ea typeface="+mn-ea"/>
              <a:cs typeface="+mn-cs"/>
            </a:rPr>
            <a:t>- </a:t>
          </a:r>
          <a:r>
            <a:rPr lang="nb-NO" sz="1000" u="none">
              <a:solidFill>
                <a:sysClr val="windowText" lastClr="000000"/>
              </a:solidFill>
              <a:effectLst/>
              <a:latin typeface="Oslo Sans Office" panose="02000000000000000000" pitchFamily="2" charset="0"/>
              <a:ea typeface="+mn-ea"/>
              <a:cs typeface="+mn-cs"/>
            </a:rPr>
            <a:t>Avsetning til sosialagenter på skoler med høyt konfliktnivå, i alt 17 mill. videreføres som en øremerket særskilt tildeling til bydelene, Alna, Bjerke, Stovner og  Søndre Nordstrand i 2026.</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Ungt utenforskap - en til en oppfølging</a:t>
          </a:r>
          <a:r>
            <a:rPr lang="nb-NO" sz="1000" u="sng" baseline="0">
              <a:solidFill>
                <a:sysClr val="windowText" lastClr="000000"/>
              </a:solidFill>
              <a:effectLst/>
              <a:latin typeface="Oslo Sans Office" panose="02000000000000000000" pitchFamily="2" charset="0"/>
              <a:ea typeface="+mn-ea"/>
              <a:cs typeface="+mn-cs"/>
            </a:rPr>
            <a:t> </a:t>
          </a:r>
          <a:r>
            <a:rPr lang="nb-NO" sz="1000" u="none" baseline="0">
              <a:solidFill>
                <a:sysClr val="windowText" lastClr="000000"/>
              </a:solidFill>
              <a:effectLst/>
              <a:latin typeface="Oslo Sans Office" panose="02000000000000000000" pitchFamily="2" charset="0"/>
              <a:ea typeface="+mn-ea"/>
              <a:cs typeface="+mn-cs"/>
            </a:rPr>
            <a:t>-</a:t>
          </a:r>
          <a:r>
            <a:rPr lang="nb-NO" sz="1000" u="none">
              <a:solidFill>
                <a:sysClr val="windowText" lastClr="000000"/>
              </a:solidFill>
              <a:effectLst/>
              <a:latin typeface="Oslo Sans Office" panose="02000000000000000000" pitchFamily="2" charset="0"/>
              <a:ea typeface="+mn-ea"/>
              <a:cs typeface="+mn-cs"/>
            </a:rPr>
            <a:t> Avsetning til en til en oppfølging av unge som begår gjentatt kriminalitet videreføres som en øremerket særskilt tildeling til alle bydelene i 2026.</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Ungt utenforskap - fritidsklubber, gratis tiltak i helgene</a:t>
          </a:r>
          <a:r>
            <a:rPr lang="nb-NO" sz="1000" u="sng" baseline="0">
              <a:solidFill>
                <a:sysClr val="windowText" lastClr="000000"/>
              </a:solidFill>
              <a:effectLst/>
              <a:latin typeface="Oslo Sans Office" panose="02000000000000000000" pitchFamily="2" charset="0"/>
              <a:ea typeface="+mn-ea"/>
              <a:cs typeface="+mn-cs"/>
            </a:rPr>
            <a:t> </a:t>
          </a:r>
          <a:r>
            <a:rPr lang="nb-NO" sz="1000" u="none" baseline="0">
              <a:solidFill>
                <a:sysClr val="windowText" lastClr="000000"/>
              </a:solidFill>
              <a:effectLst/>
              <a:latin typeface="Oslo Sans Office" panose="02000000000000000000" pitchFamily="2" charset="0"/>
              <a:ea typeface="+mn-ea"/>
              <a:cs typeface="+mn-cs"/>
            </a:rPr>
            <a:t>- </a:t>
          </a:r>
          <a:r>
            <a:rPr lang="nb-NO" sz="1000" u="none">
              <a:solidFill>
                <a:sysClr val="windowText" lastClr="000000"/>
              </a:solidFill>
              <a:effectLst/>
              <a:latin typeface="Oslo Sans Office" panose="02000000000000000000" pitchFamily="2" charset="0"/>
              <a:ea typeface="+mn-ea"/>
              <a:cs typeface="+mn-cs"/>
            </a:rPr>
            <a:t>Avsetning til gratis helgeaktiviteter for ungdom videreføres og fordeles som en øremerket særskilt tildeling til alle bydeler i 2026. Midlene fordeles etter fordelingsnøkler på FO2C.</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Ungt utenforskap - fritidsklubber i bydelene</a:t>
          </a:r>
          <a:r>
            <a:rPr lang="nb-NO" sz="1000" u="sng" baseline="0">
              <a:solidFill>
                <a:sysClr val="windowText" lastClr="000000"/>
              </a:solidFill>
              <a:effectLst/>
              <a:latin typeface="Oslo Sans Office" panose="02000000000000000000" pitchFamily="2" charset="0"/>
              <a:ea typeface="+mn-ea"/>
              <a:cs typeface="+mn-cs"/>
            </a:rPr>
            <a:t> </a:t>
          </a:r>
          <a:r>
            <a:rPr lang="nb-NO" sz="1000" u="none" baseline="0">
              <a:solidFill>
                <a:sysClr val="windowText" lastClr="000000"/>
              </a:solidFill>
              <a:effectLst/>
              <a:latin typeface="Oslo Sans Office" panose="02000000000000000000" pitchFamily="2" charset="0"/>
              <a:ea typeface="+mn-ea"/>
              <a:cs typeface="+mn-cs"/>
            </a:rPr>
            <a:t>- </a:t>
          </a:r>
          <a:r>
            <a:rPr lang="nb-NO" sz="1000" u="none">
              <a:solidFill>
                <a:sysClr val="windowText" lastClr="000000"/>
              </a:solidFill>
              <a:effectLst/>
              <a:latin typeface="Oslo Sans Office" panose="02000000000000000000" pitchFamily="2" charset="0"/>
              <a:ea typeface="+mn-ea"/>
              <a:cs typeface="+mn-cs"/>
            </a:rPr>
            <a:t>Øremerket særskilt tildeling til fritidsklubber i bydelene</a:t>
          </a:r>
          <a:r>
            <a:rPr lang="nb-NO" sz="1000" u="none" baseline="0">
              <a:solidFill>
                <a:sysClr val="windowText" lastClr="000000"/>
              </a:solidFill>
              <a:effectLst/>
              <a:latin typeface="Oslo Sans Office" panose="02000000000000000000" pitchFamily="2" charset="0"/>
              <a:ea typeface="+mn-ea"/>
              <a:cs typeface="+mn-cs"/>
            </a:rPr>
            <a:t> endres til en øremerket sentral avsetning, jf. kap. 307 i tabell 1.2. </a:t>
          </a:r>
          <a:r>
            <a:rPr lang="nb-NO" sz="1000" u="none">
              <a:solidFill>
                <a:sysClr val="windowText" lastClr="000000"/>
              </a:solidFill>
              <a:effectLst/>
              <a:latin typeface="Oslo Sans Office" panose="02000000000000000000" pitchFamily="2" charset="0"/>
              <a:ea typeface="+mn-ea"/>
              <a:cs typeface="+mn-cs"/>
            </a:rPr>
            <a:t> </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SaLTO-stillinger</a:t>
          </a:r>
          <a:r>
            <a:rPr lang="nb-NO" sz="1000" u="none">
              <a:solidFill>
                <a:sysClr val="windowText" lastClr="000000"/>
              </a:solidFill>
              <a:effectLst/>
              <a:latin typeface="Oslo Sans Office" panose="02000000000000000000" pitchFamily="2" charset="0"/>
              <a:ea typeface="+mn-ea"/>
              <a:cs typeface="+mn-cs"/>
            </a:rPr>
            <a:t> - SaLTo er samarbeidsmodellen til Oslo kommune og Oslo politidistrikt for å forebygge kriminalitet og rusmisbruk blant barn og unge. Det gis et grunnbeløp på 0,684 mill. til hver bydel for å dekke størstedelen av ett årsverk</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FRIGO (Friluftsenteret i Gamle Oslo)</a:t>
          </a:r>
          <a:r>
            <a:rPr lang="nb-NO" sz="1000" u="sng" baseline="0">
              <a:solidFill>
                <a:sysClr val="windowText" lastClr="000000"/>
              </a:solidFill>
              <a:effectLst/>
              <a:latin typeface="Oslo Sans Office" panose="02000000000000000000" pitchFamily="2" charset="0"/>
              <a:ea typeface="+mn-ea"/>
              <a:cs typeface="+mn-cs"/>
            </a:rPr>
            <a:t> </a:t>
          </a:r>
          <a:r>
            <a:rPr lang="nb-NO" sz="1000" u="none" baseline="0">
              <a:solidFill>
                <a:sysClr val="windowText" lastClr="000000"/>
              </a:solidFill>
              <a:effectLst/>
              <a:latin typeface="Oslo Sans Office" panose="02000000000000000000" pitchFamily="2" charset="0"/>
              <a:ea typeface="+mn-ea"/>
              <a:cs typeface="+mn-cs"/>
            </a:rPr>
            <a:t>- </a:t>
          </a:r>
          <a:r>
            <a:rPr lang="nb-NO" sz="1000" u="none">
              <a:solidFill>
                <a:sysClr val="windowText" lastClr="000000"/>
              </a:solidFill>
              <a:effectLst/>
              <a:latin typeface="Oslo Sans Office" panose="02000000000000000000" pitchFamily="2" charset="0"/>
              <a:ea typeface="+mn-ea"/>
              <a:cs typeface="+mn-cs"/>
            </a:rPr>
            <a:t>Et byomfattende aktivitetstilbud til barn og unge. Midlene som tidligere har vært satt av og fordelt til bydelen for å bidra til driften av tiltaket, fordeles som en særskilt tildeling til bydelen i 2026.</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Riverside</a:t>
          </a:r>
          <a:r>
            <a:rPr lang="nb-NO" sz="1000" u="none">
              <a:solidFill>
                <a:sysClr val="windowText" lastClr="000000"/>
              </a:solidFill>
              <a:effectLst/>
              <a:latin typeface="Oslo Sans Office" panose="02000000000000000000" pitchFamily="2" charset="0"/>
              <a:ea typeface="+mn-ea"/>
              <a:cs typeface="+mn-cs"/>
            </a:rPr>
            <a:t> - Riverside er et byomfattende aktivitetshus som skal bidra til selvstendiggjøring av ungdom gjennom forebyggende og kompetansegivende tiltak.</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Fredagsklubb Ung Metro </a:t>
          </a:r>
          <a:r>
            <a:rPr lang="nb-NO" sz="1000" u="none">
              <a:solidFill>
                <a:sysClr val="windowText" lastClr="000000"/>
              </a:solidFill>
              <a:effectLst/>
              <a:latin typeface="Oslo Sans Office" panose="02000000000000000000" pitchFamily="2" charset="0"/>
              <a:ea typeface="+mn-ea"/>
              <a:cs typeface="+mn-cs"/>
            </a:rPr>
            <a:t>- Ung Metro er en fritidsklubb for ungdom med psykisk funksjonsnedsettelse. Brukerne er geografisk spredt og uten overvekt fra vertsbydel. </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Groruddalen motorsenter og Stovner Rockefabrikk </a:t>
          </a:r>
          <a:r>
            <a:rPr lang="nb-NO" sz="1000" u="none">
              <a:solidFill>
                <a:sysClr val="windowText" lastClr="000000"/>
              </a:solidFill>
              <a:effectLst/>
              <a:latin typeface="Oslo Sans Office" panose="02000000000000000000" pitchFamily="2" charset="0"/>
              <a:ea typeface="+mn-ea"/>
              <a:cs typeface="+mn-cs"/>
            </a:rPr>
            <a:t>- Motorsenteret i Groruddalen er et tilbud til motorinteressert ungdom i Oslo. Stovner Rockefabrikk er et byomfattende tilbud som gir opplæring og tilrettelegger for utøving av populærmusikk.</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Hvervenbukta motorsenter </a:t>
          </a:r>
          <a:r>
            <a:rPr lang="nb-NO" sz="1000" u="none">
              <a:solidFill>
                <a:sysClr val="windowText" lastClr="000000"/>
              </a:solidFill>
              <a:effectLst/>
              <a:latin typeface="Oslo Sans Office" panose="02000000000000000000" pitchFamily="2" charset="0"/>
              <a:ea typeface="+mn-ea"/>
              <a:cs typeface="+mn-cs"/>
            </a:rPr>
            <a:t>- Motorsenter i Hvervenbukta er et tilbud til motorinteressert ungdom i Oslo. Det er gode muligheter for alle nivåer innen trialkjøring og ATV-kjøring.</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Kløverveien barnepark </a:t>
          </a:r>
          <a:r>
            <a:rPr lang="nb-NO" sz="1000" u="none">
              <a:solidFill>
                <a:sysClr val="windowText" lastClr="000000"/>
              </a:solidFill>
              <a:effectLst/>
              <a:latin typeface="Oslo Sans Office" panose="02000000000000000000" pitchFamily="2" charset="0"/>
              <a:ea typeface="+mn-ea"/>
              <a:cs typeface="+mn-cs"/>
            </a:rPr>
            <a:t>- Kløverien barnepark er en foreldredrevet, non-profit barnepark i Bydel Nordre Aker.</a:t>
          </a:r>
        </a:p>
        <a:p>
          <a:endParaRPr lang="nb-NO" sz="1000" u="sng">
            <a:solidFill>
              <a:sysClr val="windowText" lastClr="000000"/>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Språksenteret i Bydel Grünerløkka </a:t>
          </a:r>
          <a:r>
            <a:rPr lang="nb-NO" sz="1000" u="none">
              <a:solidFill>
                <a:sysClr val="windowText" lastClr="000000"/>
              </a:solidFill>
              <a:effectLst/>
              <a:latin typeface="Oslo Sans Office" panose="02000000000000000000" pitchFamily="2" charset="0"/>
              <a:ea typeface="+mn-ea"/>
              <a:cs typeface="+mn-cs"/>
            </a:rPr>
            <a:t>- språksenteret er en del av skolehelsetjenesten i bydelen og tilbyr helsetjenester til mottakselever fra hele byen. Pga. flyktningsituasjonen er antall nyankomne elever forventet å øke. Pga situasjonen i Ukraina styrkes tjenesten midlertid. Bydelen gis midler til helsesykepleier i 100 % stilling i 2026.</a:t>
          </a:r>
        </a:p>
        <a:p>
          <a:r>
            <a:rPr lang="nb-NO" sz="1000">
              <a:solidFill>
                <a:sysClr val="windowText" lastClr="000000"/>
              </a:solidFill>
              <a:effectLst/>
              <a:latin typeface="Oslo Sans Office" panose="02000000000000000000" pitchFamily="2" charset="0"/>
              <a:ea typeface="+mn-ea"/>
              <a:cs typeface="+mn-cs"/>
            </a:rPr>
            <a:t> </a:t>
          </a:r>
          <a:endParaRPr lang="nb-NO" sz="1000" b="1">
            <a:solidFill>
              <a:sysClr val="windowText" lastClr="000000"/>
            </a:solidFill>
            <a:effectLst/>
            <a:latin typeface="Oslo Sans Office" panose="02000000000000000000" pitchFamily="2" charset="0"/>
            <a:ea typeface="+mn-ea"/>
            <a:cs typeface="+mn-cs"/>
          </a:endParaRPr>
        </a:p>
        <a:p>
          <a:r>
            <a:rPr lang="nb-NO" sz="1000" b="1">
              <a:solidFill>
                <a:schemeClr val="dk1"/>
              </a:solidFill>
              <a:effectLst/>
              <a:latin typeface="Oslo Sans Office" panose="02000000000000000000" pitchFamily="2" charset="0"/>
              <a:ea typeface="+mn-ea"/>
              <a:cs typeface="+mn-cs"/>
            </a:rPr>
            <a:t>FO3 Helse og omsorg</a:t>
          </a:r>
        </a:p>
        <a:p>
          <a:pPr eaLnBrk="1" fontAlgn="auto" latinLnBrk="0" hangingPunct="1"/>
          <a:r>
            <a:rPr lang="nb-NO" sz="1000" b="0" i="0" u="sng" baseline="0">
              <a:solidFill>
                <a:schemeClr val="dk1"/>
              </a:solidFill>
              <a:effectLst/>
              <a:latin typeface="Oslo Sans Office" panose="02000000000000000000" pitchFamily="2" charset="0"/>
              <a:ea typeface="+mn-ea"/>
              <a:cs typeface="+mn-cs"/>
            </a:rPr>
            <a:t>Overdekning avtalefysioterapi</a:t>
          </a:r>
          <a:r>
            <a:rPr lang="nb-NO" sz="1000" b="0" i="0" baseline="0">
              <a:solidFill>
                <a:schemeClr val="dk1"/>
              </a:solidFill>
              <a:effectLst/>
              <a:latin typeface="Oslo Sans Office" panose="02000000000000000000" pitchFamily="2" charset="0"/>
              <a:ea typeface="+mn-ea"/>
              <a:cs typeface="+mn-cs"/>
            </a:rPr>
            <a:t> - Bydelene er forpliktet til å yte driftstilskudd til private fysioterapeuter som er lokalisert i egen bydel og som de har avtale med. Disse yter tjenester på tvers av bydelene. Dette er en ufrivillig kostnadsvariasjon som må dekkes gjennom særskilt tildeling.</a:t>
          </a:r>
          <a:endParaRPr lang="nb-NO" sz="1000">
            <a:effectLst/>
            <a:latin typeface="Oslo Sans Office" panose="02000000000000000000" pitchFamily="2" charset="0"/>
          </a:endParaRPr>
        </a:p>
        <a:p>
          <a:pPr eaLnBrk="1" fontAlgn="auto" latinLnBrk="0" hangingPunct="1"/>
          <a:endParaRPr lang="nb-NO" sz="1000" b="0" i="0" u="sng">
            <a:solidFill>
              <a:schemeClr val="dk1"/>
            </a:solidFill>
            <a:effectLst/>
            <a:latin typeface="Oslo Sans Office" panose="02000000000000000000" pitchFamily="2" charset="0"/>
            <a:ea typeface="+mn-ea"/>
            <a:cs typeface="+mn-cs"/>
          </a:endParaRPr>
        </a:p>
        <a:p>
          <a:pPr eaLnBrk="1" fontAlgn="auto" latinLnBrk="0" hangingPunct="1"/>
          <a:r>
            <a:rPr lang="nb-NO" sz="1000" b="0" i="0" u="sng">
              <a:solidFill>
                <a:schemeClr val="dk1"/>
              </a:solidFill>
              <a:effectLst/>
              <a:latin typeface="Oslo Sans Office" panose="02000000000000000000" pitchFamily="2" charset="0"/>
              <a:ea typeface="+mn-ea"/>
              <a:cs typeface="+mn-cs"/>
            </a:rPr>
            <a:t>Tilskudd til leger i spesialisering – trinn 1(LIS1)  turnusleger </a:t>
          </a:r>
          <a:r>
            <a:rPr lang="nb-NO" sz="1000">
              <a:solidFill>
                <a:schemeClr val="dk1"/>
              </a:solidFill>
              <a:effectLst/>
              <a:latin typeface="Oslo Sans Office" panose="02000000000000000000" pitchFamily="2" charset="0"/>
              <a:ea typeface="+mn-ea"/>
              <a:cs typeface="+mn-cs"/>
            </a:rPr>
            <a:t> </a:t>
          </a:r>
          <a:r>
            <a:rPr lang="nb-NO" sz="1000" b="0" i="0" baseline="0">
              <a:solidFill>
                <a:schemeClr val="dk1"/>
              </a:solidFill>
              <a:effectLst/>
              <a:latin typeface="Oslo Sans Office" panose="02000000000000000000" pitchFamily="2" charset="0"/>
              <a:ea typeface="+mn-ea"/>
              <a:cs typeface="+mn-cs"/>
            </a:rPr>
            <a:t>- Fordelingen av tilskudd til turnusleger fordeles ut fra oppdaterte data.</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Fysio-/ ergoterapi Elverhøy og Haukåsen skoler</a:t>
          </a:r>
          <a:r>
            <a:rPr lang="nb-NO" sz="1000" b="0" i="0" baseline="0">
              <a:solidFill>
                <a:schemeClr val="dk1"/>
              </a:solidFill>
              <a:effectLst/>
              <a:latin typeface="Oslo Sans Office" panose="02000000000000000000" pitchFamily="2" charset="0"/>
              <a:ea typeface="+mn-ea"/>
              <a:cs typeface="+mn-cs"/>
            </a:rPr>
            <a:t> - Dette er to spesialskoler for barn med funksjonsnedsettelser. Det er etablert en egen tjeneste for å gi nødvendig behandling til disse barna. Særskilt tildeling er en grunnfinansiering. Utover dette selger bydelene tjenester rettet mot brukere fra andre bydeler til en timepris som årlig vedtas av bystyret. Det betyr at timeprisen er subsidiert, noe som sikrer tilstrekkelig etterspørsel fra andre bydeler.</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Aktivitetshus Grønlandsleiret</a:t>
          </a:r>
          <a:r>
            <a:rPr lang="nb-NO" sz="1000" b="0" i="0" baseline="0">
              <a:solidFill>
                <a:schemeClr val="dk1"/>
              </a:solidFill>
              <a:effectLst/>
              <a:latin typeface="Oslo Sans Office" panose="02000000000000000000" pitchFamily="2" charset="0"/>
              <a:ea typeface="+mn-ea"/>
              <a:cs typeface="+mn-cs"/>
            </a:rPr>
            <a:t> - Grønlandsleiret 31B er et lavterskel aktivitetshus for brukere med psykiske lidelser. Tilbudet består blant annet av ulike verksted (kunst, media, søm, sykkel), kafedrift og fellesturer. De siste årene er det etablert lignende tiltak i de fleste bydelene. Dette aktivitetshuset skiller seg ut ved av 2/3 av brukerne kommer fra andre bydeler. </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Aksept kontaktsenter</a:t>
          </a:r>
          <a:r>
            <a:rPr lang="nb-NO" sz="1000" b="0" i="0" baseline="0">
              <a:solidFill>
                <a:schemeClr val="dk1"/>
              </a:solidFill>
              <a:effectLst/>
              <a:latin typeface="Oslo Sans Office" panose="02000000000000000000" pitchFamily="2" charset="0"/>
              <a:ea typeface="+mn-ea"/>
              <a:cs typeface="+mn-cs"/>
            </a:rPr>
            <a:t> - Aksept er et landsdekkende psykososialt senter for alle som er berørt av hiv. Senteret driftes av Kirkens bymisjon. Oslo har en stor andel av brukerene.</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Ung Arena og psykolog i Groruddalen</a:t>
          </a:r>
          <a:r>
            <a:rPr lang="nb-NO" sz="1000" b="0" i="0" baseline="0">
              <a:solidFill>
                <a:schemeClr val="dk1"/>
              </a:solidFill>
              <a:effectLst/>
              <a:latin typeface="Oslo Sans Office" panose="02000000000000000000" pitchFamily="2" charset="0"/>
              <a:ea typeface="+mn-ea"/>
              <a:cs typeface="+mn-cs"/>
            </a:rPr>
            <a:t> - Ung Arena er et gratis samtaletilbud  for ungdom mellom 12 og 25 år og hvor ungdom selv kan ta kontakt og snakke om det de har på hjertet. Tilbudet benyttes på tvers av bydelsgrenser. Det er  etablert Ung Arena i tre bydelsregioner. For disse vil særskilt tildeling kompensere for bortfall av statlig tilskudd. For alle fire bydelsregioner dekkes utgifter til en psykolog.</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Fengselshelsetjeneste</a:t>
          </a:r>
          <a:r>
            <a:rPr lang="nb-NO" sz="1000" b="0" i="0" baseline="0">
              <a:solidFill>
                <a:schemeClr val="dk1"/>
              </a:solidFill>
              <a:effectLst/>
              <a:latin typeface="Oslo Sans Office" panose="02000000000000000000" pitchFamily="2" charset="0"/>
              <a:ea typeface="+mn-ea"/>
              <a:cs typeface="+mn-cs"/>
            </a:rPr>
            <a:t> - Dette er en særskilt tildeling til Bydel Bjerke for helsetjeneste i Bredtveit kvinnefengsel.</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Varmtvannsbasseng Cathinka Guldbergsenteret </a:t>
          </a:r>
          <a:r>
            <a:rPr lang="nb-NO" sz="1000" b="0" i="0" baseline="0">
              <a:solidFill>
                <a:schemeClr val="dk1"/>
              </a:solidFill>
              <a:effectLst/>
              <a:latin typeface="Oslo Sans Office" panose="02000000000000000000" pitchFamily="2" charset="0"/>
              <a:ea typeface="+mn-ea"/>
              <a:cs typeface="+mn-cs"/>
            </a:rPr>
            <a:t> – Tildelingen gjelder tilbudet om bassengtrening i varmtvannsbasseng ved Cathinka Guldbergsenteret.</a:t>
          </a:r>
        </a:p>
        <a:p>
          <a:pPr eaLnBrk="1" fontAlgn="auto" latinLnBrk="0" hangingPunct="1"/>
          <a:endParaRPr lang="nb-NO" sz="1000" b="0" i="0" baseline="0">
            <a:solidFill>
              <a:schemeClr val="dk1"/>
            </a:solidFill>
            <a:effectLst/>
            <a:latin typeface="Oslo Sans Office" panose="02000000000000000000" pitchFamily="2" charset="0"/>
            <a:ea typeface="+mn-ea"/>
            <a:cs typeface="+mn-cs"/>
          </a:endParaRPr>
        </a:p>
        <a:p>
          <a:pPr eaLnBrk="1" fontAlgn="auto" latinLnBrk="0" hangingPunct="1"/>
          <a:r>
            <a:rPr lang="nb-NO" sz="1000" u="sng">
              <a:effectLst/>
              <a:latin typeface="Oslo Sans Office" panose="02000000000000000000" pitchFamily="2" charset="0"/>
            </a:rPr>
            <a:t>Terapibad Sagene </a:t>
          </a:r>
          <a:r>
            <a:rPr lang="nb-NO" sz="1000">
              <a:effectLst/>
              <a:latin typeface="Oslo Sans Office" panose="02000000000000000000" pitchFamily="2" charset="0"/>
            </a:rPr>
            <a:t>- byomfattende tilbud i Sagene bad</a:t>
          </a: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Marka eldresenter -</a:t>
          </a:r>
          <a:r>
            <a:rPr lang="nb-NO" sz="1000" b="0" i="0" baseline="0">
              <a:solidFill>
                <a:schemeClr val="dk1"/>
              </a:solidFill>
              <a:effectLst/>
              <a:latin typeface="Oslo Sans Office" panose="02000000000000000000" pitchFamily="2" charset="0"/>
              <a:ea typeface="+mn-ea"/>
              <a:cs typeface="+mn-cs"/>
            </a:rPr>
            <a:t> Tildelingen gjelder et mobilt eldresenter som dekker hele Marka.</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Styrking av seniorsentre (øremerket) </a:t>
          </a:r>
          <a:r>
            <a:rPr lang="nb-NO" sz="1000" b="0" i="0" baseline="0">
              <a:solidFill>
                <a:schemeClr val="dk1"/>
              </a:solidFill>
              <a:effectLst/>
              <a:latin typeface="Oslo Sans Office" panose="02000000000000000000" pitchFamily="2" charset="0"/>
              <a:ea typeface="+mn-ea"/>
              <a:cs typeface="+mn-cs"/>
            </a:rPr>
            <a:t>– Tildeles etter kriteriesett for FO3 Helse og omsorg.</a:t>
          </a:r>
        </a:p>
        <a:p>
          <a:pPr eaLnBrk="1" fontAlgn="auto" latinLnBrk="0" hangingPunct="1"/>
          <a:endParaRPr lang="nb-NO" sz="1000" b="0" i="0" baseline="0">
            <a:solidFill>
              <a:schemeClr val="dk1"/>
            </a:solidFill>
            <a:effectLst/>
            <a:latin typeface="Oslo Sans Office" panose="02000000000000000000" pitchFamily="2" charset="0"/>
            <a:ea typeface="+mn-ea"/>
            <a:cs typeface="+mn-cs"/>
          </a:endParaRPr>
        </a:p>
        <a:p>
          <a:r>
            <a:rPr lang="nb-NO" sz="1000" b="0" i="0" u="sng" baseline="0">
              <a:solidFill>
                <a:schemeClr val="dk1"/>
              </a:solidFill>
              <a:effectLst/>
              <a:latin typeface="Oslo Sans Office" panose="02000000000000000000" pitchFamily="2" charset="0"/>
              <a:ea typeface="+mn-ea"/>
              <a:cs typeface="+mn-cs"/>
            </a:rPr>
            <a:t>Ruter aldersvennlig transport (RAT)</a:t>
          </a:r>
          <a:r>
            <a:rPr lang="nb-NO" sz="1000" b="0" i="0" baseline="0">
              <a:solidFill>
                <a:schemeClr val="dk1"/>
              </a:solidFill>
              <a:effectLst/>
              <a:latin typeface="Oslo Sans Office" panose="02000000000000000000" pitchFamily="2" charset="0"/>
              <a:ea typeface="+mn-ea"/>
              <a:cs typeface="+mn-cs"/>
            </a:rPr>
            <a:t> - Ansvaret for RAT overføres til bydelene 1. april 2026, og det er kun de 11 bydelene som har tilbudet i dag (alle bydeler unntatt de fire sentrumsbydelene) som får ansvaret for tilbudet. Det er et siktemål å inngå en sentral avtale med Ruter for perioden 01.04.2026-31.12.2026. Bydelene blir involvert i dette arbeidet. Planen er at bydelene vil kunne gjøre avrop på en eventuell sentral avtale med Ruter.</a:t>
          </a: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Kompensasjon private Omsorg+</a:t>
          </a:r>
          <a:r>
            <a:rPr lang="nb-NO" sz="1000" b="0" i="0" baseline="0">
              <a:solidFill>
                <a:schemeClr val="dk1"/>
              </a:solidFill>
              <a:effectLst/>
              <a:latin typeface="Oslo Sans Office" panose="02000000000000000000" pitchFamily="2" charset="0"/>
              <a:ea typeface="+mn-ea"/>
              <a:cs typeface="+mn-cs"/>
            </a:rPr>
            <a:t> - Det gis et kompensasjonstilskudd for å dekke leieutgiftene tilsvarende det som andre bydeler blir kompensert med drift i kommunal regi.</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Kompensasjon, leie av omsorgsboliger fra private</a:t>
          </a:r>
          <a:r>
            <a:rPr lang="nb-NO" sz="1000" b="0" i="0" baseline="0">
              <a:solidFill>
                <a:schemeClr val="dk1"/>
              </a:solidFill>
              <a:effectLst/>
              <a:latin typeface="Oslo Sans Office" panose="02000000000000000000" pitchFamily="2" charset="0"/>
              <a:ea typeface="+mn-ea"/>
              <a:cs typeface="+mn-cs"/>
            </a:rPr>
            <a:t> - Bydeler som leier omsorgsboliger fra private får gjennom denne tildelingen tilført utbetaling av kompensasjonstilskudd fra Husbanken til Oslo kommune.</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Kompensasjon for lav egenbetaling alders- og sykehjem</a:t>
          </a:r>
          <a:r>
            <a:rPr lang="nb-NO" sz="1000" b="0" i="0" baseline="0">
              <a:solidFill>
                <a:schemeClr val="dk1"/>
              </a:solidFill>
              <a:effectLst/>
              <a:latin typeface="Oslo Sans Office" panose="02000000000000000000" pitchFamily="2" charset="0"/>
              <a:ea typeface="+mn-ea"/>
              <a:cs typeface="+mn-cs"/>
            </a:rPr>
            <a:t> - Bydelene har ulike inntekter ved beboernes egenbetaling for opphold i institusjon. Bydeler med </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Times New Roman" panose="02020603050405020304" pitchFamily="18" charset="0"/>
            </a:rPr>
            <a:t>lave inntekter gis en kompensasjon opp til gjennomsnittlig inntektsnivå.</a:t>
          </a:r>
        </a:p>
        <a:p>
          <a:endParaRPr lang="nb-NO" sz="1000">
            <a:solidFill>
              <a:schemeClr val="dk1"/>
            </a:solidFill>
            <a:effectLst/>
            <a:latin typeface="Oslo Sans Office" panose="02000000000000000000" pitchFamily="2" charset="0"/>
            <a:ea typeface="+mn-ea"/>
            <a:cs typeface="+mn-cs"/>
          </a:endParaRPr>
        </a:p>
        <a:p>
          <a:r>
            <a:rPr lang="nb-NO" sz="1000" b="1">
              <a:solidFill>
                <a:sysClr val="windowText" lastClr="000000"/>
              </a:solidFill>
              <a:effectLst/>
              <a:latin typeface="Oslo Sans Office" panose="02000000000000000000" pitchFamily="2" charset="0"/>
              <a:ea typeface="+mn-ea"/>
              <a:cs typeface="+mn-cs"/>
            </a:rPr>
            <a:t>FO4 Sosiale tjenester og ytelser</a:t>
          </a:r>
          <a:r>
            <a:rPr lang="nb-NO" sz="1000">
              <a:solidFill>
                <a:schemeClr val="dk1"/>
              </a:solidFill>
              <a:effectLst/>
              <a:latin typeface="Oslo Sans Office" panose="02000000000000000000" pitchFamily="2" charset="0"/>
              <a:ea typeface="+mn-ea"/>
              <a:cs typeface="+mn-cs"/>
            </a:rPr>
            <a:t> </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Bo-oppfølgingstiltak</a:t>
          </a:r>
          <a:r>
            <a:rPr lang="nb-NO" sz="1000" u="none">
              <a:solidFill>
                <a:schemeClr val="dk1"/>
              </a:solidFill>
              <a:effectLst/>
              <a:latin typeface="Oslo Sans Office" panose="02000000000000000000" pitchFamily="2" charset="0"/>
              <a:ea typeface="+mn-ea"/>
              <a:cs typeface="+mn-cs"/>
            </a:rPr>
            <a:t> - Tildelingen gjelder opptrapping av midler til booppfølging og tildeles etter delkriteriesett for FO4AB Sosiale tjenester. </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Statlig styrket rusomsorg</a:t>
          </a:r>
          <a:r>
            <a:rPr lang="nb-NO" sz="1000" u="none">
              <a:solidFill>
                <a:schemeClr val="dk1"/>
              </a:solidFill>
              <a:effectLst/>
              <a:latin typeface="Oslo Sans Office" panose="02000000000000000000" pitchFamily="2" charset="0"/>
              <a:ea typeface="+mn-ea"/>
              <a:cs typeface="+mn-cs"/>
            </a:rPr>
            <a:t> - I 2016 startet en betydelig opptrapping av statlig tildeling av midler til brukere i rusomsorgen. Fordeles bydelene etter delkriteriesett for FO4AB Sosiale tjenester.</a:t>
          </a:r>
          <a:r>
            <a:rPr lang="nb-NO" sz="1000" u="sng">
              <a:solidFill>
                <a:schemeClr val="dk1"/>
              </a:solidFill>
              <a:effectLst/>
              <a:latin typeface="Oslo Sans Office" panose="02000000000000000000" pitchFamily="2" charset="0"/>
              <a:ea typeface="+mn-ea"/>
              <a:cs typeface="+mn-cs"/>
            </a:rPr>
            <a:t> </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NAV-konsulenter i videregående skole</a:t>
          </a:r>
          <a:r>
            <a:rPr lang="nb-NO" sz="1000" u="none">
              <a:solidFill>
                <a:schemeClr val="dk1"/>
              </a:solidFill>
              <a:effectLst/>
              <a:latin typeface="Oslo Sans Office" panose="02000000000000000000" pitchFamily="2" charset="0"/>
              <a:ea typeface="+mn-ea"/>
              <a:cs typeface="+mn-cs"/>
            </a:rPr>
            <a:t> - Midlene tildeles de bydelene som har NAV-konsulenter tilknyttet i videregående skoler.</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Human Trafficking Support (HTSO)</a:t>
          </a:r>
          <a:r>
            <a:rPr lang="nb-NO" sz="1000" u="none">
              <a:solidFill>
                <a:schemeClr val="dk1"/>
              </a:solidFill>
              <a:effectLst/>
              <a:latin typeface="Oslo Sans Office" panose="02000000000000000000" pitchFamily="2" charset="0"/>
              <a:ea typeface="+mn-ea"/>
              <a:cs typeface="+mn-cs"/>
            </a:rPr>
            <a:t> –Tidligere kalt Oslo-piloten og Anti-trafficking Oslo ,er et byomfattende prosjekt for å gi sosiale tjenester til mulige ofre for menneskehandel. Tiltaket finansieres gjennom et statlig tilskudd til drift og særskilt kommunal tildeling til økonomisk sosialhjelp.</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Desentraliserte rustiltak i bydelene</a:t>
          </a:r>
          <a:r>
            <a:rPr lang="nb-NO" sz="1000" i="0" u="none">
              <a:solidFill>
                <a:schemeClr val="dk1"/>
              </a:solidFill>
              <a:effectLst/>
              <a:latin typeface="Oslo Sans Office" panose="02000000000000000000" pitchFamily="2" charset="0"/>
              <a:ea typeface="+mn-ea"/>
              <a:cs typeface="+mn-cs"/>
            </a:rPr>
            <a:t> - Tiltak for å opprette tilbud i bydelene for å redusere utfordringer i Oslo sentrum. Tidligere fordelt til enkeltprosjekter etter søknad. Tildeles alle bydler etter delkriteriesett for FO4AB Sosiale tjenester. </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Nettverk etter soning</a:t>
          </a:r>
          <a:r>
            <a:rPr lang="nb-NO" sz="1000" u="none">
              <a:solidFill>
                <a:schemeClr val="dk1"/>
              </a:solidFill>
              <a:effectLst/>
              <a:latin typeface="Oslo Sans Office" panose="02000000000000000000" pitchFamily="2" charset="0"/>
              <a:ea typeface="+mn-ea"/>
              <a:cs typeface="+mn-cs"/>
            </a:rPr>
            <a:t> - NAV i nettverk etter soning etableres som et varig tiltak med forankring i Bydel Sagene fra 01.1.2021. Tiltaket bidrar til en helhetlig og tverrfaglig oppfølging etter løslatelse og bidrar til et mer sammenhengende tilbud i tjenestene og tilgjengelige for alle som bruker NES og som ønsker kontakt med NAV-veileder.</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Ruskonsulent for unge</a:t>
          </a:r>
          <a:r>
            <a:rPr lang="nb-NO" sz="1000" u="none">
              <a:solidFill>
                <a:schemeClr val="dk1"/>
              </a:solidFill>
              <a:effectLst/>
              <a:latin typeface="Oslo Sans Office" panose="02000000000000000000" pitchFamily="2" charset="0"/>
              <a:ea typeface="+mn-ea"/>
              <a:cs typeface="+mn-cs"/>
            </a:rPr>
            <a:t> - Tildeling til ruskonsulent i hver bydel. </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Flere i tilrettelagt arbeid</a:t>
          </a:r>
          <a:r>
            <a:rPr lang="nb-NO" sz="1000" u="none">
              <a:solidFill>
                <a:schemeClr val="dk1"/>
              </a:solidFill>
              <a:effectLst/>
              <a:latin typeface="Oslo Sans Office" panose="02000000000000000000" pitchFamily="2" charset="0"/>
              <a:ea typeface="+mn-ea"/>
              <a:cs typeface="+mn-cs"/>
            </a:rPr>
            <a:t> - Midler som tidligere har vært avsatt på kapittel 371 Byomfattende avsetninger SET fordeles til bydelene til tilrettelagte arbeidsplasser for personer med utviklingshemming. Bydelene kan disponere midlene på ulike måter slik at de best når målet om å få flere i målgruppen i arbeid. </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Integreringstilskudd år 2-5</a:t>
          </a:r>
          <a:r>
            <a:rPr lang="nb-NO" sz="1000" u="none">
              <a:solidFill>
                <a:schemeClr val="dk1"/>
              </a:solidFill>
              <a:effectLst/>
              <a:latin typeface="Oslo Sans Office" panose="02000000000000000000" pitchFamily="2" charset="0"/>
              <a:ea typeface="+mn-ea"/>
              <a:cs typeface="+mn-cs"/>
            </a:rPr>
            <a:t> - Bydelenes andel av integreringstilskuddet for år 2-5 fordeles fra 2023 som en særskilt tildeling, basert på antall bosatte flyktninger, bosettingsår og gjeldende satser for integreringstilskuddet. Denne fordelingsmodellen fremkommer i tabell 6.1. Dette gir bedre samsvar mellom hva kommunen har mottatt i tilskudd for den enkelte og hva bydelene mottar i tilskudd for samme person, og gir bydelene mer forutsigbare og likeverdige rammebetingelser ved bosetting av flyktninger. Fra 2026 fordeles bydelenes midler mellom FO4AB (75 pst.) og FO4C (25 pst.). </a:t>
          </a:r>
        </a:p>
        <a:p>
          <a:endParaRPr lang="nb-NO" sz="1000" u="none">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Overgangsordning</a:t>
          </a:r>
          <a:r>
            <a:rPr lang="nb-NO" sz="1000" u="sng" baseline="0">
              <a:solidFill>
                <a:schemeClr val="dk1"/>
              </a:solidFill>
              <a:effectLst/>
              <a:latin typeface="Oslo Sans Office" panose="02000000000000000000" pitchFamily="2" charset="0"/>
              <a:ea typeface="+mn-ea"/>
              <a:cs typeface="+mn-cs"/>
            </a:rPr>
            <a:t> - nytt kriteriesett</a:t>
          </a:r>
          <a:r>
            <a:rPr lang="nb-NO" sz="1000" u="none" baseline="0">
              <a:solidFill>
                <a:schemeClr val="dk1"/>
              </a:solidFill>
              <a:effectLst/>
              <a:latin typeface="Oslo Sans Office" panose="02000000000000000000" pitchFamily="2" charset="0"/>
              <a:ea typeface="+mn-ea"/>
              <a:cs typeface="+mn-cs"/>
            </a:rPr>
            <a:t> - </a:t>
          </a:r>
          <a:r>
            <a:rPr lang="nb-NO" sz="1000" u="none">
              <a:solidFill>
                <a:schemeClr val="dk1"/>
              </a:solidFill>
              <a:effectLst/>
              <a:latin typeface="Oslo Sans Office" panose="02000000000000000000" pitchFamily="2" charset="0"/>
              <a:ea typeface="+mn-ea"/>
              <a:cs typeface="+mn-cs"/>
            </a:rPr>
            <a:t>Nytt</a:t>
          </a:r>
          <a:r>
            <a:rPr lang="nb-NO" sz="1000" u="none" baseline="0">
              <a:solidFill>
                <a:schemeClr val="dk1"/>
              </a:solidFill>
              <a:effectLst/>
              <a:latin typeface="Oslo Sans Office" panose="02000000000000000000" pitchFamily="2" charset="0"/>
              <a:ea typeface="+mn-ea"/>
              <a:cs typeface="+mn-cs"/>
            </a:rPr>
            <a:t> kriteriesett og nye</a:t>
          </a:r>
          <a:r>
            <a:rPr lang="nb-NO" sz="1000" u="none">
              <a:solidFill>
                <a:schemeClr val="dk1"/>
              </a:solidFill>
              <a:effectLst/>
              <a:latin typeface="Oslo Sans Office" panose="02000000000000000000" pitchFamily="2" charset="0"/>
              <a:ea typeface="+mn-ea"/>
              <a:cs typeface="+mn-cs"/>
            </a:rPr>
            <a:t> fordelingsnøklene innføres med en overgangsordning over to år. Denne innebærer at bydelene i budsjett for 2026 enten kompenseres eller trekkes 50 pst. av beregnet omfordeling slik den fremkom i Byrådssak 67/2025 gjennom dedikerte særskilte tildelinger for hvert delfunksjonsområde (FO4AB og FO4C).</a:t>
          </a:r>
        </a:p>
        <a:p>
          <a:r>
            <a:rPr lang="nb-NO" sz="1000">
              <a:solidFill>
                <a:schemeClr val="dk1"/>
              </a:solidFill>
              <a:effectLst/>
              <a:latin typeface="Oslo Sans Office" panose="02000000000000000000" pitchFamily="2" charset="0"/>
              <a:ea typeface="+mn-ea"/>
              <a:cs typeface="+mn-cs"/>
            </a:rPr>
            <a:t> </a:t>
          </a:r>
        </a:p>
        <a:p>
          <a:r>
            <a:rPr lang="nb-NO" sz="1000" b="1">
              <a:solidFill>
                <a:schemeClr val="dk1"/>
              </a:solidFill>
              <a:effectLst/>
              <a:latin typeface="Oslo Sans Office" panose="02000000000000000000" pitchFamily="2" charset="0"/>
              <a:ea typeface="+mn-ea"/>
              <a:cs typeface="+mn-cs"/>
            </a:rPr>
            <a:t>Annet</a:t>
          </a:r>
          <a:endParaRPr lang="nb-NO" sz="1000">
            <a:solidFill>
              <a:schemeClr val="dk1"/>
            </a:solidFill>
            <a:effectLst/>
            <a:latin typeface="Oslo Sans Office" panose="02000000000000000000" pitchFamily="2" charset="0"/>
            <a:ea typeface="+mn-ea"/>
            <a:cs typeface="+mn-cs"/>
          </a:endParaRP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Inndekking av merforbruk </a:t>
          </a:r>
          <a:r>
            <a:rPr lang="nb-NO" sz="1000">
              <a:solidFill>
                <a:schemeClr val="dk1"/>
              </a:solidFill>
              <a:effectLst/>
              <a:latin typeface="Oslo Sans Office" panose="02000000000000000000" pitchFamily="2" charset="0"/>
              <a:ea typeface="+mn-ea"/>
              <a:cs typeface="+mn-cs"/>
            </a:rPr>
            <a:t>– Dersom en bydel har hatt et merforbruk et år må dette, i henhold til Økonomireglementet (kapittel 17, Sak 1), dekkes inn over de to påfølgende budsjettår. Raden viser hvor mye som går til inndekking av merforbruk fra 2024. </a:t>
          </a:r>
        </a:p>
        <a:p>
          <a:r>
            <a:rPr lang="nb-NO" sz="1000">
              <a:solidFill>
                <a:schemeClr val="dk1"/>
              </a:solidFill>
              <a:effectLst/>
              <a:latin typeface="Oslo Sans Office" panose="02000000000000000000" pitchFamily="2"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600075</xdr:colOff>
      <xdr:row>2</xdr:row>
      <xdr:rowOff>104774</xdr:rowOff>
    </xdr:from>
    <xdr:to>
      <xdr:col>12</xdr:col>
      <xdr:colOff>695324</xdr:colOff>
      <xdr:row>31</xdr:row>
      <xdr:rowOff>76199</xdr:rowOff>
    </xdr:to>
    <xdr:sp macro="" textlink="">
      <xdr:nvSpPr>
        <xdr:cNvPr id="2" name="TekstSylinder 1">
          <a:extLst>
            <a:ext uri="{FF2B5EF4-FFF2-40B4-BE49-F238E27FC236}">
              <a16:creationId xmlns:a16="http://schemas.microsoft.com/office/drawing/2014/main" id="{00000000-0008-0000-0C00-000002000000}"/>
            </a:ext>
          </a:extLst>
        </xdr:cNvPr>
        <xdr:cNvSpPr txBox="1"/>
      </xdr:nvSpPr>
      <xdr:spPr>
        <a:xfrm>
          <a:off x="1362075" y="485774"/>
          <a:ext cx="8477249" cy="5495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000" b="1">
              <a:solidFill>
                <a:schemeClr val="dk1"/>
              </a:solidFill>
              <a:latin typeface="Oslo Sans Office"/>
            </a:rPr>
            <a:t>Tabell 3.1 Bydelenes kriterieandeler</a:t>
          </a:r>
          <a:endParaRPr lang="en-US" sz="1000">
            <a:solidFill>
              <a:schemeClr val="dk1"/>
            </a:solidFill>
            <a:latin typeface="Oslo Sans Office"/>
          </a:endParaRPr>
        </a:p>
        <a:p>
          <a:pPr marL="0" indent="0"/>
          <a:endParaRPr lang="en-US" sz="1000">
            <a:solidFill>
              <a:schemeClr val="dk1"/>
            </a:solidFill>
            <a:latin typeface="Oslo Sans Office"/>
          </a:endParaRPr>
        </a:p>
        <a:p>
          <a:pPr marL="0" indent="0"/>
          <a:r>
            <a:rPr lang="en-US" sz="1000">
              <a:solidFill>
                <a:schemeClr val="dk1"/>
              </a:solidFill>
              <a:latin typeface="Oslo Sans Office"/>
            </a:rPr>
            <a:t>Tabell 3.1 viser kriteriesettene for hvert funksjonsområde og hver bydels andel av kriteriene. Datagrunnlaget for bydelenes andel av det enkelte kriterium fremgår av tabell 4.1. I tabellene er kriteriedefinisjonen i noen tilfeller forkortet. En liste over kriteriene med fullt utskrevet beskrivelse er gitt bakerst i heftet. </a:t>
          </a:r>
        </a:p>
        <a:p>
          <a:pPr marL="0" indent="0"/>
          <a:endParaRPr lang="en-US" sz="1000">
            <a:solidFill>
              <a:schemeClr val="dk1"/>
            </a:solidFill>
            <a:latin typeface="Oslo Sans Office"/>
          </a:endParaRPr>
        </a:p>
        <a:p>
          <a:pPr marL="0" indent="0"/>
          <a:r>
            <a:rPr lang="en-US" sz="1000">
              <a:solidFill>
                <a:schemeClr val="dk1"/>
              </a:solidFill>
              <a:latin typeface="Oslo Sans Office"/>
            </a:rPr>
            <a:t>Hvert funksjonsområde har et sett med kriterier som brukes til å fordele den kriteriefordelte budsjettrammen. Kriteriesettene består av flere kriterier som vektes sammen til en fordelingsnøkkel. Vektene bestemmer kriterienes relative betydning i fordelingsnøkkelen. Et kriterium som fanger opp en målgruppe med et særlig stort behov for tjenester innenfor funksjonsområdet vil tillegges relativt høy vekt, mens kriterier som fanger opp mer marginale målgrupper tillegges lavere vekt. Fordelingsnøkkelen for én bydel regnes ut ved at bydelens andel av hvert kriterium multipliseres med kriteriets vekt og summeres.  </a:t>
          </a:r>
        </a:p>
        <a:p>
          <a:pPr marL="0" indent="0"/>
          <a:endParaRPr lang="en-US" sz="1000">
            <a:solidFill>
              <a:schemeClr val="dk1"/>
            </a:solidFill>
            <a:latin typeface="Oslo Sans Office"/>
          </a:endParaRPr>
        </a:p>
        <a:p>
          <a:pPr marL="0" indent="0"/>
          <a:r>
            <a:rPr lang="en-US" sz="1000">
              <a:solidFill>
                <a:schemeClr val="dk1"/>
              </a:solidFill>
              <a:latin typeface="Oslo Sans Office"/>
            </a:rPr>
            <a:t>For funksjonsområdene FO2B Barnevern og FO4C Økonomisk sosialhjelp inngår også bydelenes driftsutgifter i fordelingsnøkkelen. Det beregnes en kriterienøkkel på samme måte som for de øvrige funksjonsområdene, som så vektes sammen med regnskapsandelene fra siste tilgjengelige regnskapsår. I den endelige fordelingsnøkkelen teller kriteriene 80 prosent og regnskapsandelene 20 prosent</a:t>
          </a:r>
          <a:r>
            <a:rPr lang="en-US" sz="1000" baseline="0">
              <a:solidFill>
                <a:schemeClr val="dk1"/>
              </a:solidFill>
              <a:latin typeface="Oslo Sans Office"/>
            </a:rPr>
            <a:t> for FO2B Barnevern, mens forholdet er 70 prosent kriterier og 30 prosent regnskap for FO4C Økonomisk sosialhjelp. </a:t>
          </a:r>
          <a:r>
            <a:rPr lang="en-US" sz="1000">
              <a:solidFill>
                <a:schemeClr val="dk1"/>
              </a:solidFill>
              <a:latin typeface="Oslo Sans Office"/>
            </a:rPr>
            <a:t>Midler til funksjonsområdet FO2A Barnehager fordeles til bydelene etter faktisk antall barnehageplasser i bydelene, omregnet til heltidsplasser. I tabell 3.1 og 4.1 inngår «vektede heltidsplasser» i fordelingsnøkkelen. Denne vektingen fremgår av tabell 4.5-4.6. </a:t>
          </a:r>
        </a:p>
        <a:p>
          <a:pPr marL="0" indent="0"/>
          <a:r>
            <a:rPr lang="en-US" sz="1000">
              <a:solidFill>
                <a:schemeClr val="dk1"/>
              </a:solidFill>
              <a:latin typeface="Oslo Sans Office"/>
            </a:rPr>
            <a:t>   </a:t>
          </a:r>
        </a:p>
        <a:p>
          <a:pPr marL="0" indent="0"/>
          <a:endParaRPr lang="en-US" sz="1000">
            <a:solidFill>
              <a:schemeClr val="dk1"/>
            </a:solidFill>
            <a:latin typeface="Oslo Sans Office"/>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676275</xdr:colOff>
      <xdr:row>2</xdr:row>
      <xdr:rowOff>85725</xdr:rowOff>
    </xdr:from>
    <xdr:to>
      <xdr:col>12</xdr:col>
      <xdr:colOff>647700</xdr:colOff>
      <xdr:row>35</xdr:row>
      <xdr:rowOff>133350</xdr:rowOff>
    </xdr:to>
    <xdr:sp macro="" textlink="">
      <xdr:nvSpPr>
        <xdr:cNvPr id="2" name="TekstSylinder 1">
          <a:extLst>
            <a:ext uri="{FF2B5EF4-FFF2-40B4-BE49-F238E27FC236}">
              <a16:creationId xmlns:a16="http://schemas.microsoft.com/office/drawing/2014/main" id="{00000000-0008-0000-0E00-000002000000}"/>
            </a:ext>
          </a:extLst>
        </xdr:cNvPr>
        <xdr:cNvSpPr txBox="1"/>
      </xdr:nvSpPr>
      <xdr:spPr>
        <a:xfrm>
          <a:off x="1438275" y="466725"/>
          <a:ext cx="8353425" cy="6334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Tabell 4.1 Datagrunnlag for kriterieandeler</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3.1 viser kriteriesettene for hvert funksjonsområde og bydelenes andel av hvert kriterium. I tabell 4.1 fremgår datagrunnlaget for disse andelene.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Enkelte kriterier er et produkt av antall innbyggere med et spesielt kjennetegn og en indeks. I disse tilfellene fremgår kriteriet og dets komponenter på hver sin linje i tabellen. Lavutdanningsindeks, utflyttingsindeks og dødelighetsindeks fremgår av tabell 4.2-4.4.</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Innen FO3 Helse og omsorg benyttes antall innbyggere i ulike aldersgrupper i flere av kriteriene. I utgangspunktet er det befolkningstall per 01.01.2025 fra SSB som ligger til grunn for innbyggertallene i bydelene. For innbyggere som er 67 år og over, og som bor på sykehjem eller annen institusjon, er det personens bostedsbydel før flytting til institusjonen som avgjør hvilken bydel som skal betale. Hvis personens bostedsadresse endres til institusjonens adresse kan det oppstå et avvik mellom bydel der personen har sin bostedsadresse og bydelen som har betalingsansvaret. For at bydelene skal få uttelling for innbyggerne de har betalingsansvaret for må innbyggertallene korrigeres for dette. Denne korreksjonen fremgår av en egen linje i tabell 4.1, for alle kriterier som benytter innbyggertall for aldersgrupper over 67 år.</a:t>
          </a:r>
        </a:p>
        <a:p>
          <a:endParaRPr lang="nb-NO" sz="1000">
            <a:latin typeface="Oslo Sans Office" panose="02000000000000000000" pitchFamily="2" charset="0"/>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647700</xdr:colOff>
      <xdr:row>2</xdr:row>
      <xdr:rowOff>104775</xdr:rowOff>
    </xdr:from>
    <xdr:to>
      <xdr:col>12</xdr:col>
      <xdr:colOff>676275</xdr:colOff>
      <xdr:row>35</xdr:row>
      <xdr:rowOff>76200</xdr:rowOff>
    </xdr:to>
    <xdr:sp macro="" textlink="">
      <xdr:nvSpPr>
        <xdr:cNvPr id="2" name="TekstSylinder 1">
          <a:extLst>
            <a:ext uri="{FF2B5EF4-FFF2-40B4-BE49-F238E27FC236}">
              <a16:creationId xmlns:a16="http://schemas.microsoft.com/office/drawing/2014/main" id="{00000000-0008-0000-1100-000002000000}"/>
            </a:ext>
          </a:extLst>
        </xdr:cNvPr>
        <xdr:cNvSpPr txBox="1"/>
      </xdr:nvSpPr>
      <xdr:spPr>
        <a:xfrm>
          <a:off x="1409700" y="485775"/>
          <a:ext cx="8410575" cy="6257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Tabell 4.5- 4.6 Barnehage – Vektede heltidsplasser</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I fordelingsnøkkelen for funksjonsområde FO2A Barnehage, som fremgår av tabell 3.1 og 4.1, er det «Vektede heltidsplasser» som inngår. Utregningen som ligger til grunn for disse størrelsene fremgår av tabellene 4.5</a:t>
          </a:r>
          <a:r>
            <a:rPr lang="nb-NO" sz="1000" baseline="0">
              <a:solidFill>
                <a:schemeClr val="dk1"/>
              </a:solidFill>
              <a:effectLst/>
              <a:latin typeface="Oslo Sans Office" panose="02000000000000000000" pitchFamily="2" charset="0"/>
              <a:ea typeface="+mn-ea"/>
              <a:cs typeface="Times New Roman" panose="02020603050405020304" pitchFamily="18" charset="0"/>
            </a:rPr>
            <a:t> </a:t>
          </a:r>
          <a:r>
            <a:rPr lang="nb-NO" sz="1000">
              <a:solidFill>
                <a:schemeClr val="dk1"/>
              </a:solidFill>
              <a:effectLst/>
              <a:latin typeface="Oslo Sans Office" panose="02000000000000000000" pitchFamily="2" charset="0"/>
              <a:ea typeface="+mn-ea"/>
              <a:cs typeface="Times New Roman" panose="02020603050405020304" pitchFamily="18" charset="0"/>
            </a:rPr>
            <a:t>og 4.6. </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Heltidsekvivalenter:</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4.5 viser en oversikt over antall barn med ulik oppholdstid i kommunale barnehager, for barn i aldersgruppene 0-2 år og 3-6 år. I de to nederste linjene er disse omregnet til heltidsplasser.</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Vektede heltidsplasser:</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4.6 vekter heltidsekvivalentene fra tabell 4.5 om til de vektede heltidsplassene som inngår i fordelingsnøkkelen i tabell 3.1 og 4.1.</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Små barn trenger mer oppfølging enn eldre barn og derfor er småbarnsplassene dyrere. For å ta høyde for dette vektes små barn opp med en faktor som er ment å ta høyde for denne kostnadsforskjellen.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Det er også systematiske forskjeller i kostnadene ved å drive en kommunal barnehage og en privat barnehage, ettersom de private barnehagene ikke har de samme forpliktelsene knyttet til pensjon og sosiale kostnader for sine ansatte. Denne kostnadsforskjellen tas høyde for gjennom faktoren for private barnehager.    </a:t>
          </a:r>
        </a:p>
        <a:p>
          <a:r>
            <a:rPr lang="nb-NO" sz="1000">
              <a:solidFill>
                <a:schemeClr val="dk1"/>
              </a:solidFill>
              <a:effectLst/>
              <a:latin typeface="Oslo Sans Office" panose="02000000000000000000" pitchFamily="2" charset="0"/>
              <a:ea typeface="+mn-ea"/>
              <a:cs typeface="Times New Roman" panose="02020603050405020304" pitchFamily="18" charset="0"/>
            </a:rPr>
            <a:t> </a:t>
          </a:r>
        </a:p>
        <a:p>
          <a:endParaRPr lang="nb-NO" sz="1000">
            <a:latin typeface="Oslo Sans Office" panose="02000000000000000000" pitchFamily="2"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638174</xdr:colOff>
      <xdr:row>2</xdr:row>
      <xdr:rowOff>95248</xdr:rowOff>
    </xdr:from>
    <xdr:to>
      <xdr:col>15</xdr:col>
      <xdr:colOff>533400</xdr:colOff>
      <xdr:row>71</xdr:row>
      <xdr:rowOff>9071</xdr:rowOff>
    </xdr:to>
    <xdr:sp macro="" textlink="">
      <xdr:nvSpPr>
        <xdr:cNvPr id="2" name="TekstSylinder 1">
          <a:extLst>
            <a:ext uri="{FF2B5EF4-FFF2-40B4-BE49-F238E27FC236}">
              <a16:creationId xmlns:a16="http://schemas.microsoft.com/office/drawing/2014/main" id="{00000000-0008-0000-1400-000002000000}"/>
            </a:ext>
          </a:extLst>
        </xdr:cNvPr>
        <xdr:cNvSpPr txBox="1"/>
      </xdr:nvSpPr>
      <xdr:spPr>
        <a:xfrm>
          <a:off x="1436460" y="458105"/>
          <a:ext cx="11071226" cy="124323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Kriterieoversikt</a:t>
          </a:r>
        </a:p>
        <a:p>
          <a:r>
            <a:rPr lang="nb-NO" sz="1000" b="0">
              <a:solidFill>
                <a:schemeClr val="dk1"/>
              </a:solidFill>
              <a:effectLst/>
              <a:latin typeface="Oslo Sans Office" panose="02000000000000000000" pitchFamily="2" charset="0"/>
              <a:ea typeface="+mn-ea"/>
              <a:cs typeface="Times New Roman" panose="02020603050405020304" pitchFamily="18" charset="0"/>
            </a:rPr>
            <a:t>Kriteriesettene for hvert funksjonsområde fremgår av tabell 3.1 og 4.1. I enkelte tilfeller er kriteriebeskrivelsen forkortet. Nedenfor følger en oversikt over alle kriteriene under hvert funksjonsområde, med fullt navn. Dersom annet ikke er angitt er SSB kilde for datagrunnlaget.</a:t>
          </a:r>
        </a:p>
        <a:p>
          <a:endParaRPr lang="nb-NO" sz="1000" b="0">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FO1 Administrasjon og fellestjenester </a:t>
          </a:r>
        </a:p>
        <a:p>
          <a:r>
            <a:rPr lang="nb-NO" sz="1000" b="0">
              <a:solidFill>
                <a:schemeClr val="dk1"/>
              </a:solidFill>
              <a:effectLst/>
              <a:latin typeface="Oslo Sans Office" panose="02000000000000000000" pitchFamily="2" charset="0"/>
              <a:ea typeface="+mn-ea"/>
              <a:cs typeface="Times New Roman" panose="02020603050405020304" pitchFamily="18" charset="0"/>
            </a:rPr>
            <a:t>1. Basistilskudd.</a:t>
          </a:r>
        </a:p>
        <a:p>
          <a:r>
            <a:rPr lang="nb-NO" sz="1000" b="0">
              <a:solidFill>
                <a:schemeClr val="dk1"/>
              </a:solidFill>
              <a:effectLst/>
              <a:latin typeface="Oslo Sans Office" panose="02000000000000000000" pitchFamily="2" charset="0"/>
              <a:ea typeface="+mn-ea"/>
              <a:cs typeface="Times New Roman" panose="02020603050405020304" pitchFamily="18" charset="0"/>
            </a:rPr>
            <a:t>2. Antall innbyggere per 01.01.2025. </a:t>
          </a:r>
          <a:br>
            <a:rPr lang="nb-NO" sz="1000" b="0">
              <a:solidFill>
                <a:schemeClr val="dk1"/>
              </a:solidFill>
              <a:effectLst/>
              <a:latin typeface="Oslo Sans Office" panose="02000000000000000000" pitchFamily="2" charset="0"/>
              <a:ea typeface="+mn-ea"/>
              <a:cs typeface="Times New Roman" panose="02020603050405020304" pitchFamily="18" charset="0"/>
            </a:rPr>
          </a:br>
          <a:r>
            <a:rPr lang="nb-NO" sz="1000" b="0">
              <a:solidFill>
                <a:schemeClr val="dk1"/>
              </a:solidFill>
              <a:effectLst/>
              <a:latin typeface="Oslo Sans Office" panose="02000000000000000000" pitchFamily="2" charset="0"/>
              <a:ea typeface="+mn-ea"/>
              <a:cs typeface="Times New Roman" panose="02020603050405020304" pitchFamily="18" charset="0"/>
            </a:rPr>
            <a:t> </a:t>
          </a:r>
        </a:p>
        <a:p>
          <a:r>
            <a:rPr lang="nb-NO" sz="1000" b="1">
              <a:solidFill>
                <a:schemeClr val="dk1"/>
              </a:solidFill>
              <a:effectLst/>
              <a:latin typeface="Oslo Sans Office" panose="02000000000000000000" pitchFamily="2" charset="0"/>
              <a:ea typeface="+mn-ea"/>
              <a:cs typeface="Times New Roman" panose="02020603050405020304" pitchFamily="18" charset="0"/>
            </a:rPr>
            <a:t>FO2A Barnehager - kommunale  </a:t>
          </a:r>
        </a:p>
        <a:p>
          <a:r>
            <a:rPr lang="nb-NO" sz="1000" b="0">
              <a:solidFill>
                <a:schemeClr val="dk1"/>
              </a:solidFill>
              <a:effectLst/>
              <a:latin typeface="Oslo Sans Office" panose="02000000000000000000" pitchFamily="2" charset="0"/>
              <a:ea typeface="+mn-ea"/>
              <a:cs typeface="Times New Roman" panose="02020603050405020304" pitchFamily="18" charset="0"/>
            </a:rPr>
            <a:t>1. Vektede heltidsplasser, 0-2 år per 15.12.2024. Beregning fremgår av tabell 4.5 - 4.6. </a:t>
          </a:r>
        </a:p>
        <a:p>
          <a:r>
            <a:rPr lang="nb-NO" sz="1000" b="0">
              <a:solidFill>
                <a:schemeClr val="dk1"/>
              </a:solidFill>
              <a:effectLst/>
              <a:latin typeface="Oslo Sans Office" panose="02000000000000000000" pitchFamily="2" charset="0"/>
              <a:ea typeface="+mn-ea"/>
              <a:cs typeface="Times New Roman" panose="02020603050405020304" pitchFamily="18" charset="0"/>
            </a:rPr>
            <a:t>2. Vektede heltidsplasser, 3-6 år per 15.12.2024. Beregning fremgår av tabell 4.5 - 4.6. </a:t>
          </a:r>
        </a:p>
        <a:p>
          <a:endParaRPr lang="nb-NO" sz="1000" b="1">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FO2B Barnevern </a:t>
          </a:r>
        </a:p>
        <a:p>
          <a:r>
            <a:rPr lang="nb-NO" sz="1000" b="0">
              <a:solidFill>
                <a:schemeClr val="dk1"/>
              </a:solidFill>
              <a:effectLst/>
              <a:latin typeface="Oslo Sans Office" panose="02000000000000000000" pitchFamily="2" charset="0"/>
              <a:ea typeface="+mn-ea"/>
              <a:cs typeface="Times New Roman" panose="02020603050405020304" pitchFamily="18" charset="0"/>
            </a:rPr>
            <a:t>1. Antall barn 1-5 år per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2. Antall barn 6-12 år per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3. Antall unge 13-17 år per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4. Antall barn 0-17 år av enslige forsørgere * Lavutdanningsindeks per 01.01.2025. Kilde: NAV og SSB.</a:t>
          </a:r>
        </a:p>
        <a:p>
          <a:r>
            <a:rPr lang="nb-NO" sz="1000" b="0">
              <a:solidFill>
                <a:schemeClr val="dk1"/>
              </a:solidFill>
              <a:effectLst/>
              <a:latin typeface="Oslo Sans Office" panose="02000000000000000000" pitchFamily="2" charset="0"/>
              <a:ea typeface="+mn-ea"/>
              <a:cs typeface="Times New Roman" panose="02020603050405020304" pitchFamily="18" charset="0"/>
            </a:rPr>
            <a:t>5. Antall husholdninger med enslig forsørger og 3 barn eller fler.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6. Antall innbyggere 0-22 år med ikke-vestlig 1. generasjon bakgrunn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7. Antall innbyggere 0-12 år med ikke-vestlig 2. generasjon bakgrunn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8. Kommunalt disponerte utleieboliger, kun 2-roms og større 01.01.2025. Kilde: Boligbygg Oslo KF.                                                                                                                                                                                                                                                                                                 </a:t>
          </a:r>
        </a:p>
        <a:p>
          <a:r>
            <a:rPr lang="nb-NO" sz="1000" b="0">
              <a:solidFill>
                <a:schemeClr val="dk1"/>
              </a:solidFill>
              <a:effectLst/>
              <a:latin typeface="Oslo Sans Office" panose="02000000000000000000" pitchFamily="2" charset="0"/>
              <a:ea typeface="+mn-ea"/>
              <a:cs typeface="Times New Roman" panose="02020603050405020304" pitchFamily="18" charset="0"/>
            </a:rPr>
            <a:t>9. Barn 0-17 år i husholdninger som har mindre enn 60 % av medianinntekten i Norge, og med en brutto finanskapital under 1 G, inntektsår 2023. Kilde: Bufdir/SSB. </a:t>
          </a:r>
        </a:p>
        <a:p>
          <a:r>
            <a:rPr lang="nb-NO" sz="1000" b="0">
              <a:solidFill>
                <a:schemeClr val="dk1"/>
              </a:solidFill>
              <a:effectLst/>
              <a:latin typeface="Oslo Sans Office" panose="02000000000000000000" pitchFamily="2" charset="0"/>
              <a:ea typeface="+mn-ea"/>
              <a:cs typeface="Times New Roman" panose="02020603050405020304" pitchFamily="18" charset="0"/>
            </a:rPr>
            <a:t>10. Elever som ikke har fullført videregående opplæring i løpet av 5 år, gj.sn. 2023-2024. </a:t>
          </a:r>
        </a:p>
        <a:p>
          <a:r>
            <a:rPr lang="nb-NO" sz="1000" b="0">
              <a:solidFill>
                <a:schemeClr val="dk1"/>
              </a:solidFill>
              <a:effectLst/>
              <a:latin typeface="Oslo Sans Office" panose="02000000000000000000" pitchFamily="2" charset="0"/>
              <a:ea typeface="+mn-ea"/>
              <a:cs typeface="Times New Roman" panose="02020603050405020304" pitchFamily="18" charset="0"/>
            </a:rPr>
            <a:t>11. Antall foreldre med medisinuttak for tung psykiatri, gj.sn. 2021-2023. Kilde: Reseptregisteret (NorPD) ved Folkehelseinstituttet.</a:t>
          </a:r>
        </a:p>
        <a:p>
          <a:endParaRPr lang="nb-NO" sz="1000" b="1">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FO2C Aktivitetstilbud for barn og unge, helsestasjon og skolehelsetjeneste</a:t>
          </a:r>
        </a:p>
        <a:p>
          <a:r>
            <a:rPr lang="nb-NO" sz="1000" b="0">
              <a:solidFill>
                <a:schemeClr val="dk1"/>
              </a:solidFill>
              <a:effectLst/>
              <a:latin typeface="Oslo Sans Office" panose="02000000000000000000" pitchFamily="2" charset="0"/>
              <a:ea typeface="+mn-ea"/>
              <a:cs typeface="Times New Roman" panose="02020603050405020304" pitchFamily="18" charset="0"/>
            </a:rPr>
            <a:t>1. Antall fødte 2024. </a:t>
          </a:r>
        </a:p>
        <a:p>
          <a:r>
            <a:rPr lang="nb-NO" sz="1000" b="0">
              <a:solidFill>
                <a:schemeClr val="dk1"/>
              </a:solidFill>
              <a:effectLst/>
              <a:latin typeface="Oslo Sans Office" panose="02000000000000000000" pitchFamily="2" charset="0"/>
              <a:ea typeface="+mn-ea"/>
              <a:cs typeface="Times New Roman" panose="02020603050405020304" pitchFamily="18" charset="0"/>
            </a:rPr>
            <a:t>2. Antall barn 1-5 år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3. Antall barn 6-12 år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4. Antall unge 13-17 år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5. Antall barn 0-17 år av enslige forsørgere * Lavutdanningsindeks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6. Antall innbyggere 0-22 år med ikke-vestlig 1. generasjon bakgrunn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7. Barn 0-17 år i husholdninger som har mindre enn 60 % av medianinntekten i Norge, og med en brutto finanskapital under 1 G, inntektsår 2023. Kilde: Bufdir/SSB .</a:t>
          </a:r>
        </a:p>
        <a:p>
          <a:r>
            <a:rPr lang="nb-NO" sz="1000" b="0">
              <a:solidFill>
                <a:schemeClr val="dk1"/>
              </a:solidFill>
              <a:effectLst/>
              <a:latin typeface="Oslo Sans Office" panose="02000000000000000000" pitchFamily="2" charset="0"/>
              <a:ea typeface="+mn-ea"/>
              <a:cs typeface="Times New Roman" panose="02020603050405020304" pitchFamily="18" charset="0"/>
            </a:rPr>
            <a:t>8. Elever som ikke har fullført videregående opplæring i løpet av 5 år, gj.sn. 2023-2024. </a:t>
          </a:r>
        </a:p>
        <a:p>
          <a:endParaRPr lang="nb-NO" sz="1000" b="1">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FO3 Helse og omsorg </a:t>
          </a:r>
        </a:p>
        <a:p>
          <a:r>
            <a:rPr lang="nb-NO" sz="1000" b="0">
              <a:solidFill>
                <a:schemeClr val="dk1"/>
              </a:solidFill>
              <a:effectLst/>
              <a:latin typeface="Oslo Sans Office" panose="02000000000000000000" pitchFamily="2" charset="0"/>
              <a:ea typeface="+mn-ea"/>
              <a:cs typeface="Times New Roman" panose="02020603050405020304" pitchFamily="18" charset="0"/>
            </a:rPr>
            <a:t>1. Antall hjelpestønadsmottakere 0-17 år, sats 2-4, 01.01.2025. Kilde: NAV.</a:t>
          </a:r>
        </a:p>
        <a:p>
          <a:r>
            <a:rPr lang="nb-NO" sz="1000" b="0">
              <a:solidFill>
                <a:schemeClr val="dk1"/>
              </a:solidFill>
              <a:effectLst/>
              <a:latin typeface="Oslo Sans Office" panose="02000000000000000000" pitchFamily="2" charset="0"/>
              <a:ea typeface="+mn-ea"/>
              <a:cs typeface="Times New Roman" panose="02020603050405020304" pitchFamily="18" charset="0"/>
            </a:rPr>
            <a:t>2. Antall innbyggere 18-66 år ufør og enslig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3. Antall innbyggere 18-66 år hjelpestønad og ufør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4. Antall innbyggere 50-66 år 01.01.2024 * Dødelighetsindeks 50-74 år, 2017-2023. </a:t>
          </a:r>
        </a:p>
        <a:p>
          <a:r>
            <a:rPr lang="nb-NO" sz="1000" b="0">
              <a:solidFill>
                <a:schemeClr val="dk1"/>
              </a:solidFill>
              <a:effectLst/>
              <a:latin typeface="Oslo Sans Office" panose="02000000000000000000" pitchFamily="2" charset="0"/>
              <a:ea typeface="+mn-ea"/>
              <a:cs typeface="Times New Roman" panose="02020603050405020304" pitchFamily="18" charset="0"/>
            </a:rPr>
            <a:t>5. Antall brukere med statlig refusjon for ressurskrevende tjenester 2024. Dette tallet fremgår av en sammenvekting av psykisk utviklingshemmede brukere over 16 år og andre brukere med statlig refusjon for ressurskrevende tjenester, der førstnevnte inngår med vekt lik 1,5 mens andre brukere inngår med vekt lik 1,0. Kilde: Helsedirektoratet.</a:t>
          </a:r>
        </a:p>
        <a:p>
          <a:r>
            <a:rPr lang="nb-NO" sz="1000" b="0">
              <a:solidFill>
                <a:schemeClr val="dk1"/>
              </a:solidFill>
              <a:effectLst/>
              <a:latin typeface="Oslo Sans Office" panose="02000000000000000000" pitchFamily="2" charset="0"/>
              <a:ea typeface="+mn-ea"/>
              <a:cs typeface="Times New Roman" panose="02020603050405020304" pitchFamily="18" charset="0"/>
            </a:rPr>
            <a:t>6. Antall innbyggere 18-66 år med medisinuttak for tung psykiatri, gj.sn. 2021-2023. Kilde: Reseptregisteret (NorPD) ved Folkehelseinstituttet.</a:t>
          </a:r>
        </a:p>
        <a:p>
          <a:r>
            <a:rPr lang="nb-NO" sz="1000" b="0">
              <a:solidFill>
                <a:schemeClr val="dk1"/>
              </a:solidFill>
              <a:effectLst/>
              <a:latin typeface="Oslo Sans Office" panose="02000000000000000000" pitchFamily="2" charset="0"/>
              <a:ea typeface="+mn-ea"/>
              <a:cs typeface="Times New Roman" panose="02020603050405020304" pitchFamily="18" charset="0"/>
            </a:rPr>
            <a:t>7. Antall innbyggere 67-79 år 01.01.2024* Dødelighetsindeks 50-74 år, 2017-2023.  </a:t>
          </a:r>
        </a:p>
        <a:p>
          <a:r>
            <a:rPr lang="nb-NO" sz="1000" b="0">
              <a:solidFill>
                <a:schemeClr val="dk1"/>
              </a:solidFill>
              <a:effectLst/>
              <a:latin typeface="Oslo Sans Office" panose="02000000000000000000" pitchFamily="2" charset="0"/>
              <a:ea typeface="+mn-ea"/>
              <a:cs typeface="Times New Roman" panose="02020603050405020304" pitchFamily="18" charset="0"/>
            </a:rPr>
            <a:t>8. Antall ikke gifte personer 67-79 år justert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9. Antall personer 80-89 år justert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10. Antall ikke gifte personer 80-89 år justert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11. Antall personer 90+ år justert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12. Antall personer med lav utdanning 67+ år bydel 01.01.2025. </a:t>
          </a:r>
        </a:p>
        <a:p>
          <a:r>
            <a:rPr lang="nb-NO" sz="1000" b="0">
              <a:solidFill>
                <a:schemeClr val="dk1"/>
              </a:solidFill>
              <a:effectLst/>
              <a:latin typeface="Oslo Sans Office" panose="02000000000000000000" pitchFamily="2" charset="0"/>
              <a:ea typeface="+mn-ea"/>
              <a:cs typeface="Times New Roman" panose="02020603050405020304" pitchFamily="18" charset="0"/>
            </a:rPr>
            <a:t>13A. Antall innbyggere 67+ år med medisinuttak for kreft, gj.sn. 2021-2023. Kilde: Reseptregisteret (NorPD) ved Folkehelseinstituttet.</a:t>
          </a:r>
        </a:p>
        <a:p>
          <a:r>
            <a:rPr lang="nb-NO" sz="1000" b="0">
              <a:solidFill>
                <a:schemeClr val="dk1"/>
              </a:solidFill>
              <a:effectLst/>
              <a:latin typeface="Oslo Sans Office" panose="02000000000000000000" pitchFamily="2" charset="0"/>
              <a:ea typeface="+mn-ea"/>
              <a:cs typeface="Times New Roman" panose="02020603050405020304" pitchFamily="18" charset="0"/>
            </a:rPr>
            <a:t>13B. Antall innbyggere 67+ år med medisinuttak for lett psykiatri, gj.sn. 2021-2023. Kilde: Reseptregisteret (NorPD) ved Folkehelseinstituttet.</a:t>
          </a:r>
        </a:p>
        <a:p>
          <a:r>
            <a:rPr lang="nb-NO" sz="1000" b="0">
              <a:solidFill>
                <a:schemeClr val="dk1"/>
              </a:solidFill>
              <a:effectLst/>
              <a:latin typeface="Oslo Sans Office" panose="02000000000000000000" pitchFamily="2" charset="0"/>
              <a:ea typeface="+mn-ea"/>
              <a:cs typeface="Times New Roman" panose="02020603050405020304" pitchFamily="18" charset="0"/>
            </a:rPr>
            <a:t>13C. Antall innbyggere 67+ år med medisinuttak for tung psykiatri, gj.sn. 2021-2023. Kilde: Reseptregisteret (NorPD) ved Folkehelseinstituttet.</a:t>
          </a:r>
        </a:p>
        <a:p>
          <a:r>
            <a:rPr lang="nb-NO" sz="1000" b="0">
              <a:solidFill>
                <a:schemeClr val="dk1"/>
              </a:solidFill>
              <a:effectLst/>
              <a:latin typeface="Oslo Sans Office" panose="02000000000000000000" pitchFamily="2" charset="0"/>
              <a:ea typeface="+mn-ea"/>
              <a:cs typeface="Times New Roman" panose="02020603050405020304" pitchFamily="18" charset="0"/>
            </a:rPr>
            <a:t> </a:t>
          </a:r>
          <a:endParaRPr lang="nb-NO" sz="1000" b="1">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FO4 Sosiale tjenester og ytelser</a:t>
          </a:r>
        </a:p>
        <a:p>
          <a:r>
            <a:rPr lang="nb-NO" sz="1000" b="0">
              <a:solidFill>
                <a:schemeClr val="dk1"/>
              </a:solidFill>
              <a:effectLst/>
              <a:latin typeface="Oslo Sans Office" panose="02000000000000000000" pitchFamily="2" charset="0"/>
              <a:ea typeface="+mn-ea"/>
              <a:cs typeface="Times New Roman" panose="02020603050405020304" pitchFamily="18" charset="0"/>
            </a:rPr>
            <a:t>1. Antall aleneboende (uten barn) 18-67 år med inntekt mindre enn 60 % av medianinntekten i Oslo og lav</a:t>
          </a:r>
          <a:r>
            <a:rPr lang="nb-NO" sz="1000" b="0" baseline="0">
              <a:solidFill>
                <a:schemeClr val="dk1"/>
              </a:solidFill>
              <a:effectLst/>
              <a:latin typeface="Oslo Sans Office" panose="02000000000000000000" pitchFamily="2" charset="0"/>
              <a:ea typeface="+mn-ea"/>
              <a:cs typeface="Times New Roman" panose="02020603050405020304" pitchFamily="18" charset="0"/>
            </a:rPr>
            <a:t> </a:t>
          </a:r>
          <a:r>
            <a:rPr lang="nb-NO" sz="1000" b="0">
              <a:solidFill>
                <a:schemeClr val="dk1"/>
              </a:solidFill>
              <a:effectLst/>
              <a:latin typeface="Oslo Sans Office" panose="02000000000000000000" pitchFamily="2" charset="0"/>
              <a:ea typeface="+mn-ea"/>
              <a:cs typeface="Times New Roman" panose="02020603050405020304" pitchFamily="18" charset="0"/>
            </a:rPr>
            <a:t>utdanningsnivå. Inntektsår 2023. </a:t>
          </a:r>
        </a:p>
        <a:p>
          <a:r>
            <a:rPr lang="nb-NO" sz="1000" b="0">
              <a:solidFill>
                <a:schemeClr val="dk1"/>
              </a:solidFill>
              <a:effectLst/>
              <a:latin typeface="Oslo Sans Office" panose="02000000000000000000" pitchFamily="2" charset="0"/>
              <a:ea typeface="+mn-ea"/>
              <a:cs typeface="Times New Roman" panose="02020603050405020304" pitchFamily="18" charset="0"/>
            </a:rPr>
            <a:t>2. Antall innbyggere i barnehusholdninger med inntekt mindre enn 60 % av medianinntekten i Oslo, og med en brutto finanskapital under 1 G, inntektsår 2023.</a:t>
          </a:r>
        </a:p>
        <a:p>
          <a:r>
            <a:rPr lang="nb-NO" sz="1000" b="0">
              <a:solidFill>
                <a:schemeClr val="dk1"/>
              </a:solidFill>
              <a:effectLst/>
              <a:latin typeface="Oslo Sans Office" panose="02000000000000000000" pitchFamily="2" charset="0"/>
              <a:ea typeface="+mn-ea"/>
              <a:cs typeface="Times New Roman" panose="02020603050405020304" pitchFamily="18" charset="0"/>
            </a:rPr>
            <a:t>(eks. innbyggere i aleneforsørgerhusholdninger) </a:t>
          </a:r>
        </a:p>
        <a:p>
          <a:r>
            <a:rPr lang="nb-NO" sz="1000" b="0">
              <a:solidFill>
                <a:schemeClr val="dk1"/>
              </a:solidFill>
              <a:effectLst/>
              <a:latin typeface="Oslo Sans Office" panose="02000000000000000000" pitchFamily="2" charset="0"/>
              <a:ea typeface="+mn-ea"/>
              <a:cs typeface="Times New Roman" panose="02020603050405020304" pitchFamily="18" charset="0"/>
            </a:rPr>
            <a:t>3. Antall innbyggere i aleneforsørgerhusholdninger med inntekt mindre enn 60 % av medianinntekten i Oslo, og med en brutto finanskapital under 1 G, inntektsår 2023.</a:t>
          </a:r>
        </a:p>
        <a:p>
          <a:r>
            <a:rPr lang="nb-NO" sz="1000" b="0">
              <a:solidFill>
                <a:schemeClr val="dk1"/>
              </a:solidFill>
              <a:effectLst/>
              <a:latin typeface="Oslo Sans Office" panose="02000000000000000000" pitchFamily="2" charset="0"/>
              <a:ea typeface="+mn-ea"/>
              <a:cs typeface="Times New Roman" panose="02020603050405020304" pitchFamily="18" charset="0"/>
            </a:rPr>
            <a:t>4. Antall innbyggere (18-67 år) med inntekt mindre enn 60 % av medianinntekten i Oslo</a:t>
          </a:r>
          <a:r>
            <a:rPr lang="nb-NO" sz="1000" b="0" baseline="0">
              <a:solidFill>
                <a:schemeClr val="dk1"/>
              </a:solidFill>
              <a:effectLst/>
              <a:latin typeface="Oslo Sans Office" panose="02000000000000000000" pitchFamily="2" charset="0"/>
              <a:ea typeface="+mn-ea"/>
              <a:cs typeface="Times New Roman" panose="02020603050405020304" pitchFamily="18" charset="0"/>
            </a:rPr>
            <a:t> </a:t>
          </a:r>
          <a:r>
            <a:rPr lang="nb-NO" sz="1000" b="0">
              <a:solidFill>
                <a:schemeClr val="dk1"/>
              </a:solidFill>
              <a:effectLst/>
              <a:latin typeface="Oslo Sans Office" panose="02000000000000000000" pitchFamily="2" charset="0"/>
              <a:ea typeface="+mn-ea"/>
              <a:cs typeface="Times New Roman" panose="02020603050405020304" pitchFamily="18" charset="0"/>
            </a:rPr>
            <a:t>med «eierstatus» som leietakere</a:t>
          </a:r>
          <a:r>
            <a:rPr lang="nb-NO" sz="1000" b="0" baseline="0">
              <a:solidFill>
                <a:schemeClr val="dk1"/>
              </a:solidFill>
              <a:effectLst/>
              <a:latin typeface="Oslo Sans Office" panose="02000000000000000000" pitchFamily="2" charset="0"/>
              <a:ea typeface="+mn-ea"/>
              <a:cs typeface="Times New Roman" panose="02020603050405020304" pitchFamily="18" charset="0"/>
            </a:rPr>
            <a:t> (</a:t>
          </a:r>
          <a:r>
            <a:rPr lang="nb-NO" sz="1000" b="0">
              <a:solidFill>
                <a:schemeClr val="dk1"/>
              </a:solidFill>
              <a:effectLst/>
              <a:latin typeface="Oslo Sans Office" panose="02000000000000000000" pitchFamily="2" charset="0"/>
              <a:ea typeface="+mn-ea"/>
              <a:cs typeface="Times New Roman" panose="02020603050405020304" pitchFamily="18" charset="0"/>
            </a:rPr>
            <a:t>personer oppmeldt i høyere utdanning er ikke inkludert). Inntektsår 2023. </a:t>
          </a:r>
        </a:p>
        <a:p>
          <a:r>
            <a:rPr lang="nb-NO" sz="1000" b="0">
              <a:solidFill>
                <a:schemeClr val="dk1"/>
              </a:solidFill>
              <a:effectLst/>
              <a:latin typeface="Oslo Sans Office" panose="02000000000000000000" pitchFamily="2" charset="0"/>
              <a:ea typeface="+mn-ea"/>
              <a:cs typeface="Times New Roman" panose="02020603050405020304" pitchFamily="18" charset="0"/>
            </a:rPr>
            <a:t>5. Antall innbyggere (18-67 år) med flyktningbakgrunn m. botid over 5 år. Årgang 2025. </a:t>
          </a:r>
        </a:p>
        <a:p>
          <a:r>
            <a:rPr lang="nb-NO" sz="1000" b="0">
              <a:solidFill>
                <a:schemeClr val="dk1"/>
              </a:solidFill>
              <a:effectLst/>
              <a:latin typeface="Oslo Sans Office" panose="02000000000000000000" pitchFamily="2" charset="0"/>
              <a:ea typeface="+mn-ea"/>
              <a:cs typeface="Times New Roman" panose="02020603050405020304" pitchFamily="18" charset="0"/>
            </a:rPr>
            <a:t>6. Antall unike pasienter innenfor tverrfaglig spesialisert rusbehandling (TSB), med hoveddiagnose F10-F19. Årgang</a:t>
          </a:r>
          <a:r>
            <a:rPr lang="nb-NO" sz="1000" b="0" baseline="0">
              <a:solidFill>
                <a:schemeClr val="dk1"/>
              </a:solidFill>
              <a:effectLst/>
              <a:latin typeface="Oslo Sans Office" panose="02000000000000000000" pitchFamily="2" charset="0"/>
              <a:ea typeface="+mn-ea"/>
              <a:cs typeface="Times New Roman" panose="02020603050405020304" pitchFamily="18" charset="0"/>
            </a:rPr>
            <a:t> </a:t>
          </a:r>
          <a:r>
            <a:rPr lang="nb-NO" sz="1000" b="0">
              <a:solidFill>
                <a:schemeClr val="dk1"/>
              </a:solidFill>
              <a:effectLst/>
              <a:latin typeface="Oslo Sans Office" panose="02000000000000000000" pitchFamily="2" charset="0"/>
              <a:ea typeface="+mn-ea"/>
              <a:cs typeface="Times New Roman" panose="02020603050405020304" pitchFamily="18" charset="0"/>
            </a:rPr>
            <a:t>2024. </a:t>
          </a:r>
        </a:p>
        <a:p>
          <a:r>
            <a:rPr lang="nb-NO" sz="1000" b="0">
              <a:solidFill>
                <a:schemeClr val="dk1"/>
              </a:solidFill>
              <a:effectLst/>
              <a:latin typeface="Oslo Sans Office" panose="02000000000000000000" pitchFamily="2" charset="0"/>
              <a:ea typeface="+mn-ea"/>
              <a:cs typeface="Times New Roman" panose="02020603050405020304" pitchFamily="18" charset="0"/>
            </a:rPr>
            <a:t>7. Antall innbyggere (18-67 år) i "utvidet ledighet".</a:t>
          </a:r>
          <a:r>
            <a:rPr lang="nb-NO" sz="1000" b="0" baseline="0">
              <a:solidFill>
                <a:schemeClr val="dk1"/>
              </a:solidFill>
              <a:effectLst/>
              <a:latin typeface="Oslo Sans Office" panose="02000000000000000000" pitchFamily="2" charset="0"/>
              <a:ea typeface="+mn-ea"/>
              <a:cs typeface="Times New Roman" panose="02020603050405020304" pitchFamily="18" charset="0"/>
            </a:rPr>
            <a:t> </a:t>
          </a:r>
          <a:r>
            <a:rPr lang="nb-NO" sz="1000" b="0">
              <a:solidFill>
                <a:schemeClr val="dk1"/>
              </a:solidFill>
              <a:effectLst/>
              <a:latin typeface="Oslo Sans Office" panose="02000000000000000000" pitchFamily="2" charset="0"/>
              <a:ea typeface="+mn-ea"/>
              <a:cs typeface="Times New Roman" panose="02020603050405020304" pitchFamily="18" charset="0"/>
            </a:rPr>
            <a:t>Gruppen omfatter de som er registrert som helt ledige eller ordinære tiltaksdeltakere, de med nedsatt arbeidsevne som enten er eller ikke er på arbeidsrettede tiltak, samt andre som mottar service. I tillegg er individer registrert i høyere utdanning holdt utenfor.</a:t>
          </a:r>
          <a:r>
            <a:rPr lang="nb-NO" sz="1000" b="0" baseline="0">
              <a:solidFill>
                <a:schemeClr val="dk1"/>
              </a:solidFill>
              <a:effectLst/>
              <a:latin typeface="Oslo Sans Office" panose="02000000000000000000" pitchFamily="2" charset="0"/>
              <a:ea typeface="+mn-ea"/>
              <a:cs typeface="Times New Roman" panose="02020603050405020304" pitchFamily="18" charset="0"/>
            </a:rPr>
            <a:t> Årgang 2023 (grunnet utsortering av personer oppmeldt i høyere utdanning.)</a:t>
          </a:r>
          <a:endParaRPr lang="nb-NO" sz="1000" b="0">
            <a:solidFill>
              <a:schemeClr val="dk1"/>
            </a:solidFill>
            <a:effectLst/>
            <a:latin typeface="Oslo Sans Office" panose="02000000000000000000" pitchFamily="2" charset="0"/>
            <a:ea typeface="+mn-ea"/>
            <a:cs typeface="Times New Roman" panose="02020603050405020304" pitchFamily="18" charset="0"/>
          </a:endParaRPr>
        </a:p>
        <a:p>
          <a:r>
            <a:rPr lang="nb-NO" sz="1000" b="0">
              <a:solidFill>
                <a:schemeClr val="dk1"/>
              </a:solidFill>
              <a:effectLst/>
              <a:latin typeface="Oslo Sans Office" panose="02000000000000000000" pitchFamily="2" charset="0"/>
              <a:ea typeface="+mn-ea"/>
              <a:cs typeface="Times New Roman" panose="02020603050405020304" pitchFamily="18" charset="0"/>
            </a:rPr>
            <a:t>8. Antall innbyggere 50-67 år med med inntekt mindre enn 60 % av medianinntekten i Oslo &amp; ikke-vestlig landbakgrunn. Inntektsår 2023. </a:t>
          </a:r>
        </a:p>
        <a:p>
          <a:r>
            <a:rPr lang="nb-NO" sz="1000" b="0">
              <a:solidFill>
                <a:schemeClr val="dk1"/>
              </a:solidFill>
              <a:effectLst/>
              <a:latin typeface="Oslo Sans Office" panose="02000000000000000000" pitchFamily="2" charset="0"/>
              <a:ea typeface="+mn-ea"/>
              <a:cs typeface="Times New Roman" panose="02020603050405020304" pitchFamily="18" charset="0"/>
            </a:rPr>
            <a:t>9. Antall husholdninger med 3+ barn (alle husholdningstyper) med inntekt mindre enn 60 % av medianinntekten i Oslo, og med en brutto finanskapital under 1 G, inntektsår 2023.</a:t>
          </a:r>
        </a:p>
        <a:p>
          <a:endParaRPr lang="nb-NO" sz="1000" b="0">
            <a:solidFill>
              <a:schemeClr val="dk1"/>
            </a:solidFill>
            <a:effectLst/>
            <a:latin typeface="Oslo Sans Office" panose="02000000000000000000" pitchFamily="2" charset="0"/>
            <a:ea typeface="+mn-ea"/>
            <a:cs typeface="Times New Roman" panose="02020603050405020304" pitchFamily="18" charset="0"/>
          </a:endParaRPr>
        </a:p>
        <a:p>
          <a:endParaRPr lang="nb-NO" sz="1000" b="0">
            <a:latin typeface="Oslo Sans Office" panose="02000000000000000000" pitchFamily="2"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tema">
  <a:themeElements>
    <a:clrScheme name="Oslo_farger">
      <a:dk1>
        <a:srgbClr val="2C2C2C"/>
      </a:dk1>
      <a:lt1>
        <a:sysClr val="window" lastClr="FFFFFF"/>
      </a:lt1>
      <a:dk2>
        <a:srgbClr val="2A2859"/>
      </a:dk2>
      <a:lt2>
        <a:srgbClr val="F8F0DD"/>
      </a:lt2>
      <a:accent1>
        <a:srgbClr val="034B45"/>
      </a:accent1>
      <a:accent2>
        <a:srgbClr val="43F8B6"/>
      </a:accent2>
      <a:accent3>
        <a:srgbClr val="C7F6C9"/>
      </a:accent3>
      <a:accent4>
        <a:srgbClr val="6FE9FF"/>
      </a:accent4>
      <a:accent5>
        <a:srgbClr val="FF8274"/>
      </a:accent5>
      <a:accent6>
        <a:srgbClr val="F9C66B"/>
      </a:accent6>
      <a:hlink>
        <a:srgbClr val="2C2C2C"/>
      </a:hlink>
      <a:folHlink>
        <a:srgbClr val="2C2C2C"/>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0BFAE"/>
  </sheetPr>
  <dimension ref="A1"/>
  <sheetViews>
    <sheetView topLeftCell="A17" zoomScale="70" zoomScaleNormal="70" workbookViewId="0"/>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8274"/>
  </sheetPr>
  <dimension ref="A1:AB211"/>
  <sheetViews>
    <sheetView topLeftCell="A4" zoomScale="55" zoomScaleNormal="55" workbookViewId="0">
      <selection activeCell="B7" sqref="B7"/>
    </sheetView>
  </sheetViews>
  <sheetFormatPr baseColWidth="10" defaultColWidth="11.42578125" defaultRowHeight="17.25" x14ac:dyDescent="0.35"/>
  <cols>
    <col min="1" max="1" width="57.140625" style="2" customWidth="1"/>
    <col min="2" max="11" width="22" style="2" customWidth="1"/>
    <col min="12" max="12" width="26" style="2" customWidth="1"/>
    <col min="13" max="16384" width="11.42578125" style="2"/>
  </cols>
  <sheetData>
    <row r="1" spans="1:27" x14ac:dyDescent="0.35">
      <c r="A1" s="1"/>
      <c r="B1" s="1"/>
      <c r="C1" s="1"/>
      <c r="D1" s="1"/>
      <c r="E1" s="1"/>
      <c r="F1" s="1"/>
      <c r="G1" s="1"/>
      <c r="H1" s="1"/>
      <c r="I1" s="1"/>
      <c r="J1" s="1"/>
      <c r="K1" s="1"/>
      <c r="L1" s="1"/>
      <c r="M1" s="1"/>
      <c r="N1" s="1"/>
      <c r="O1" s="1"/>
    </row>
    <row r="2" spans="1:27" ht="26.25" x14ac:dyDescent="0.5">
      <c r="A2" s="3" t="s">
        <v>136</v>
      </c>
      <c r="B2" s="3" t="s">
        <v>97</v>
      </c>
      <c r="C2" s="1"/>
      <c r="D2" s="1"/>
      <c r="E2" s="1"/>
      <c r="F2" s="1"/>
      <c r="G2" s="1"/>
      <c r="H2" s="1"/>
      <c r="I2" s="1"/>
      <c r="J2" s="1"/>
      <c r="K2" s="1"/>
      <c r="L2" s="1"/>
      <c r="M2" s="1"/>
      <c r="N2" s="1"/>
      <c r="O2" s="1"/>
    </row>
    <row r="3" spans="1:27" ht="18" thickBot="1" x14ac:dyDescent="0.4">
      <c r="A3" s="4"/>
      <c r="B3" s="4"/>
      <c r="C3" s="4"/>
      <c r="D3" s="4"/>
      <c r="E3" s="4"/>
      <c r="F3" s="4"/>
      <c r="G3" s="4"/>
      <c r="H3" s="4"/>
      <c r="I3" s="4"/>
      <c r="J3" s="1"/>
      <c r="K3" s="1"/>
      <c r="L3" s="1"/>
      <c r="M3" s="1"/>
      <c r="N3" s="1"/>
      <c r="O3" s="1"/>
      <c r="W3" s="2">
        <v>2</v>
      </c>
    </row>
    <row r="4" spans="1:27" s="6" customFormat="1" ht="81.75" customHeight="1" x14ac:dyDescent="0.35">
      <c r="A4" s="221"/>
      <c r="B4" s="222" t="s">
        <v>137</v>
      </c>
      <c r="C4" s="233" t="s">
        <v>28</v>
      </c>
      <c r="D4" s="234" t="s">
        <v>29</v>
      </c>
      <c r="E4" s="235" t="s">
        <v>67</v>
      </c>
      <c r="F4" s="235" t="str">
        <f>'Tabell 2.1'!A30</f>
        <v>FO2C Aktivitetstilbud for barn og unge, helsestasjon og skolehelsetjeneste</v>
      </c>
      <c r="G4" s="236" t="s">
        <v>32</v>
      </c>
      <c r="H4" s="237" t="s">
        <v>33</v>
      </c>
      <c r="I4" s="237" t="s">
        <v>34</v>
      </c>
      <c r="J4" s="350" t="s">
        <v>35</v>
      </c>
      <c r="K4" s="1"/>
      <c r="L4" s="5"/>
      <c r="M4" s="1"/>
      <c r="N4" s="1"/>
      <c r="V4" s="2"/>
      <c r="W4" s="2">
        <v>3</v>
      </c>
    </row>
    <row r="5" spans="1:27" x14ac:dyDescent="0.35">
      <c r="A5" s="11" t="str">
        <f>'Tabell 2.2'!A5</f>
        <v>Bydelsfordelt Dok3 2025</v>
      </c>
      <c r="B5" s="12">
        <f>HLOOKUP($B$2,'Tabell 2.2'!$D$2:$S$153,W5,FALSE)</f>
        <v>2729159.4833105635</v>
      </c>
      <c r="C5" s="12">
        <f>HLOOKUP($B$2,'Tabell 2.2'!$D$2:$S$153,W23,FALSE)</f>
        <v>34661.025800996074</v>
      </c>
      <c r="D5" s="12">
        <f>HLOOKUP($B$2,'Tabell 2.2'!$D$2:$S$153,W39,FALSE)</f>
        <v>796124.3907685884</v>
      </c>
      <c r="E5" s="12">
        <f>HLOOKUP($B$2,'Tabell 2.2'!$D$2:$S$153,W52,FALSE)</f>
        <v>256274.23677286776</v>
      </c>
      <c r="F5" s="12">
        <f>HLOOKUP($B$2,'Tabell 2.2'!$D$2:$S$153,W68,FALSE)</f>
        <v>122531.97502462022</v>
      </c>
      <c r="G5" s="12">
        <f>HLOOKUP($B$2,'Tabell 2.2'!$D$2:$S$153,W84,FALSE)</f>
        <v>935403.63935387367</v>
      </c>
      <c r="H5" s="12">
        <f>HLOOKUP($B$2,'Tabell 2.2'!$D$2:$S$153,W100,FALSE)</f>
        <v>324021.29718591314</v>
      </c>
      <c r="I5" s="12">
        <f>HLOOKUP($B$2,'Tabell 2.2'!$D$2:$S$153,W116,FALSE)</f>
        <v>260142.91840370421</v>
      </c>
      <c r="J5" s="12">
        <f>HLOOKUP($B$2,'Tabell 2.2'!$D$2:$S$153,W134,FALSE)</f>
        <v>0</v>
      </c>
      <c r="K5" s="1"/>
      <c r="L5" s="7"/>
      <c r="M5" s="7"/>
      <c r="N5" s="1"/>
      <c r="V5" s="6"/>
      <c r="W5" s="2">
        <v>4</v>
      </c>
    </row>
    <row r="6" spans="1:27" x14ac:dyDescent="0.35">
      <c r="A6" s="13" t="str">
        <f>'Tabell 2.2'!A6</f>
        <v>Effekt av oppdaterte kriterieandeler</v>
      </c>
      <c r="B6" s="13">
        <f>HLOOKUP($B$2,'Tabell 2.2'!$D$2:$S$153,W6,FALSE)</f>
        <v>-14944.692470250633</v>
      </c>
      <c r="C6" s="13">
        <f>HLOOKUP($B$2,'Tabell 2.2'!$D$2:$S$153,W24,FALSE)</f>
        <v>62.871877797375284</v>
      </c>
      <c r="D6" s="13"/>
      <c r="E6" s="13">
        <f>HLOOKUP($B$2,'Tabell 2.2'!$D$2:$S$153,W53,FALSE)</f>
        <v>-3933.8985475868408</v>
      </c>
      <c r="F6" s="13">
        <f>HLOOKUP($B$2,'Tabell 2.2'!$D$2:$S$153,W69,FALSE)</f>
        <v>-417.83014449551519</v>
      </c>
      <c r="G6" s="13">
        <f>HLOOKUP($B$2,'Tabell 2.2'!$D$2:$S$153,W85,FALSE)</f>
        <v>3578.2571067989538</v>
      </c>
      <c r="H6" s="13">
        <f>HLOOKUP($B$2,'Tabell 2.2'!$D$2:$S$153,W101,FALSE)</f>
        <v>-6363.3909869802128</v>
      </c>
      <c r="I6" s="13">
        <f>HLOOKUP($B$2,'Tabell 2.2'!$D$2:$S$153,W117,FALSE)</f>
        <v>-7870.7017757843923</v>
      </c>
      <c r="J6" s="13">
        <v>0</v>
      </c>
      <c r="K6" s="1"/>
      <c r="L6" s="7"/>
      <c r="M6" s="7"/>
      <c r="N6" s="1"/>
      <c r="O6" s="8"/>
      <c r="P6" s="8"/>
      <c r="Q6" s="8"/>
      <c r="R6" s="8"/>
      <c r="S6" s="8"/>
      <c r="T6" s="8"/>
      <c r="U6" s="8"/>
      <c r="W6" s="2">
        <v>5</v>
      </c>
      <c r="X6" s="8"/>
      <c r="Y6" s="8"/>
      <c r="Z6" s="8"/>
      <c r="AA6" s="8"/>
    </row>
    <row r="7" spans="1:27" x14ac:dyDescent="0.35">
      <c r="A7" s="14" t="str">
        <f>'Tabell 2.2'!A7</f>
        <v>Effekt av oppdaterte regnskapsandeler</v>
      </c>
      <c r="B7" s="14">
        <f>HLOOKUP($B$2,'Tabell 2.2'!$D$2:$S$153,W7,FALSE)</f>
        <v>-2458.4777812000339</v>
      </c>
      <c r="C7" s="14">
        <f>HLOOKUP($B$2,'Tabell 2.2'!$D$2:$S$153,W25,FALSE)</f>
        <v>0</v>
      </c>
      <c r="D7" s="14"/>
      <c r="E7" s="14">
        <f>HLOOKUP($B$2,'Tabell 2.2'!$D$2:$S$153,W54,FALSE)</f>
        <v>486.85427072839434</v>
      </c>
      <c r="F7" s="14">
        <f>HLOOKUP($B$2,'Tabell 2.2'!$D$2:$S$153,W70,FALSE)</f>
        <v>0</v>
      </c>
      <c r="G7" s="14">
        <f>HLOOKUP($B$2,'Tabell 2.2'!$D$2:$S$153,W86,FALSE)</f>
        <v>0</v>
      </c>
      <c r="H7" s="14">
        <f>HLOOKUP($B$2,'Tabell 2.2'!$D$2:$S$153,W102,FALSE)</f>
        <v>0</v>
      </c>
      <c r="I7" s="14">
        <f>HLOOKUP($B$2,'Tabell 2.2'!$D$2:$S$153,W118,FALSE)</f>
        <v>-2945.332051928428</v>
      </c>
      <c r="J7" s="14">
        <v>0</v>
      </c>
      <c r="K7" s="1"/>
      <c r="L7" s="7"/>
      <c r="M7" s="7"/>
      <c r="N7" s="1"/>
      <c r="O7" s="8"/>
      <c r="P7" s="8"/>
      <c r="Q7" s="8"/>
      <c r="R7" s="8"/>
      <c r="S7" s="8"/>
      <c r="T7" s="8"/>
      <c r="U7" s="8"/>
      <c r="W7" s="2">
        <v>6</v>
      </c>
      <c r="X7" s="8"/>
      <c r="Y7" s="8"/>
      <c r="Z7" s="8"/>
      <c r="AA7" s="8"/>
    </row>
    <row r="8" spans="1:27" x14ac:dyDescent="0.35">
      <c r="A8" s="15" t="str">
        <f>'Tabell 2.2'!A8</f>
        <v>Effekt av endringer i fordelingssystemet</v>
      </c>
      <c r="B8" s="15">
        <f>HLOOKUP($B$2,'Tabell 2.2'!$D$2:$S$153,W8,FALSE)</f>
        <v>-9173.2262117479804</v>
      </c>
      <c r="C8" s="15">
        <f>HLOOKUP($B$2,'Tabell 2.2'!$D$2:$S$153,W26,FALSE)</f>
        <v>0</v>
      </c>
      <c r="D8" s="15"/>
      <c r="E8" s="15">
        <f>HLOOKUP($B$2,'Tabell 2.2'!$D$2:$S$153,W55,FALSE)</f>
        <v>0</v>
      </c>
      <c r="F8" s="15">
        <f>HLOOKUP($B$2,'Tabell 2.2'!$D$2:$S$153,W71,FALSE)</f>
        <v>0</v>
      </c>
      <c r="G8" s="15">
        <f>HLOOKUP($B$2,'Tabell 2.2'!$D$2:$S$153,W87,FALSE)</f>
        <v>0</v>
      </c>
      <c r="H8" s="15">
        <f>HLOOKUP($B$2,'Tabell 2.2'!$D$2:$S$153,W103,FALSE)</f>
        <v>3029.4500413848764</v>
      </c>
      <c r="I8" s="15">
        <f>HLOOKUP($B$2,'Tabell 2.2'!$D$2:$S$153,W119,FALSE)</f>
        <v>-12202.676253132857</v>
      </c>
      <c r="J8" s="15">
        <v>0</v>
      </c>
      <c r="K8" s="1"/>
      <c r="L8" s="7"/>
      <c r="M8" s="7"/>
      <c r="N8" s="7"/>
      <c r="O8" s="8"/>
      <c r="P8" s="8"/>
      <c r="Q8" s="8"/>
      <c r="R8" s="8"/>
      <c r="S8" s="8"/>
      <c r="T8" s="8"/>
      <c r="U8" s="8"/>
      <c r="W8" s="2">
        <v>7</v>
      </c>
      <c r="X8" s="8"/>
      <c r="Y8" s="8"/>
      <c r="Z8" s="8"/>
      <c r="AA8" s="8"/>
    </row>
    <row r="9" spans="1:27" x14ac:dyDescent="0.35">
      <c r="A9" s="16" t="str">
        <f>'Tabell 2.2'!A9</f>
        <v>Reelle endringer</v>
      </c>
      <c r="B9" s="16">
        <f>HLOOKUP($B$2,'Tabell 2.2'!$D$2:$S$153,W9,FALSE)</f>
        <v>-272974.97519757983</v>
      </c>
      <c r="C9" s="16">
        <f>HLOOKUP($B$2,'Tabell 2.2'!$D$2:$S$153,W27,FALSE)</f>
        <v>5257.0000406028366</v>
      </c>
      <c r="D9" s="16">
        <f>HLOOKUP($B$2,'Tabell 2.2'!$D$2:$S$153,W40,FALSE)</f>
        <v>-250119.82426750573</v>
      </c>
      <c r="E9" s="16">
        <f>HLOOKUP($B$2,'Tabell 2.2'!$D$2:$S$153,W56,FALSE)</f>
        <v>-9793.8632143477789</v>
      </c>
      <c r="F9" s="16">
        <f>HLOOKUP($B$2,'Tabell 2.2'!$D$2:$S$153,W72,FALSE)</f>
        <v>6384.7812850763185</v>
      </c>
      <c r="G9" s="16">
        <f>HLOOKUP($B$2,'Tabell 2.2'!$D$2:$S$153,W88,FALSE)</f>
        <v>11547.329734568817</v>
      </c>
      <c r="H9" s="16">
        <f>HLOOKUP($B$2,'Tabell 2.2'!$D$2:$S$153,W104,FALSE)</f>
        <v>-64637.37406123634</v>
      </c>
      <c r="I9" s="16">
        <f>HLOOKUP($B$2,'Tabell 2.2'!$D$2:$S$153,W120,FALSE)</f>
        <v>28386.97528526203</v>
      </c>
      <c r="J9" s="16">
        <f>J15</f>
        <v>0</v>
      </c>
      <c r="K9" s="1"/>
      <c r="L9" s="7"/>
      <c r="M9" s="7"/>
      <c r="N9" s="7"/>
      <c r="O9" s="8"/>
      <c r="P9" s="8"/>
      <c r="Q9" s="8"/>
      <c r="R9" s="8"/>
      <c r="S9" s="8"/>
      <c r="T9" s="8"/>
      <c r="U9" s="8"/>
      <c r="W9" s="2">
        <v>8</v>
      </c>
      <c r="X9" s="8"/>
      <c r="Y9" s="8"/>
      <c r="Z9" s="8"/>
      <c r="AA9" s="8"/>
    </row>
    <row r="10" spans="1:27" x14ac:dyDescent="0.35">
      <c r="A10" s="14" t="str">
        <f>'Tabell 2.2'!A10</f>
        <v xml:space="preserve"> - herav nye tiltak</v>
      </c>
      <c r="B10" s="14">
        <f>HLOOKUP($B$2,'Tabell 2.2'!$D$2:$S$153,W10,FALSE)</f>
        <v>29254.662510623108</v>
      </c>
      <c r="C10" s="14">
        <f>HLOOKUP($B$2,'Tabell 2.2'!$D$2:$S$153,W28,FALSE)</f>
        <v>0</v>
      </c>
      <c r="D10" s="14">
        <f>HLOOKUP($B$2,'Tabell 2.2'!$D$2:$S$153,W41,FALSE)</f>
        <v>601.30438067280386</v>
      </c>
      <c r="E10" s="14">
        <f>HLOOKUP($B$2,'Tabell 2.2'!$D$2:$S$153,W57,FALSE)</f>
        <v>0</v>
      </c>
      <c r="F10" s="14">
        <f>HLOOKUP($B$2,'Tabell 2.2'!$D$2:$S$153,W73,FALSE)</f>
        <v>2295.5498329506886</v>
      </c>
      <c r="G10" s="14">
        <f>HLOOKUP($B$2,'Tabell 2.2'!$D$2:$S$153,W89,FALSE)</f>
        <v>10088.599193182061</v>
      </c>
      <c r="H10" s="14">
        <f>HLOOKUP($B$2,'Tabell 2.2'!$D$2:$S$153,W105,FALSE)</f>
        <v>0</v>
      </c>
      <c r="I10" s="14">
        <f>HLOOKUP($B$2,'Tabell 2.2'!$D$2:$S$153,W121,FALSE)</f>
        <v>16269.209103817553</v>
      </c>
      <c r="J10" s="14">
        <v>0</v>
      </c>
      <c r="K10" s="1"/>
      <c r="L10" s="7"/>
      <c r="M10" s="7"/>
      <c r="N10" s="7"/>
      <c r="O10" s="8"/>
      <c r="P10" s="8"/>
      <c r="Q10" s="8"/>
      <c r="R10" s="8"/>
      <c r="S10" s="8"/>
      <c r="T10" s="8"/>
      <c r="U10" s="8"/>
      <c r="W10" s="2">
        <v>9</v>
      </c>
      <c r="X10" s="8"/>
      <c r="Y10" s="8"/>
      <c r="Z10" s="8"/>
      <c r="AA10" s="8"/>
    </row>
    <row r="11" spans="1:27" x14ac:dyDescent="0.35">
      <c r="A11" s="14" t="str">
        <f>'Tabell 2.2'!A11</f>
        <v xml:space="preserve"> - herav andre tekniske justeringer</v>
      </c>
      <c r="B11" s="14">
        <f>HLOOKUP($B$2,'Tabell 2.2'!$D$2:$S$153,W11,FALSE)</f>
        <v>-249307.89681836346</v>
      </c>
      <c r="C11" s="14">
        <f>HLOOKUP($B$2,'Tabell 2.2'!$D$2:$S$153,W29,FALSE)</f>
        <v>6944.2978980734642</v>
      </c>
      <c r="D11" s="14">
        <f>HLOOKUP($B$2,'Tabell 2.2'!$D$2:$S$153,W42,FALSE)</f>
        <v>-234184.27381620611</v>
      </c>
      <c r="E11" s="14">
        <f>HLOOKUP($B$2,'Tabell 2.2'!$D$2:$S$153,W58,FALSE)</f>
        <v>-4581.9089836343537</v>
      </c>
      <c r="F11" s="14">
        <f>HLOOKUP($B$2,'Tabell 2.2'!$D$2:$S$153,W74,FALSE)</f>
        <v>6466.3473181170948</v>
      </c>
      <c r="G11" s="14">
        <f>HLOOKUP($B$2,'Tabell 2.2'!$D$2:$S$153,W90,FALSE)</f>
        <v>21802.320057705074</v>
      </c>
      <c r="H11" s="14">
        <f>HLOOKUP($B$2,'Tabell 2.2'!$D$2:$S$153,W106,FALSE)</f>
        <v>-57872.445473863118</v>
      </c>
      <c r="I11" s="14">
        <f>HLOOKUP($B$2,'Tabell 2.2'!$D$2:$S$153,W122,FALSE)</f>
        <v>12117.766181444475</v>
      </c>
      <c r="J11" s="14">
        <f>HLOOKUP($B$2,'Tabell 2.2'!$D$2:$S$153,W135,FALSE)</f>
        <v>0</v>
      </c>
      <c r="K11" s="1"/>
      <c r="L11" s="7"/>
      <c r="M11" s="7"/>
      <c r="N11" s="7"/>
      <c r="O11" s="8"/>
      <c r="P11" s="8"/>
      <c r="Q11" s="8"/>
      <c r="R11" s="8"/>
      <c r="S11" s="8"/>
      <c r="T11" s="8"/>
      <c r="U11" s="8"/>
      <c r="W11" s="2">
        <v>10</v>
      </c>
      <c r="X11" s="8"/>
      <c r="Y11" s="8"/>
      <c r="Z11" s="8"/>
      <c r="AA11" s="8"/>
    </row>
    <row r="12" spans="1:27" x14ac:dyDescent="0.35">
      <c r="A12" s="14" t="str">
        <f>'Tabell 2.2'!A12</f>
        <v xml:space="preserve"> - herav endring i løpende pensjonsutgifter</v>
      </c>
      <c r="B12" s="14">
        <f>HLOOKUP($B$2,'Tabell 2.2'!$D$2:$S$153,W12,FALSE)</f>
        <v>-11092.725282886684</v>
      </c>
      <c r="C12" s="14">
        <f>HLOOKUP($B$2,'Tabell 2.2'!$D$2:$S$153,W30,FALSE)</f>
        <v>-190.55290142410087</v>
      </c>
      <c r="D12" s="14">
        <f>HLOOKUP($B$2,'Tabell 2.2'!$D$2:$S$153,W43,FALSE)</f>
        <v>-2838.7531019358485</v>
      </c>
      <c r="E12" s="14">
        <f>HLOOKUP($B$2,'Tabell 2.2'!$D$2:$S$153,W59,FALSE)</f>
        <v>-1236.7557012131938</v>
      </c>
      <c r="F12" s="14">
        <f>HLOOKUP($B$2,'Tabell 2.2'!$D$2:$S$153,W75,FALSE)</f>
        <v>-587.97298864189793</v>
      </c>
      <c r="G12" s="14">
        <f>HLOOKUP($B$2,'Tabell 2.2'!$D$2:$S$153,W91,FALSE)</f>
        <v>-4754.0662205793087</v>
      </c>
      <c r="H12" s="14">
        <f>HLOOKUP($B$2,'Tabell 2.2'!$D$2:$S$153,W107,FALSE)</f>
        <v>-1484.6243690923343</v>
      </c>
      <c r="I12" s="14">
        <f>HLOOKUP($B$2,'Tabell 2.2'!$D$2:$S$153,W123,FALSE)</f>
        <v>0</v>
      </c>
      <c r="J12" s="14">
        <v>0</v>
      </c>
      <c r="K12" s="1"/>
      <c r="L12" s="7"/>
      <c r="M12" s="7"/>
      <c r="N12" s="7"/>
      <c r="O12" s="8"/>
      <c r="P12" s="8"/>
      <c r="Q12" s="8"/>
      <c r="R12" s="8"/>
      <c r="S12" s="8"/>
      <c r="T12" s="8"/>
      <c r="U12" s="8"/>
      <c r="W12" s="2">
        <v>11</v>
      </c>
      <c r="X12" s="8"/>
      <c r="Y12" s="8"/>
      <c r="Z12" s="8"/>
      <c r="AA12" s="8"/>
    </row>
    <row r="13" spans="1:27" x14ac:dyDescent="0.35">
      <c r="A13" s="14" t="str">
        <f>'Tabell 2.2'!A13</f>
        <v xml:space="preserve"> - herav innsparingstiltak</v>
      </c>
      <c r="B13" s="14">
        <f>HLOOKUP($B$2,'Tabell 2.2'!$D$2:$S$153,W13,FALSE)</f>
        <v>-3351.3384780849638</v>
      </c>
      <c r="C13" s="14">
        <f>HLOOKUP($B$2,'Tabell 2.2'!$D$2:$S$153,W31,FALSE)</f>
        <v>-1496.7449560465266</v>
      </c>
      <c r="D13" s="14">
        <f>HLOOKUP($B$2,'Tabell 2.2'!$D$2:$S$153,W44,FALSE)</f>
        <v>0</v>
      </c>
      <c r="E13" s="14">
        <f>HLOOKUP($B$2,'Tabell 2.2'!$D$2:$S$153,W60,FALSE)</f>
        <v>0</v>
      </c>
      <c r="F13" s="14">
        <f>HLOOKUP($B$2,'Tabell 2.2'!$D$2:$S$153,W76,FALSE)</f>
        <v>0</v>
      </c>
      <c r="G13" s="14">
        <f>HLOOKUP($B$2,'Tabell 2.2'!$D$2:$S$153,W92,FALSE)</f>
        <v>-1318.7711363636681</v>
      </c>
      <c r="H13" s="14">
        <f>HLOOKUP($B$2,'Tabell 2.2'!$D$2:$S$153,W108,FALSE)</f>
        <v>-535.82238567476884</v>
      </c>
      <c r="I13" s="14">
        <f>HLOOKUP($B$2,'Tabell 2.2'!$D$2:$S$153,W124,FALSE)</f>
        <v>0</v>
      </c>
      <c r="J13" s="14">
        <v>0</v>
      </c>
      <c r="K13" s="1"/>
      <c r="L13" s="7"/>
      <c r="M13" s="7"/>
      <c r="N13" s="7"/>
      <c r="O13" s="8"/>
      <c r="P13" s="8"/>
      <c r="Q13" s="8"/>
      <c r="R13" s="8"/>
      <c r="S13" s="8"/>
      <c r="T13" s="8"/>
      <c r="U13" s="8"/>
      <c r="W13" s="2">
        <v>12</v>
      </c>
      <c r="X13" s="8"/>
      <c r="Y13" s="8"/>
      <c r="Z13" s="8"/>
      <c r="AA13" s="8"/>
    </row>
    <row r="14" spans="1:27" x14ac:dyDescent="0.35">
      <c r="A14" s="14" t="str">
        <f>'Tabell 2.2'!A14</f>
        <v xml:space="preserve"> - herav uspesifiserte rammeendringer</v>
      </c>
      <c r="B14" s="14">
        <f>HLOOKUP($B$2,'Tabell 2.2'!$D$2:$S$153,W14,FALSE)</f>
        <v>-38477.677128867843</v>
      </c>
      <c r="C14" s="14">
        <f>HLOOKUP($B$2,'Tabell 2.2'!$D$2:$S$153,W32,FALSE)</f>
        <v>0</v>
      </c>
      <c r="D14" s="14">
        <f>HLOOKUP($B$2,'Tabell 2.2'!$D$2:$S$153,W45,FALSE)</f>
        <v>-13698.101730036584</v>
      </c>
      <c r="E14" s="14">
        <f>HLOOKUP($B$2,'Tabell 2.2'!$D$2:$S$153,W61,FALSE)</f>
        <v>-3975.1985295002314</v>
      </c>
      <c r="F14" s="14">
        <f>HLOOKUP($B$2,'Tabell 2.2'!$D$2:$S$153,W77,FALSE)</f>
        <v>-1789.1428773495672</v>
      </c>
      <c r="G14" s="14">
        <f>HLOOKUP($B$2,'Tabell 2.2'!$D$2:$S$153,W93,FALSE)</f>
        <v>-14270.752159375343</v>
      </c>
      <c r="H14" s="14">
        <f>HLOOKUP($B$2,'Tabell 2.2'!$D$2:$S$153,W109,FALSE)</f>
        <v>-4744.4818326061159</v>
      </c>
      <c r="I14" s="14">
        <f>HLOOKUP($B$2,'Tabell 2.2'!$D$2:$S$153,W125,FALSE)</f>
        <v>0</v>
      </c>
      <c r="J14" s="14">
        <v>0</v>
      </c>
      <c r="K14" s="1"/>
      <c r="L14" s="7"/>
      <c r="M14" s="7"/>
      <c r="N14" s="7"/>
      <c r="O14" s="8"/>
      <c r="P14" s="8"/>
      <c r="Q14" s="8"/>
      <c r="R14" s="8"/>
      <c r="S14" s="8"/>
      <c r="T14" s="8"/>
      <c r="U14" s="8"/>
      <c r="W14" s="2">
        <v>13</v>
      </c>
      <c r="X14" s="8"/>
      <c r="Y14" s="8"/>
      <c r="Z14" s="8"/>
      <c r="AA14" s="8"/>
    </row>
    <row r="15" spans="1:27" x14ac:dyDescent="0.35">
      <c r="A15" s="355" t="str">
        <f>'Tabell 2.2'!A15</f>
        <v>Vridningseffekter knyttet til endringer i særskilte tildelinger</v>
      </c>
      <c r="B15" s="354">
        <f>HLOOKUP($B$2,'Tabell 2.2'!$D$2:$S$153,W15,FALSE)</f>
        <v>25079.429038774928</v>
      </c>
      <c r="C15" s="355">
        <f>HLOOKUP($B$2,'Tabell 2.2'!$D$2:$S$153,W33,FALSE)</f>
        <v>34.426882159161323</v>
      </c>
      <c r="D15" s="355">
        <f>HLOOKUP($B$2,'Tabell 2.2'!$D$2:$S$153,W46,FALSE)</f>
        <v>17986.226497493917</v>
      </c>
      <c r="E15" s="355">
        <f>HLOOKUP($B$2,'Tabell 2.2'!$D$2:$S$153,W62,FALSE)</f>
        <v>9.9156699679442681</v>
      </c>
      <c r="F15" s="355">
        <f>HLOOKUP($B$2,'Tabell 2.2'!$D$2:$S$153,W78,FALSE)</f>
        <v>4006.2148787813348</v>
      </c>
      <c r="G15" s="355">
        <f>HLOOKUP($B$2,'Tabell 2.2'!$D$2:$S$153,W94,FALSE)</f>
        <v>-3042.2180462611141</v>
      </c>
      <c r="H15" s="355">
        <f>HLOOKUP($B$2,'Tabell 2.2'!$D$2:$S$153,W110,FALSE)</f>
        <v>6804.8784766194876</v>
      </c>
      <c r="I15" s="355">
        <f>HLOOKUP($B$2,'Tabell 2.2'!$D$2:$S$153,W126,FALSE)</f>
        <v>-720.01531998580322</v>
      </c>
      <c r="J15" s="355">
        <v>0</v>
      </c>
      <c r="K15" s="1"/>
      <c r="L15" s="7"/>
      <c r="M15" s="7"/>
      <c r="N15" s="7"/>
      <c r="O15" s="8"/>
      <c r="P15" s="8"/>
      <c r="Q15" s="8"/>
      <c r="R15" s="8"/>
      <c r="S15" s="8"/>
      <c r="T15" s="8"/>
      <c r="U15" s="8"/>
      <c r="W15" s="2">
        <v>14</v>
      </c>
      <c r="X15" s="8"/>
      <c r="Y15" s="8"/>
      <c r="Z15" s="8"/>
      <c r="AA15" s="8"/>
    </row>
    <row r="16" spans="1:27" x14ac:dyDescent="0.35">
      <c r="A16" s="16" t="str">
        <f>'Tabell 2.2'!A16</f>
        <v>Kompensasjon for forventet lønns- og prisutvikling</v>
      </c>
      <c r="B16" s="16">
        <f>HLOOKUP($B$2,'Tabell 2.2'!$D$2:$S$153,W16,FALSE)</f>
        <v>80818.434545217329</v>
      </c>
      <c r="C16" s="16">
        <f>HLOOKUP($B$2,'Tabell 2.2'!$D$2:$S$153,W34,FALSE)</f>
        <v>1323.4712428918124</v>
      </c>
      <c r="D16" s="16">
        <f>HLOOKUP($B$2,'Tabell 2.2'!$D$2:$S$153,W47,FALSE)</f>
        <v>17140.668284615906</v>
      </c>
      <c r="E16" s="16">
        <f>HLOOKUP($B$2,'Tabell 2.2'!$D$2:$S$153,W63,FALSE)</f>
        <v>8719.5325199436975</v>
      </c>
      <c r="F16" s="16">
        <f>HLOOKUP($B$2,'Tabell 2.2'!$D$2:$S$153,W79,FALSE)</f>
        <v>3301.7101480516021</v>
      </c>
      <c r="G16" s="16">
        <f>HLOOKUP($B$2,'Tabell 2.2'!$D$2:$S$153,W95,FALSE)</f>
        <v>33013.277921661233</v>
      </c>
      <c r="H16" s="16">
        <f>HLOOKUP($B$2,'Tabell 2.2'!$D$2:$S$153,W111,FALSE)</f>
        <v>9637.0653708040754</v>
      </c>
      <c r="I16" s="16">
        <f>HLOOKUP($B$2,'Tabell 2.2'!$D$2:$S$153,W127,FALSE)</f>
        <v>7682.7090572490088</v>
      </c>
      <c r="J16" s="16">
        <v>0</v>
      </c>
      <c r="K16" s="1"/>
      <c r="L16" s="7"/>
      <c r="M16" s="7"/>
      <c r="N16" s="7"/>
      <c r="O16" s="8"/>
      <c r="P16" s="8"/>
      <c r="Q16" s="8"/>
      <c r="R16" s="8"/>
      <c r="S16" s="8"/>
      <c r="T16" s="8"/>
      <c r="U16" s="8"/>
      <c r="W16" s="2">
        <v>15</v>
      </c>
      <c r="X16" s="8"/>
      <c r="Y16" s="8"/>
      <c r="Z16" s="8"/>
      <c r="AA16" s="8"/>
    </row>
    <row r="17" spans="1:28" x14ac:dyDescent="0.35">
      <c r="A17" s="14" t="str">
        <f>'Tabell 2.2'!A17</f>
        <v xml:space="preserve"> - herav generell lønns- og priskompensasjon</v>
      </c>
      <c r="B17" s="14">
        <f>HLOOKUP($B$2,'Tabell 2.2'!$D$2:$S$153,W17,FALSE)</f>
        <v>80818.434545217329</v>
      </c>
      <c r="C17" s="14">
        <f>HLOOKUP($B$2,'Tabell 2.2'!$D$2:$S$153,W35,FALSE)</f>
        <v>1323.4712428918124</v>
      </c>
      <c r="D17" s="14">
        <f>HLOOKUP($B$2,'Tabell 2.2'!$D$2:$S$153,W48,FALSE)</f>
        <v>17140.668284615906</v>
      </c>
      <c r="E17" s="14">
        <f>HLOOKUP($B$2,'Tabell 2.2'!$D$2:$S$153,W64,FALSE)</f>
        <v>8719.5325199436975</v>
      </c>
      <c r="F17" s="14">
        <f>HLOOKUP($B$2,'Tabell 2.2'!$D$2:$S$153,W80,FALSE)</f>
        <v>3301.7101480516021</v>
      </c>
      <c r="G17" s="14">
        <f>HLOOKUP($B$2,'Tabell 2.2'!$D$2:$S$153,W96,FALSE)</f>
        <v>33013.277921661233</v>
      </c>
      <c r="H17" s="14">
        <f>HLOOKUP($B$2,'Tabell 2.2'!$D$2:$S$153,W112,FALSE)</f>
        <v>9637.0653708040754</v>
      </c>
      <c r="I17" s="14">
        <f>HLOOKUP($B$2,'Tabell 2.2'!$D$2:$S$153,W128,FALSE)</f>
        <v>7682.7090572490088</v>
      </c>
      <c r="J17" s="14">
        <v>0</v>
      </c>
      <c r="K17" s="1"/>
      <c r="L17" s="7"/>
      <c r="M17" s="7"/>
      <c r="N17" s="7"/>
      <c r="O17" s="8"/>
      <c r="P17" s="8"/>
      <c r="Q17" s="8"/>
      <c r="R17" s="8"/>
      <c r="S17" s="8"/>
      <c r="T17" s="8"/>
      <c r="U17" s="8"/>
      <c r="W17" s="2">
        <v>16</v>
      </c>
      <c r="X17" s="8"/>
      <c r="Y17" s="8"/>
      <c r="Z17" s="8"/>
      <c r="AA17" s="8"/>
    </row>
    <row r="18" spans="1:28" x14ac:dyDescent="0.35">
      <c r="A18" s="223" t="str">
        <f>'Tabell 2.2'!A18</f>
        <v>Bydelsfordelt budsjett 2026</v>
      </c>
      <c r="B18" s="224">
        <f>HLOOKUP($B$2,'Tabell 2.2'!$D$2:$S$153,W20,FALSE)</f>
        <v>2535506</v>
      </c>
      <c r="C18" s="225">
        <f>HLOOKUP($B$2,'Tabell 2.2'!$D$2:$S$153,W36,FALSE)</f>
        <v>41338.795844447261</v>
      </c>
      <c r="D18" s="226">
        <f>HLOOKUP($B$2,'Tabell 2.2'!$D$2:$S$153,W49,FALSE)</f>
        <v>581131.4612831925</v>
      </c>
      <c r="E18" s="227">
        <f>HLOOKUP($B$2,'Tabell 2.2'!$D$2:$S$153,W65,FALSE)</f>
        <v>251762.77747157318</v>
      </c>
      <c r="F18" s="227">
        <f>HLOOKUP($B$2,'Tabell 2.2'!$D$2:$S$153,W81,FALSE)</f>
        <v>135806.85119203397</v>
      </c>
      <c r="G18" s="228">
        <f>HLOOKUP($B$2,'Tabell 2.2'!$D$2:$S$153,W97,FALSE)</f>
        <v>980500.2860706416</v>
      </c>
      <c r="H18" s="229">
        <f>HLOOKUP($B$2,'Tabell 2.2'!$D$2:$S$153,W113,FALSE)</f>
        <v>272491.92602650501</v>
      </c>
      <c r="I18" s="229">
        <f>HLOOKUP($B$2,'Tabell 2.2'!$D$2:$S$153,W129,FALSE)</f>
        <v>272473.87734538381</v>
      </c>
      <c r="J18" s="351">
        <f>HLOOKUP($B$2,'Tabell 2.2'!$D$2:$S$153,W136,FALSE)</f>
        <v>0</v>
      </c>
      <c r="K18" s="1"/>
      <c r="L18" s="1"/>
      <c r="M18" s="1"/>
      <c r="N18" s="7"/>
      <c r="O18" s="8"/>
      <c r="P18" s="8"/>
      <c r="Q18" s="8"/>
      <c r="R18" s="8"/>
      <c r="S18" s="8"/>
      <c r="T18" s="8"/>
      <c r="U18" s="8"/>
      <c r="W18" s="2">
        <v>17</v>
      </c>
      <c r="X18" s="8"/>
      <c r="Y18" s="8"/>
      <c r="Z18" s="8"/>
      <c r="AA18" s="8"/>
    </row>
    <row r="19" spans="1:28" x14ac:dyDescent="0.35">
      <c r="A19" s="8"/>
      <c r="B19" s="7"/>
      <c r="C19" s="1"/>
      <c r="D19" s="1"/>
      <c r="E19" s="1"/>
      <c r="F19" s="1"/>
      <c r="G19" s="9"/>
      <c r="H19" s="1"/>
      <c r="I19" s="10"/>
      <c r="J19" s="10"/>
      <c r="K19" s="10"/>
      <c r="L19" s="1"/>
      <c r="M19" s="1"/>
      <c r="N19" s="1"/>
      <c r="O19" s="7"/>
      <c r="P19" s="8"/>
      <c r="Q19" s="8"/>
      <c r="R19" s="8"/>
      <c r="S19" s="8"/>
      <c r="T19" s="8"/>
      <c r="U19" s="8"/>
      <c r="W19" s="2">
        <v>18</v>
      </c>
      <c r="X19" s="8"/>
      <c r="Y19" s="8"/>
      <c r="Z19" s="8"/>
      <c r="AA19" s="8"/>
      <c r="AB19" s="8"/>
    </row>
    <row r="20" spans="1:28" x14ac:dyDescent="0.35">
      <c r="A20" s="7"/>
      <c r="B20" s="7"/>
      <c r="C20" s="1"/>
      <c r="D20" s="7"/>
      <c r="E20" s="1"/>
      <c r="F20" s="1"/>
      <c r="G20" s="9"/>
      <c r="H20" s="1"/>
      <c r="I20" s="10"/>
      <c r="J20" s="10"/>
      <c r="K20" s="10"/>
      <c r="L20" s="1"/>
      <c r="M20" s="1"/>
      <c r="N20" s="1"/>
      <c r="O20" s="1"/>
      <c r="V20" s="8"/>
      <c r="W20" s="2">
        <v>19</v>
      </c>
      <c r="X20" s="8"/>
      <c r="Y20" s="8"/>
      <c r="Z20" s="8"/>
      <c r="AA20" s="8"/>
      <c r="AB20" s="8"/>
    </row>
    <row r="21" spans="1:28" ht="15" customHeight="1" x14ac:dyDescent="0.35">
      <c r="A21" s="7"/>
      <c r="B21" s="7"/>
      <c r="C21" s="1"/>
      <c r="D21" s="1"/>
      <c r="E21" s="1"/>
      <c r="F21" s="1"/>
      <c r="G21" s="9"/>
      <c r="H21" s="1"/>
      <c r="I21" s="10"/>
      <c r="J21" s="10"/>
      <c r="K21" s="10"/>
      <c r="L21" s="1"/>
      <c r="M21" s="1"/>
      <c r="N21" s="1"/>
      <c r="O21" s="1"/>
      <c r="W21" s="2">
        <v>20</v>
      </c>
      <c r="X21" s="8"/>
      <c r="Y21" s="8"/>
      <c r="Z21" s="8"/>
      <c r="AA21" s="8"/>
      <c r="AB21" s="8"/>
    </row>
    <row r="22" spans="1:28" x14ac:dyDescent="0.35">
      <c r="A22" s="7"/>
      <c r="B22" s="7"/>
      <c r="C22" s="7"/>
      <c r="D22" s="7"/>
      <c r="E22" s="7"/>
      <c r="F22" s="7"/>
      <c r="G22" s="7"/>
      <c r="H22" s="7"/>
      <c r="I22" s="7"/>
      <c r="J22" s="7"/>
      <c r="K22" s="7"/>
      <c r="L22" s="7"/>
      <c r="M22" s="1"/>
      <c r="N22" s="1"/>
      <c r="O22" s="1"/>
      <c r="W22" s="2">
        <v>21</v>
      </c>
    </row>
    <row r="23" spans="1:28" x14ac:dyDescent="0.35">
      <c r="A23" s="7"/>
      <c r="B23" s="7"/>
      <c r="C23" s="7"/>
      <c r="D23" s="7"/>
      <c r="E23" s="7"/>
      <c r="F23" s="7"/>
      <c r="G23" s="7"/>
      <c r="H23" s="7"/>
      <c r="I23" s="7"/>
      <c r="J23" s="7"/>
      <c r="K23" s="7"/>
      <c r="L23" s="7"/>
      <c r="M23" s="1"/>
      <c r="N23" s="1"/>
      <c r="O23" s="1"/>
      <c r="W23" s="2">
        <v>22</v>
      </c>
    </row>
    <row r="24" spans="1:28" x14ac:dyDescent="0.35">
      <c r="A24" s="7"/>
      <c r="B24" s="7"/>
      <c r="C24" s="7"/>
      <c r="D24" s="7"/>
      <c r="E24" s="7"/>
      <c r="F24" s="7"/>
      <c r="G24" s="7"/>
      <c r="H24" s="7"/>
      <c r="I24" s="7"/>
      <c r="J24" s="7"/>
      <c r="K24" s="7"/>
      <c r="L24" s="1"/>
      <c r="M24" s="1"/>
      <c r="N24" s="1"/>
      <c r="O24" s="1"/>
      <c r="W24" s="2">
        <v>23</v>
      </c>
    </row>
    <row r="25" spans="1:28" x14ac:dyDescent="0.35">
      <c r="A25" s="7"/>
      <c r="B25" s="7"/>
      <c r="C25" s="7"/>
      <c r="D25" s="7"/>
      <c r="E25" s="7"/>
      <c r="F25" s="7"/>
      <c r="G25" s="7"/>
      <c r="H25" s="7"/>
      <c r="I25" s="7"/>
      <c r="J25" s="7"/>
      <c r="K25" s="7"/>
      <c r="L25" s="1"/>
      <c r="M25" s="1"/>
      <c r="N25" s="1"/>
      <c r="O25" s="1"/>
      <c r="W25" s="2">
        <v>24</v>
      </c>
    </row>
    <row r="26" spans="1:28" x14ac:dyDescent="0.35">
      <c r="A26" s="7"/>
      <c r="B26" s="7"/>
      <c r="C26" s="7"/>
      <c r="D26" s="7"/>
      <c r="E26" s="7"/>
      <c r="F26" s="7"/>
      <c r="G26" s="7"/>
      <c r="H26" s="7"/>
      <c r="I26" s="7"/>
      <c r="J26" s="7"/>
      <c r="K26" s="7"/>
      <c r="L26" s="1"/>
      <c r="M26" s="1"/>
      <c r="N26" s="1"/>
      <c r="O26" s="1"/>
      <c r="W26" s="2">
        <v>25</v>
      </c>
    </row>
    <row r="27" spans="1:28" x14ac:dyDescent="0.35">
      <c r="A27" s="7"/>
      <c r="B27" s="7"/>
      <c r="C27" s="7"/>
      <c r="D27" s="7"/>
      <c r="E27" s="7"/>
      <c r="F27" s="7"/>
      <c r="G27" s="7"/>
      <c r="H27" s="7"/>
      <c r="I27" s="7"/>
      <c r="J27" s="7"/>
      <c r="K27" s="7"/>
      <c r="L27" s="1"/>
      <c r="M27" s="1"/>
      <c r="N27" s="1"/>
      <c r="O27" s="1"/>
      <c r="W27" s="2">
        <v>26</v>
      </c>
    </row>
    <row r="28" spans="1:28" x14ac:dyDescent="0.35">
      <c r="A28" s="7"/>
      <c r="B28" s="7"/>
      <c r="C28" s="7"/>
      <c r="D28" s="7"/>
      <c r="E28" s="7"/>
      <c r="F28" s="7"/>
      <c r="G28" s="7"/>
      <c r="H28" s="7"/>
      <c r="I28" s="7"/>
      <c r="J28" s="7"/>
      <c r="K28" s="10"/>
      <c r="L28" s="1"/>
      <c r="M28" s="1"/>
      <c r="N28" s="1"/>
      <c r="O28" s="1"/>
      <c r="W28" s="2">
        <v>27</v>
      </c>
    </row>
    <row r="29" spans="1:28" x14ac:dyDescent="0.35">
      <c r="A29" s="7"/>
      <c r="B29" s="7"/>
      <c r="C29" s="7"/>
      <c r="D29" s="7"/>
      <c r="E29" s="7"/>
      <c r="F29" s="7"/>
      <c r="G29" s="7"/>
      <c r="H29" s="7"/>
      <c r="I29" s="7"/>
      <c r="J29" s="7"/>
      <c r="K29" s="7"/>
      <c r="L29" s="1"/>
      <c r="M29" s="1"/>
      <c r="N29" s="1"/>
      <c r="O29" s="1"/>
      <c r="W29" s="2">
        <v>28</v>
      </c>
    </row>
    <row r="30" spans="1:28" x14ac:dyDescent="0.35">
      <c r="A30" s="7"/>
      <c r="B30" s="7"/>
      <c r="C30" s="7"/>
      <c r="D30" s="7"/>
      <c r="E30" s="7"/>
      <c r="F30" s="7"/>
      <c r="G30" s="7"/>
      <c r="H30" s="7"/>
      <c r="I30" s="7"/>
      <c r="J30" s="7"/>
      <c r="K30" s="7"/>
      <c r="L30" s="1"/>
      <c r="M30" s="1"/>
      <c r="N30" s="1"/>
      <c r="O30" s="1"/>
      <c r="W30" s="2">
        <v>29</v>
      </c>
    </row>
    <row r="31" spans="1:28" x14ac:dyDescent="0.35">
      <c r="A31" s="7"/>
      <c r="B31" s="7"/>
      <c r="C31" s="7"/>
      <c r="D31" s="7"/>
      <c r="E31" s="7"/>
      <c r="F31" s="7"/>
      <c r="G31" s="7"/>
      <c r="H31" s="7"/>
      <c r="I31" s="7"/>
      <c r="J31" s="7"/>
      <c r="K31" s="7"/>
      <c r="L31" s="1"/>
      <c r="M31" s="1"/>
      <c r="N31" s="1"/>
      <c r="O31" s="1"/>
      <c r="W31" s="2">
        <v>30</v>
      </c>
    </row>
    <row r="32" spans="1:28" x14ac:dyDescent="0.35">
      <c r="A32" s="7"/>
      <c r="B32" s="7"/>
      <c r="C32" s="7"/>
      <c r="D32" s="7"/>
      <c r="E32" s="7"/>
      <c r="F32" s="7"/>
      <c r="G32" s="7"/>
      <c r="H32" s="7"/>
      <c r="I32" s="7"/>
      <c r="J32" s="7"/>
      <c r="K32" s="7"/>
      <c r="L32" s="1"/>
      <c r="M32" s="1"/>
      <c r="N32" s="1"/>
      <c r="O32" s="1"/>
      <c r="W32" s="2">
        <v>31</v>
      </c>
    </row>
    <row r="33" spans="1:23" x14ac:dyDescent="0.35">
      <c r="A33" s="7"/>
      <c r="B33" s="7"/>
      <c r="C33" s="7"/>
      <c r="D33" s="7"/>
      <c r="E33" s="7"/>
      <c r="F33" s="7"/>
      <c r="G33" s="7"/>
      <c r="H33" s="7"/>
      <c r="I33" s="7"/>
      <c r="J33" s="7"/>
      <c r="K33" s="7"/>
      <c r="L33" s="1"/>
      <c r="M33" s="1"/>
      <c r="N33" s="1"/>
      <c r="O33" s="1"/>
      <c r="W33" s="2">
        <v>32</v>
      </c>
    </row>
    <row r="34" spans="1:23" x14ac:dyDescent="0.35">
      <c r="A34" s="7"/>
      <c r="B34" s="7"/>
      <c r="C34" s="7"/>
      <c r="D34" s="7"/>
      <c r="E34" s="7"/>
      <c r="F34" s="7"/>
      <c r="G34" s="7"/>
      <c r="H34" s="7"/>
      <c r="I34" s="7"/>
      <c r="J34" s="7"/>
      <c r="K34" s="7"/>
      <c r="L34" s="1"/>
      <c r="M34" s="1"/>
      <c r="N34" s="1"/>
      <c r="O34" s="1"/>
      <c r="W34" s="2">
        <v>33</v>
      </c>
    </row>
    <row r="35" spans="1:23" x14ac:dyDescent="0.35">
      <c r="A35" s="7"/>
      <c r="B35" s="7"/>
      <c r="C35" s="7"/>
      <c r="D35" s="7"/>
      <c r="E35" s="7"/>
      <c r="F35" s="7"/>
      <c r="G35" s="7"/>
      <c r="H35" s="7"/>
      <c r="I35" s="7"/>
      <c r="J35" s="7"/>
      <c r="K35" s="7"/>
      <c r="L35" s="1"/>
      <c r="M35" s="1"/>
      <c r="N35" s="1"/>
      <c r="O35" s="1"/>
      <c r="W35" s="2">
        <v>34</v>
      </c>
    </row>
    <row r="36" spans="1:23" x14ac:dyDescent="0.35">
      <c r="A36" s="7"/>
      <c r="B36" s="7"/>
      <c r="C36" s="7"/>
      <c r="D36" s="7"/>
      <c r="E36" s="7"/>
      <c r="F36" s="7"/>
      <c r="G36" s="7"/>
      <c r="H36" s="7"/>
      <c r="I36" s="7"/>
      <c r="J36" s="7"/>
      <c r="K36" s="1"/>
      <c r="L36" s="1"/>
      <c r="M36" s="1"/>
      <c r="N36" s="1"/>
      <c r="O36" s="1"/>
      <c r="W36" s="2">
        <v>35</v>
      </c>
    </row>
    <row r="37" spans="1:23" x14ac:dyDescent="0.35">
      <c r="A37" s="7"/>
      <c r="B37" s="7"/>
      <c r="C37" s="7"/>
      <c r="D37" s="7"/>
      <c r="E37" s="7"/>
      <c r="F37" s="7"/>
      <c r="G37" s="7"/>
      <c r="H37" s="7"/>
      <c r="I37" s="7"/>
      <c r="J37" s="7"/>
      <c r="K37" s="1"/>
      <c r="L37" s="1"/>
      <c r="M37" s="1"/>
      <c r="N37" s="1"/>
      <c r="O37" s="1"/>
      <c r="W37" s="2">
        <v>36</v>
      </c>
    </row>
    <row r="38" spans="1:23" x14ac:dyDescent="0.35">
      <c r="A38" s="7"/>
      <c r="B38" s="7"/>
      <c r="C38" s="7"/>
      <c r="D38" s="7"/>
      <c r="E38" s="7"/>
      <c r="F38" s="7"/>
      <c r="G38" s="7"/>
      <c r="H38" s="7"/>
      <c r="I38" s="7"/>
      <c r="J38" s="7"/>
      <c r="K38" s="1"/>
      <c r="L38" s="1"/>
      <c r="M38" s="1"/>
      <c r="N38" s="1"/>
      <c r="O38" s="1"/>
      <c r="W38" s="2">
        <v>37</v>
      </c>
    </row>
    <row r="39" spans="1:23" x14ac:dyDescent="0.35">
      <c r="A39" s="7"/>
      <c r="B39" s="7"/>
      <c r="C39" s="7"/>
      <c r="D39" s="7"/>
      <c r="E39" s="7"/>
      <c r="F39" s="7"/>
      <c r="G39" s="7"/>
      <c r="H39" s="7"/>
      <c r="I39" s="7"/>
      <c r="J39" s="7"/>
      <c r="K39" s="1"/>
      <c r="L39" s="1"/>
      <c r="M39" s="1"/>
      <c r="N39" s="1"/>
      <c r="O39" s="1"/>
      <c r="W39" s="2">
        <v>38</v>
      </c>
    </row>
    <row r="40" spans="1:23" x14ac:dyDescent="0.35">
      <c r="B40" s="1"/>
      <c r="C40" s="1"/>
      <c r="D40" s="1"/>
      <c r="E40" s="1"/>
      <c r="F40" s="1"/>
      <c r="G40" s="1"/>
      <c r="H40" s="1"/>
      <c r="I40" s="1"/>
      <c r="J40" s="1"/>
      <c r="K40" s="1"/>
      <c r="L40" s="1"/>
      <c r="M40" s="1"/>
      <c r="N40" s="1"/>
      <c r="O40" s="1"/>
      <c r="W40" s="2">
        <v>39</v>
      </c>
    </row>
    <row r="41" spans="1:23" x14ac:dyDescent="0.35">
      <c r="W41" s="2">
        <v>40</v>
      </c>
    </row>
    <row r="42" spans="1:23" x14ac:dyDescent="0.35">
      <c r="W42" s="2">
        <v>41</v>
      </c>
    </row>
    <row r="43" spans="1:23" x14ac:dyDescent="0.35">
      <c r="W43" s="2">
        <v>42</v>
      </c>
    </row>
    <row r="44" spans="1:23" x14ac:dyDescent="0.35">
      <c r="W44" s="2">
        <v>43</v>
      </c>
    </row>
    <row r="45" spans="1:23" x14ac:dyDescent="0.35">
      <c r="W45" s="2">
        <v>44</v>
      </c>
    </row>
    <row r="46" spans="1:23" x14ac:dyDescent="0.35">
      <c r="W46" s="2">
        <v>45</v>
      </c>
    </row>
    <row r="47" spans="1:23" x14ac:dyDescent="0.35">
      <c r="W47" s="2">
        <v>46</v>
      </c>
    </row>
    <row r="48" spans="1:23" x14ac:dyDescent="0.35">
      <c r="W48" s="2">
        <v>47</v>
      </c>
    </row>
    <row r="49" spans="23:23" x14ac:dyDescent="0.35">
      <c r="W49" s="2">
        <v>48</v>
      </c>
    </row>
    <row r="50" spans="23:23" x14ac:dyDescent="0.35">
      <c r="W50" s="2">
        <v>49</v>
      </c>
    </row>
    <row r="51" spans="23:23" x14ac:dyDescent="0.35">
      <c r="W51" s="2">
        <v>50</v>
      </c>
    </row>
    <row r="52" spans="23:23" x14ac:dyDescent="0.35">
      <c r="W52" s="2">
        <v>51</v>
      </c>
    </row>
    <row r="53" spans="23:23" x14ac:dyDescent="0.35">
      <c r="W53" s="2">
        <v>52</v>
      </c>
    </row>
    <row r="54" spans="23:23" x14ac:dyDescent="0.35">
      <c r="W54" s="2">
        <v>53</v>
      </c>
    </row>
    <row r="55" spans="23:23" x14ac:dyDescent="0.35">
      <c r="W55" s="2">
        <v>54</v>
      </c>
    </row>
    <row r="56" spans="23:23" x14ac:dyDescent="0.35">
      <c r="W56" s="2">
        <v>55</v>
      </c>
    </row>
    <row r="57" spans="23:23" x14ac:dyDescent="0.35">
      <c r="W57" s="2">
        <v>56</v>
      </c>
    </row>
    <row r="58" spans="23:23" x14ac:dyDescent="0.35">
      <c r="W58" s="2">
        <v>57</v>
      </c>
    </row>
    <row r="59" spans="23:23" x14ac:dyDescent="0.35">
      <c r="W59" s="2">
        <v>58</v>
      </c>
    </row>
    <row r="60" spans="23:23" x14ac:dyDescent="0.35">
      <c r="W60" s="2">
        <v>59</v>
      </c>
    </row>
    <row r="61" spans="23:23" x14ac:dyDescent="0.35">
      <c r="W61" s="2">
        <v>60</v>
      </c>
    </row>
    <row r="62" spans="23:23" x14ac:dyDescent="0.35">
      <c r="W62" s="2">
        <v>61</v>
      </c>
    </row>
    <row r="63" spans="23:23" x14ac:dyDescent="0.35">
      <c r="W63" s="2">
        <v>62</v>
      </c>
    </row>
    <row r="64" spans="23:23" x14ac:dyDescent="0.35">
      <c r="W64" s="2">
        <v>63</v>
      </c>
    </row>
    <row r="65" spans="23:23" x14ac:dyDescent="0.35">
      <c r="W65" s="2">
        <v>64</v>
      </c>
    </row>
    <row r="66" spans="23:23" x14ac:dyDescent="0.35">
      <c r="W66" s="2">
        <v>65</v>
      </c>
    </row>
    <row r="67" spans="23:23" x14ac:dyDescent="0.35">
      <c r="W67" s="2">
        <v>66</v>
      </c>
    </row>
    <row r="68" spans="23:23" x14ac:dyDescent="0.35">
      <c r="W68" s="2">
        <v>67</v>
      </c>
    </row>
    <row r="69" spans="23:23" x14ac:dyDescent="0.35">
      <c r="W69" s="2">
        <v>68</v>
      </c>
    </row>
    <row r="70" spans="23:23" x14ac:dyDescent="0.35">
      <c r="W70" s="2">
        <v>69</v>
      </c>
    </row>
    <row r="71" spans="23:23" x14ac:dyDescent="0.35">
      <c r="W71" s="2">
        <v>70</v>
      </c>
    </row>
    <row r="72" spans="23:23" x14ac:dyDescent="0.35">
      <c r="W72" s="2">
        <v>71</v>
      </c>
    </row>
    <row r="73" spans="23:23" x14ac:dyDescent="0.35">
      <c r="W73" s="2">
        <v>72</v>
      </c>
    </row>
    <row r="74" spans="23:23" x14ac:dyDescent="0.35">
      <c r="W74" s="2">
        <v>73</v>
      </c>
    </row>
    <row r="75" spans="23:23" x14ac:dyDescent="0.35">
      <c r="W75" s="2">
        <v>74</v>
      </c>
    </row>
    <row r="76" spans="23:23" x14ac:dyDescent="0.35">
      <c r="W76" s="2">
        <v>75</v>
      </c>
    </row>
    <row r="77" spans="23:23" x14ac:dyDescent="0.35">
      <c r="W77" s="2">
        <v>76</v>
      </c>
    </row>
    <row r="78" spans="23:23" x14ac:dyDescent="0.35">
      <c r="W78" s="2">
        <v>77</v>
      </c>
    </row>
    <row r="79" spans="23:23" x14ac:dyDescent="0.35">
      <c r="W79" s="2">
        <v>78</v>
      </c>
    </row>
    <row r="80" spans="23:23" x14ac:dyDescent="0.35">
      <c r="W80" s="2">
        <v>79</v>
      </c>
    </row>
    <row r="81" spans="23:23" x14ac:dyDescent="0.35">
      <c r="W81" s="2">
        <v>80</v>
      </c>
    </row>
    <row r="82" spans="23:23" x14ac:dyDescent="0.35">
      <c r="W82" s="2">
        <v>81</v>
      </c>
    </row>
    <row r="83" spans="23:23" x14ac:dyDescent="0.35">
      <c r="W83" s="2">
        <v>82</v>
      </c>
    </row>
    <row r="84" spans="23:23" x14ac:dyDescent="0.35">
      <c r="W84" s="2">
        <v>83</v>
      </c>
    </row>
    <row r="85" spans="23:23" x14ac:dyDescent="0.35">
      <c r="W85" s="2">
        <v>84</v>
      </c>
    </row>
    <row r="86" spans="23:23" x14ac:dyDescent="0.35">
      <c r="W86" s="2">
        <v>85</v>
      </c>
    </row>
    <row r="87" spans="23:23" x14ac:dyDescent="0.35">
      <c r="W87" s="2">
        <v>86</v>
      </c>
    </row>
    <row r="88" spans="23:23" x14ac:dyDescent="0.35">
      <c r="W88" s="2">
        <v>87</v>
      </c>
    </row>
    <row r="89" spans="23:23" x14ac:dyDescent="0.35">
      <c r="W89" s="2">
        <v>88</v>
      </c>
    </row>
    <row r="90" spans="23:23" x14ac:dyDescent="0.35">
      <c r="W90" s="2">
        <v>89</v>
      </c>
    </row>
    <row r="91" spans="23:23" x14ac:dyDescent="0.35">
      <c r="W91" s="2">
        <v>90</v>
      </c>
    </row>
    <row r="92" spans="23:23" x14ac:dyDescent="0.35">
      <c r="W92" s="2">
        <v>91</v>
      </c>
    </row>
    <row r="93" spans="23:23" x14ac:dyDescent="0.35">
      <c r="W93" s="2">
        <v>92</v>
      </c>
    </row>
    <row r="94" spans="23:23" x14ac:dyDescent="0.35">
      <c r="W94" s="2">
        <v>93</v>
      </c>
    </row>
    <row r="95" spans="23:23" x14ac:dyDescent="0.35">
      <c r="W95" s="2">
        <v>94</v>
      </c>
    </row>
    <row r="96" spans="23:23" x14ac:dyDescent="0.35">
      <c r="W96" s="2">
        <v>95</v>
      </c>
    </row>
    <row r="97" spans="23:23" x14ac:dyDescent="0.35">
      <c r="W97" s="2">
        <v>96</v>
      </c>
    </row>
    <row r="98" spans="23:23" x14ac:dyDescent="0.35">
      <c r="W98" s="2">
        <v>97</v>
      </c>
    </row>
    <row r="99" spans="23:23" x14ac:dyDescent="0.35">
      <c r="W99" s="2">
        <v>98</v>
      </c>
    </row>
    <row r="100" spans="23:23" x14ac:dyDescent="0.35">
      <c r="W100" s="2">
        <v>99</v>
      </c>
    </row>
    <row r="101" spans="23:23" x14ac:dyDescent="0.35">
      <c r="W101" s="2">
        <v>100</v>
      </c>
    </row>
    <row r="102" spans="23:23" x14ac:dyDescent="0.35">
      <c r="W102" s="2">
        <v>101</v>
      </c>
    </row>
    <row r="103" spans="23:23" x14ac:dyDescent="0.35">
      <c r="W103" s="2">
        <v>102</v>
      </c>
    </row>
    <row r="104" spans="23:23" x14ac:dyDescent="0.35">
      <c r="W104" s="2">
        <v>103</v>
      </c>
    </row>
    <row r="105" spans="23:23" x14ac:dyDescent="0.35">
      <c r="W105" s="2">
        <v>104</v>
      </c>
    </row>
    <row r="106" spans="23:23" x14ac:dyDescent="0.35">
      <c r="W106" s="2">
        <v>105</v>
      </c>
    </row>
    <row r="107" spans="23:23" x14ac:dyDescent="0.35">
      <c r="W107" s="2">
        <v>106</v>
      </c>
    </row>
    <row r="108" spans="23:23" x14ac:dyDescent="0.35">
      <c r="W108" s="2">
        <v>107</v>
      </c>
    </row>
    <row r="109" spans="23:23" x14ac:dyDescent="0.35">
      <c r="W109" s="2">
        <v>108</v>
      </c>
    </row>
    <row r="110" spans="23:23" x14ac:dyDescent="0.35">
      <c r="W110" s="2">
        <v>109</v>
      </c>
    </row>
    <row r="111" spans="23:23" x14ac:dyDescent="0.35">
      <c r="W111" s="2">
        <v>110</v>
      </c>
    </row>
    <row r="112" spans="23:23" x14ac:dyDescent="0.35">
      <c r="W112" s="2">
        <v>111</v>
      </c>
    </row>
    <row r="113" spans="23:23" x14ac:dyDescent="0.35">
      <c r="W113" s="2">
        <v>112</v>
      </c>
    </row>
    <row r="114" spans="23:23" x14ac:dyDescent="0.35">
      <c r="W114" s="2">
        <v>113</v>
      </c>
    </row>
    <row r="115" spans="23:23" x14ac:dyDescent="0.35">
      <c r="W115" s="2">
        <v>114</v>
      </c>
    </row>
    <row r="116" spans="23:23" x14ac:dyDescent="0.35">
      <c r="W116" s="2">
        <v>115</v>
      </c>
    </row>
    <row r="117" spans="23:23" x14ac:dyDescent="0.35">
      <c r="W117" s="2">
        <v>116</v>
      </c>
    </row>
    <row r="118" spans="23:23" x14ac:dyDescent="0.35">
      <c r="W118" s="2">
        <v>117</v>
      </c>
    </row>
    <row r="119" spans="23:23" x14ac:dyDescent="0.35">
      <c r="W119" s="2">
        <v>118</v>
      </c>
    </row>
    <row r="120" spans="23:23" x14ac:dyDescent="0.35">
      <c r="W120" s="2">
        <v>119</v>
      </c>
    </row>
    <row r="121" spans="23:23" x14ac:dyDescent="0.35">
      <c r="W121" s="2">
        <v>120</v>
      </c>
    </row>
    <row r="122" spans="23:23" x14ac:dyDescent="0.35">
      <c r="W122" s="2">
        <v>121</v>
      </c>
    </row>
    <row r="123" spans="23:23" x14ac:dyDescent="0.35">
      <c r="W123" s="2">
        <v>122</v>
      </c>
    </row>
    <row r="124" spans="23:23" x14ac:dyDescent="0.35">
      <c r="W124" s="2">
        <v>123</v>
      </c>
    </row>
    <row r="125" spans="23:23" x14ac:dyDescent="0.35">
      <c r="W125" s="2">
        <v>124</v>
      </c>
    </row>
    <row r="126" spans="23:23" x14ac:dyDescent="0.35">
      <c r="W126" s="2">
        <v>125</v>
      </c>
    </row>
    <row r="127" spans="23:23" x14ac:dyDescent="0.35">
      <c r="W127" s="2">
        <v>126</v>
      </c>
    </row>
    <row r="128" spans="23:23" x14ac:dyDescent="0.35">
      <c r="W128" s="2">
        <v>127</v>
      </c>
    </row>
    <row r="129" spans="23:23" x14ac:dyDescent="0.35">
      <c r="W129" s="2">
        <v>128</v>
      </c>
    </row>
    <row r="130" spans="23:23" x14ac:dyDescent="0.35">
      <c r="W130" s="2">
        <v>129</v>
      </c>
    </row>
    <row r="131" spans="23:23" x14ac:dyDescent="0.35">
      <c r="W131" s="2">
        <v>130</v>
      </c>
    </row>
    <row r="132" spans="23:23" x14ac:dyDescent="0.35">
      <c r="W132" s="2">
        <v>131</v>
      </c>
    </row>
    <row r="133" spans="23:23" x14ac:dyDescent="0.35">
      <c r="W133" s="2">
        <v>132</v>
      </c>
    </row>
    <row r="134" spans="23:23" x14ac:dyDescent="0.35">
      <c r="W134" s="2">
        <v>133</v>
      </c>
    </row>
    <row r="135" spans="23:23" x14ac:dyDescent="0.35">
      <c r="W135" s="2">
        <v>134</v>
      </c>
    </row>
    <row r="136" spans="23:23" x14ac:dyDescent="0.35">
      <c r="W136" s="2">
        <v>135</v>
      </c>
    </row>
    <row r="137" spans="23:23" x14ac:dyDescent="0.35">
      <c r="W137" s="2">
        <v>136</v>
      </c>
    </row>
    <row r="138" spans="23:23" x14ac:dyDescent="0.35">
      <c r="W138" s="2">
        <v>137</v>
      </c>
    </row>
    <row r="139" spans="23:23" x14ac:dyDescent="0.35">
      <c r="W139" s="2">
        <v>138</v>
      </c>
    </row>
    <row r="140" spans="23:23" x14ac:dyDescent="0.35">
      <c r="W140" s="2">
        <v>139</v>
      </c>
    </row>
    <row r="141" spans="23:23" x14ac:dyDescent="0.35">
      <c r="W141" s="2">
        <v>140</v>
      </c>
    </row>
    <row r="142" spans="23:23" x14ac:dyDescent="0.35">
      <c r="W142" s="2">
        <v>141</v>
      </c>
    </row>
    <row r="143" spans="23:23" x14ac:dyDescent="0.35">
      <c r="W143" s="2">
        <v>142</v>
      </c>
    </row>
    <row r="144" spans="23:23" x14ac:dyDescent="0.35">
      <c r="W144" s="2">
        <v>143</v>
      </c>
    </row>
    <row r="145" spans="23:23" x14ac:dyDescent="0.35">
      <c r="W145" s="2">
        <v>144</v>
      </c>
    </row>
    <row r="146" spans="23:23" x14ac:dyDescent="0.35">
      <c r="W146" s="2">
        <v>145</v>
      </c>
    </row>
    <row r="147" spans="23:23" x14ac:dyDescent="0.35">
      <c r="W147" s="2">
        <v>146</v>
      </c>
    </row>
    <row r="148" spans="23:23" x14ac:dyDescent="0.35">
      <c r="W148" s="2">
        <v>147</v>
      </c>
    </row>
    <row r="149" spans="23:23" x14ac:dyDescent="0.35">
      <c r="W149" s="2">
        <v>148</v>
      </c>
    </row>
    <row r="150" spans="23:23" x14ac:dyDescent="0.35">
      <c r="W150" s="2">
        <v>149</v>
      </c>
    </row>
    <row r="151" spans="23:23" x14ac:dyDescent="0.35">
      <c r="W151" s="2">
        <v>150</v>
      </c>
    </row>
    <row r="152" spans="23:23" x14ac:dyDescent="0.35">
      <c r="W152" s="2">
        <v>151</v>
      </c>
    </row>
    <row r="153" spans="23:23" x14ac:dyDescent="0.35">
      <c r="W153" s="2">
        <v>152</v>
      </c>
    </row>
    <row r="154" spans="23:23" x14ac:dyDescent="0.35">
      <c r="W154" s="2">
        <v>153</v>
      </c>
    </row>
    <row r="155" spans="23:23" x14ac:dyDescent="0.35">
      <c r="W155" s="2">
        <v>154</v>
      </c>
    </row>
    <row r="156" spans="23:23" x14ac:dyDescent="0.35">
      <c r="W156" s="2">
        <v>155</v>
      </c>
    </row>
    <row r="157" spans="23:23" x14ac:dyDescent="0.35">
      <c r="W157" s="2">
        <v>156</v>
      </c>
    </row>
    <row r="158" spans="23:23" x14ac:dyDescent="0.35">
      <c r="W158" s="2">
        <v>157</v>
      </c>
    </row>
    <row r="159" spans="23:23" x14ac:dyDescent="0.35">
      <c r="W159" s="2">
        <v>158</v>
      </c>
    </row>
    <row r="160" spans="23:23" x14ac:dyDescent="0.35">
      <c r="W160" s="2">
        <v>159</v>
      </c>
    </row>
    <row r="161" spans="23:23" x14ac:dyDescent="0.35">
      <c r="W161" s="2">
        <v>160</v>
      </c>
    </row>
    <row r="162" spans="23:23" x14ac:dyDescent="0.35">
      <c r="W162" s="2">
        <v>161</v>
      </c>
    </row>
    <row r="163" spans="23:23" x14ac:dyDescent="0.35">
      <c r="W163" s="2">
        <v>162</v>
      </c>
    </row>
    <row r="164" spans="23:23" x14ac:dyDescent="0.35">
      <c r="W164" s="2">
        <v>163</v>
      </c>
    </row>
    <row r="165" spans="23:23" x14ac:dyDescent="0.35">
      <c r="W165" s="2">
        <v>164</v>
      </c>
    </row>
    <row r="166" spans="23:23" x14ac:dyDescent="0.35">
      <c r="W166" s="2">
        <v>165</v>
      </c>
    </row>
    <row r="167" spans="23:23" x14ac:dyDescent="0.35">
      <c r="W167" s="2">
        <v>166</v>
      </c>
    </row>
    <row r="168" spans="23:23" x14ac:dyDescent="0.35">
      <c r="W168" s="2">
        <v>167</v>
      </c>
    </row>
    <row r="169" spans="23:23" x14ac:dyDescent="0.35">
      <c r="W169" s="2">
        <v>168</v>
      </c>
    </row>
    <row r="170" spans="23:23" x14ac:dyDescent="0.35">
      <c r="W170" s="2">
        <v>169</v>
      </c>
    </row>
    <row r="171" spans="23:23" x14ac:dyDescent="0.35">
      <c r="W171" s="2">
        <v>170</v>
      </c>
    </row>
    <row r="172" spans="23:23" x14ac:dyDescent="0.35">
      <c r="W172" s="2">
        <v>171</v>
      </c>
    </row>
    <row r="173" spans="23:23" x14ac:dyDescent="0.35">
      <c r="W173" s="2">
        <v>172</v>
      </c>
    </row>
    <row r="174" spans="23:23" x14ac:dyDescent="0.35">
      <c r="W174" s="2">
        <v>173</v>
      </c>
    </row>
    <row r="175" spans="23:23" x14ac:dyDescent="0.35">
      <c r="W175" s="2">
        <v>174</v>
      </c>
    </row>
    <row r="176" spans="23:23" x14ac:dyDescent="0.35">
      <c r="W176" s="2">
        <v>175</v>
      </c>
    </row>
    <row r="177" spans="23:23" x14ac:dyDescent="0.35">
      <c r="W177" s="2">
        <v>176</v>
      </c>
    </row>
    <row r="178" spans="23:23" x14ac:dyDescent="0.35">
      <c r="W178" s="2">
        <v>177</v>
      </c>
    </row>
    <row r="179" spans="23:23" x14ac:dyDescent="0.35">
      <c r="W179" s="2">
        <v>178</v>
      </c>
    </row>
    <row r="180" spans="23:23" x14ac:dyDescent="0.35">
      <c r="W180" s="2">
        <v>179</v>
      </c>
    </row>
    <row r="181" spans="23:23" x14ac:dyDescent="0.35">
      <c r="W181" s="2">
        <v>180</v>
      </c>
    </row>
    <row r="182" spans="23:23" x14ac:dyDescent="0.35">
      <c r="W182" s="2">
        <v>181</v>
      </c>
    </row>
    <row r="183" spans="23:23" x14ac:dyDescent="0.35">
      <c r="W183" s="2">
        <v>182</v>
      </c>
    </row>
    <row r="184" spans="23:23" x14ac:dyDescent="0.35">
      <c r="W184" s="2">
        <v>183</v>
      </c>
    </row>
    <row r="185" spans="23:23" x14ac:dyDescent="0.35">
      <c r="W185" s="2">
        <v>184</v>
      </c>
    </row>
    <row r="186" spans="23:23" x14ac:dyDescent="0.35">
      <c r="W186" s="2">
        <v>185</v>
      </c>
    </row>
    <row r="187" spans="23:23" x14ac:dyDescent="0.35">
      <c r="W187" s="2">
        <v>186</v>
      </c>
    </row>
    <row r="188" spans="23:23" x14ac:dyDescent="0.35">
      <c r="W188" s="2">
        <v>187</v>
      </c>
    </row>
    <row r="189" spans="23:23" x14ac:dyDescent="0.35">
      <c r="W189" s="2">
        <v>188</v>
      </c>
    </row>
    <row r="190" spans="23:23" x14ac:dyDescent="0.35">
      <c r="W190" s="2">
        <v>189</v>
      </c>
    </row>
    <row r="191" spans="23:23" x14ac:dyDescent="0.35">
      <c r="W191" s="2">
        <v>190</v>
      </c>
    </row>
    <row r="192" spans="23:23" x14ac:dyDescent="0.35">
      <c r="W192" s="2">
        <v>191</v>
      </c>
    </row>
    <row r="193" spans="23:23" x14ac:dyDescent="0.35">
      <c r="W193" s="2">
        <v>192</v>
      </c>
    </row>
    <row r="194" spans="23:23" x14ac:dyDescent="0.35">
      <c r="W194" s="2">
        <v>193</v>
      </c>
    </row>
    <row r="195" spans="23:23" x14ac:dyDescent="0.35">
      <c r="W195" s="2">
        <v>194</v>
      </c>
    </row>
    <row r="196" spans="23:23" x14ac:dyDescent="0.35">
      <c r="W196" s="2">
        <v>195</v>
      </c>
    </row>
    <row r="197" spans="23:23" x14ac:dyDescent="0.35">
      <c r="W197" s="2">
        <v>196</v>
      </c>
    </row>
    <row r="198" spans="23:23" x14ac:dyDescent="0.35">
      <c r="W198" s="2">
        <v>197</v>
      </c>
    </row>
    <row r="199" spans="23:23" x14ac:dyDescent="0.35">
      <c r="W199" s="2">
        <v>198</v>
      </c>
    </row>
    <row r="200" spans="23:23" x14ac:dyDescent="0.35">
      <c r="W200" s="2">
        <v>199</v>
      </c>
    </row>
    <row r="201" spans="23:23" x14ac:dyDescent="0.35">
      <c r="W201" s="2">
        <v>200</v>
      </c>
    </row>
    <row r="202" spans="23:23" x14ac:dyDescent="0.35">
      <c r="W202" s="2">
        <v>201</v>
      </c>
    </row>
    <row r="203" spans="23:23" x14ac:dyDescent="0.35">
      <c r="W203" s="2">
        <v>202</v>
      </c>
    </row>
    <row r="204" spans="23:23" x14ac:dyDescent="0.35">
      <c r="W204" s="2">
        <v>203</v>
      </c>
    </row>
    <row r="205" spans="23:23" x14ac:dyDescent="0.35">
      <c r="W205" s="2">
        <v>204</v>
      </c>
    </row>
    <row r="206" spans="23:23" x14ac:dyDescent="0.35">
      <c r="W206" s="2">
        <v>205</v>
      </c>
    </row>
    <row r="207" spans="23:23" x14ac:dyDescent="0.35">
      <c r="W207" s="2">
        <v>206</v>
      </c>
    </row>
    <row r="208" spans="23:23" x14ac:dyDescent="0.35">
      <c r="W208" s="2">
        <v>207</v>
      </c>
    </row>
    <row r="209" spans="23:23" x14ac:dyDescent="0.35">
      <c r="W209" s="2">
        <v>208</v>
      </c>
    </row>
    <row r="210" spans="23:23" x14ac:dyDescent="0.35">
      <c r="W210" s="2">
        <v>209</v>
      </c>
    </row>
    <row r="211" spans="23:23" x14ac:dyDescent="0.35">
      <c r="W211" s="2">
        <v>210</v>
      </c>
    </row>
  </sheetData>
  <conditionalFormatting sqref="B5:J17 A15 B18:I18">
    <cfRule type="cellIs" dxfId="1" priority="201" operator="lessThan">
      <formula>0</formula>
    </cfRule>
    <cfRule type="cellIs" dxfId="0" priority="203" operator="lessThan">
      <formula>0</formula>
    </cfRule>
  </conditionalFormatting>
  <pageMargins left="0.70866141732283472" right="0.70866141732283472" top="0.74803149606299213" bottom="0.74803149606299213" header="0.31496062992125984" footer="0.31496062992125984"/>
  <pageSetup paperSize="9" scale="6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'Tabell 2.2'!$D$2:$S$2</xm:f>
          </x14:formula1>
          <xm:sqref>B2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D0BFAE"/>
  </sheetPr>
  <dimension ref="A1"/>
  <sheetViews>
    <sheetView topLeftCell="A135" zoomScale="80" zoomScaleNormal="80" workbookViewId="0">
      <selection activeCell="O34" sqref="O34"/>
    </sheetView>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3F8B6"/>
    <pageSetUpPr fitToPage="1"/>
  </sheetPr>
  <dimension ref="A1:Z103"/>
  <sheetViews>
    <sheetView topLeftCell="A44" zoomScale="80" zoomScaleNormal="80" zoomScaleSheetLayoutView="30" zoomScalePageLayoutView="30" workbookViewId="0">
      <selection activeCell="D81" sqref="D81"/>
    </sheetView>
  </sheetViews>
  <sheetFormatPr baseColWidth="10" defaultColWidth="11.42578125" defaultRowHeight="15.75" x14ac:dyDescent="0.35"/>
  <cols>
    <col min="1" max="1" width="97.42578125" style="18" customWidth="1"/>
    <col min="2" max="2" width="13.42578125" style="18" customWidth="1"/>
    <col min="3" max="3" width="9.140625" style="18" customWidth="1"/>
    <col min="4" max="19" width="13.28515625" style="18" customWidth="1"/>
    <col min="20" max="26" width="11.42578125" style="272"/>
    <col min="27" max="16384" width="11.42578125" style="18"/>
  </cols>
  <sheetData>
    <row r="1" spans="1:19" ht="16.5" customHeight="1" x14ac:dyDescent="0.35">
      <c r="A1" s="381" t="s">
        <v>5</v>
      </c>
      <c r="B1" s="381"/>
      <c r="C1" s="381"/>
      <c r="D1" s="17"/>
      <c r="E1" s="17"/>
      <c r="F1" s="17"/>
      <c r="G1" s="17"/>
      <c r="H1" s="17"/>
      <c r="I1" s="17"/>
      <c r="J1" s="17"/>
      <c r="K1" s="17"/>
      <c r="L1" s="17"/>
      <c r="M1" s="17"/>
      <c r="N1" s="17"/>
      <c r="O1" s="17"/>
      <c r="P1" s="17"/>
      <c r="Q1" s="17"/>
      <c r="R1" s="17"/>
      <c r="S1" s="17"/>
    </row>
    <row r="2" spans="1:19" ht="54.75" customHeight="1" x14ac:dyDescent="0.35">
      <c r="A2" s="382"/>
      <c r="B2" s="382"/>
      <c r="C2" s="382"/>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19" ht="16.5" customHeight="1" thickBot="1" x14ac:dyDescent="0.4">
      <c r="A3" s="383"/>
      <c r="B3" s="383"/>
      <c r="C3" s="383"/>
      <c r="D3" s="270"/>
      <c r="E3" s="270"/>
      <c r="F3" s="270"/>
      <c r="G3" s="270"/>
      <c r="H3" s="270"/>
      <c r="I3" s="270"/>
      <c r="J3" s="270"/>
      <c r="K3" s="270"/>
      <c r="L3" s="270"/>
      <c r="M3" s="270"/>
      <c r="N3" s="270"/>
      <c r="O3" s="270"/>
      <c r="P3" s="270"/>
      <c r="Q3" s="270"/>
      <c r="R3" s="270"/>
      <c r="S3" s="270"/>
    </row>
    <row r="4" spans="1:19" ht="16.5" customHeight="1" x14ac:dyDescent="0.35">
      <c r="A4" s="384" t="s">
        <v>139</v>
      </c>
      <c r="B4" s="384"/>
      <c r="C4" s="384"/>
      <c r="D4" s="271"/>
      <c r="E4" s="271"/>
      <c r="F4" s="271"/>
      <c r="G4" s="271"/>
      <c r="H4" s="271"/>
      <c r="I4" s="271"/>
      <c r="J4" s="271"/>
      <c r="K4" s="271"/>
      <c r="L4" s="271"/>
      <c r="M4" s="271"/>
      <c r="N4" s="271"/>
      <c r="O4" s="271"/>
      <c r="P4" s="271"/>
      <c r="Q4" s="271"/>
      <c r="R4" s="271"/>
      <c r="S4" s="271"/>
    </row>
    <row r="5" spans="1:19" ht="16.5" customHeight="1" x14ac:dyDescent="0.35">
      <c r="A5" s="385" t="s">
        <v>140</v>
      </c>
      <c r="B5" s="385"/>
      <c r="C5" s="385"/>
      <c r="D5" s="28">
        <f t="shared" ref="D5:S5" si="0">D14+D23+D28+D50+D69+D85+D91+D95</f>
        <v>273402.99385613436</v>
      </c>
      <c r="E5" s="28">
        <f t="shared" si="0"/>
        <v>255675.99926822304</v>
      </c>
      <c r="F5" s="28">
        <f t="shared" si="0"/>
        <v>180135.22486223097</v>
      </c>
      <c r="G5" s="28">
        <f t="shared" si="0"/>
        <v>105501.48804784266</v>
      </c>
      <c r="H5" s="28">
        <f t="shared" si="0"/>
        <v>121563.54855627254</v>
      </c>
      <c r="I5" s="28">
        <f t="shared" si="0"/>
        <v>87280.139586203979</v>
      </c>
      <c r="J5" s="28">
        <f t="shared" si="0"/>
        <v>87819.68226062617</v>
      </c>
      <c r="K5" s="28">
        <f t="shared" si="0"/>
        <v>204658.82140758549</v>
      </c>
      <c r="L5" s="28">
        <f t="shared" si="0"/>
        <v>150247.05516571979</v>
      </c>
      <c r="M5" s="28">
        <f t="shared" si="0"/>
        <v>116274.19698871064</v>
      </c>
      <c r="N5" s="28">
        <f t="shared" si="0"/>
        <v>169660.62135287339</v>
      </c>
      <c r="O5" s="28">
        <f t="shared" si="0"/>
        <v>207781.33502433839</v>
      </c>
      <c r="P5" s="28">
        <f t="shared" si="0"/>
        <v>175342.2912514722</v>
      </c>
      <c r="Q5" s="28">
        <f t="shared" si="0"/>
        <v>133116.4472232913</v>
      </c>
      <c r="R5" s="28">
        <f t="shared" si="0"/>
        <v>125347.14104847496</v>
      </c>
      <c r="S5" s="28">
        <f t="shared" si="0"/>
        <v>2393806.9858999997</v>
      </c>
    </row>
    <row r="6" spans="1:19" ht="16.5" customHeight="1" thickBot="1" x14ac:dyDescent="0.4">
      <c r="A6" s="377" t="s">
        <v>141</v>
      </c>
      <c r="B6" s="377"/>
      <c r="C6" s="377"/>
      <c r="D6" s="189">
        <f>SUM(D5:D5)</f>
        <v>273402.99385613436</v>
      </c>
      <c r="E6" s="189">
        <f t="shared" ref="E6:R6" si="1">SUM(E5:E5)</f>
        <v>255675.99926822304</v>
      </c>
      <c r="F6" s="189">
        <f t="shared" si="1"/>
        <v>180135.22486223097</v>
      </c>
      <c r="G6" s="189">
        <f t="shared" si="1"/>
        <v>105501.48804784266</v>
      </c>
      <c r="H6" s="189">
        <f t="shared" si="1"/>
        <v>121563.54855627254</v>
      </c>
      <c r="I6" s="189">
        <f t="shared" si="1"/>
        <v>87280.139586203979</v>
      </c>
      <c r="J6" s="189">
        <f t="shared" si="1"/>
        <v>87819.68226062617</v>
      </c>
      <c r="K6" s="189">
        <f t="shared" si="1"/>
        <v>204658.82140758549</v>
      </c>
      <c r="L6" s="189">
        <f t="shared" si="1"/>
        <v>150247.05516571979</v>
      </c>
      <c r="M6" s="189">
        <f t="shared" si="1"/>
        <v>116274.19698871064</v>
      </c>
      <c r="N6" s="189">
        <f t="shared" si="1"/>
        <v>169660.62135287339</v>
      </c>
      <c r="O6" s="189">
        <f t="shared" si="1"/>
        <v>207781.33502433839</v>
      </c>
      <c r="P6" s="189">
        <f t="shared" si="1"/>
        <v>175342.2912514722</v>
      </c>
      <c r="Q6" s="189">
        <f t="shared" si="1"/>
        <v>133116.4472232913</v>
      </c>
      <c r="R6" s="189">
        <f t="shared" si="1"/>
        <v>125347.14104847496</v>
      </c>
      <c r="S6" s="189">
        <f>SUM(S5:S5)</f>
        <v>2393806.9858999997</v>
      </c>
    </row>
    <row r="7" spans="1:19" ht="16.5" customHeight="1" thickBot="1" x14ac:dyDescent="0.4">
      <c r="A7" s="378"/>
      <c r="B7" s="378"/>
      <c r="C7" s="378"/>
      <c r="D7" s="70"/>
      <c r="E7" s="71"/>
      <c r="F7" s="71"/>
      <c r="G7" s="71"/>
      <c r="H7" s="70"/>
      <c r="I7" s="70"/>
      <c r="J7" s="70"/>
      <c r="K7" s="70"/>
      <c r="L7" s="70"/>
      <c r="M7" s="70"/>
      <c r="N7" s="70"/>
      <c r="O7" s="70"/>
      <c r="P7" s="70"/>
      <c r="Q7" s="70"/>
      <c r="R7" s="70"/>
      <c r="S7" s="70"/>
    </row>
    <row r="8" spans="1:19" ht="16.5" customHeight="1" x14ac:dyDescent="0.35">
      <c r="A8" s="379" t="str">
        <f>'Tabell 2.1'!A12</f>
        <v>FO1 Administrasjon og fellestjenester</v>
      </c>
      <c r="B8" s="379"/>
      <c r="C8" s="379"/>
      <c r="D8" s="153"/>
      <c r="E8" s="153"/>
      <c r="F8" s="153"/>
      <c r="G8" s="153"/>
      <c r="H8" s="153"/>
      <c r="I8" s="153"/>
      <c r="J8" s="153"/>
      <c r="K8" s="153"/>
      <c r="L8" s="153"/>
      <c r="M8" s="153"/>
      <c r="N8" s="153"/>
      <c r="O8" s="153"/>
      <c r="P8" s="153"/>
      <c r="Q8" s="153"/>
      <c r="R8" s="153"/>
      <c r="S8" s="153"/>
    </row>
    <row r="9" spans="1:19" ht="16.5" customHeight="1" x14ac:dyDescent="0.35">
      <c r="A9" s="247" t="s">
        <v>142</v>
      </c>
      <c r="B9" s="247"/>
      <c r="C9" s="247"/>
      <c r="D9" s="245">
        <v>3201</v>
      </c>
      <c r="E9" s="245">
        <v>3420</v>
      </c>
      <c r="F9" s="245">
        <v>2558</v>
      </c>
      <c r="G9" s="245">
        <v>2240</v>
      </c>
      <c r="H9" s="245">
        <v>633</v>
      </c>
      <c r="I9" s="245">
        <v>169</v>
      </c>
      <c r="J9" s="245">
        <v>326</v>
      </c>
      <c r="K9" s="245">
        <v>454</v>
      </c>
      <c r="L9" s="245">
        <v>304</v>
      </c>
      <c r="M9" s="245">
        <v>117</v>
      </c>
      <c r="N9" s="245">
        <v>257</v>
      </c>
      <c r="O9" s="245">
        <v>211</v>
      </c>
      <c r="P9" s="245">
        <v>237</v>
      </c>
      <c r="Q9" s="245">
        <v>255</v>
      </c>
      <c r="R9" s="245">
        <v>0</v>
      </c>
      <c r="S9" s="245">
        <f>SUM(D9:R9)</f>
        <v>14382</v>
      </c>
    </row>
    <row r="10" spans="1:19" ht="16.5" customHeight="1" x14ac:dyDescent="0.35">
      <c r="A10" s="247" t="s">
        <v>143</v>
      </c>
      <c r="B10" s="247"/>
      <c r="C10" s="247"/>
      <c r="D10" s="245">
        <v>0</v>
      </c>
      <c r="E10" s="245">
        <v>0</v>
      </c>
      <c r="F10" s="245">
        <v>0</v>
      </c>
      <c r="G10" s="245">
        <v>0</v>
      </c>
      <c r="H10" s="245">
        <v>0</v>
      </c>
      <c r="I10" s="245">
        <v>0</v>
      </c>
      <c r="J10" s="245">
        <v>150</v>
      </c>
      <c r="K10" s="245">
        <v>0</v>
      </c>
      <c r="L10" s="245">
        <v>0</v>
      </c>
      <c r="M10" s="245">
        <v>0</v>
      </c>
      <c r="N10" s="245">
        <v>0</v>
      </c>
      <c r="O10" s="245">
        <v>0</v>
      </c>
      <c r="P10" s="245">
        <v>0</v>
      </c>
      <c r="Q10" s="245">
        <v>0</v>
      </c>
      <c r="R10" s="245">
        <v>0</v>
      </c>
      <c r="S10" s="245">
        <f t="shared" ref="S10" si="2">SUM(D10:R10)</f>
        <v>150</v>
      </c>
    </row>
    <row r="11" spans="1:19" ht="16.5" customHeight="1" x14ac:dyDescent="0.35">
      <c r="A11" s="247" t="s">
        <v>144</v>
      </c>
      <c r="B11" s="247"/>
      <c r="C11" s="247"/>
      <c r="D11" s="245">
        <v>0</v>
      </c>
      <c r="E11" s="245">
        <v>0</v>
      </c>
      <c r="F11" s="245">
        <v>0</v>
      </c>
      <c r="G11" s="245">
        <v>0</v>
      </c>
      <c r="H11" s="245">
        <v>0</v>
      </c>
      <c r="I11" s="245">
        <v>0</v>
      </c>
      <c r="J11" s="245">
        <v>0</v>
      </c>
      <c r="K11" s="245">
        <v>0</v>
      </c>
      <c r="L11" s="245">
        <v>0</v>
      </c>
      <c r="M11" s="245">
        <v>2400</v>
      </c>
      <c r="N11" s="245">
        <v>0</v>
      </c>
      <c r="O11" s="245">
        <v>0</v>
      </c>
      <c r="P11" s="245">
        <v>0</v>
      </c>
      <c r="Q11" s="245">
        <v>0</v>
      </c>
      <c r="R11" s="245">
        <v>0</v>
      </c>
      <c r="S11" s="245">
        <f>SUM(D11:R11)</f>
        <v>2400</v>
      </c>
    </row>
    <row r="12" spans="1:19" ht="16.5" customHeight="1" x14ac:dyDescent="0.35">
      <c r="A12" s="247" t="s">
        <v>145</v>
      </c>
      <c r="B12" s="247"/>
      <c r="C12" s="247"/>
      <c r="D12" s="245">
        <v>0</v>
      </c>
      <c r="E12" s="245">
        <v>0</v>
      </c>
      <c r="F12" s="245">
        <v>0</v>
      </c>
      <c r="G12" s="245">
        <v>0</v>
      </c>
      <c r="H12" s="245">
        <v>0</v>
      </c>
      <c r="I12" s="245">
        <v>0</v>
      </c>
      <c r="J12" s="245">
        <v>0</v>
      </c>
      <c r="K12" s="245">
        <v>0</v>
      </c>
      <c r="L12" s="245">
        <v>0</v>
      </c>
      <c r="M12" s="245">
        <v>0</v>
      </c>
      <c r="N12" s="245">
        <v>0</v>
      </c>
      <c r="O12" s="245">
        <v>0</v>
      </c>
      <c r="P12" s="245">
        <v>0</v>
      </c>
      <c r="Q12" s="245">
        <v>0</v>
      </c>
      <c r="R12" s="245">
        <v>-2000</v>
      </c>
      <c r="S12" s="245">
        <f>SUM(D12:R12)</f>
        <v>-2000</v>
      </c>
    </row>
    <row r="13" spans="1:19" ht="16.5" customHeight="1" x14ac:dyDescent="0.35">
      <c r="A13" s="247" t="s">
        <v>472</v>
      </c>
      <c r="B13" s="247"/>
      <c r="C13" s="247"/>
      <c r="D13" s="245">
        <v>-616</v>
      </c>
      <c r="E13" s="245">
        <v>-564</v>
      </c>
      <c r="F13" s="245">
        <v>-425</v>
      </c>
      <c r="G13" s="245">
        <v>-302</v>
      </c>
      <c r="H13" s="245">
        <v>-434</v>
      </c>
      <c r="I13" s="245">
        <v>-361</v>
      </c>
      <c r="J13" s="245">
        <v>-472</v>
      </c>
      <c r="K13" s="245">
        <v>-572</v>
      </c>
      <c r="L13" s="245">
        <v>-474</v>
      </c>
      <c r="M13" s="245">
        <v>-417</v>
      </c>
      <c r="N13" s="245">
        <v>-569</v>
      </c>
      <c r="O13" s="245">
        <v>-634</v>
      </c>
      <c r="P13" s="245">
        <v>-592</v>
      </c>
      <c r="Q13" s="245">
        <v>-633</v>
      </c>
      <c r="R13" s="245">
        <v>-463</v>
      </c>
      <c r="S13" s="245">
        <f>SUM(D13:R13)</f>
        <v>-7528</v>
      </c>
    </row>
    <row r="14" spans="1:19" ht="16.5" customHeight="1" thickBot="1" x14ac:dyDescent="0.4">
      <c r="A14" s="380" t="s">
        <v>112</v>
      </c>
      <c r="B14" s="380"/>
      <c r="C14" s="380"/>
      <c r="D14" s="190">
        <f t="shared" ref="D14:R14" si="3">SUM(D9:D13)</f>
        <v>2585</v>
      </c>
      <c r="E14" s="190">
        <f t="shared" si="3"/>
        <v>2856</v>
      </c>
      <c r="F14" s="190">
        <f t="shared" si="3"/>
        <v>2133</v>
      </c>
      <c r="G14" s="190">
        <f t="shared" si="3"/>
        <v>1938</v>
      </c>
      <c r="H14" s="190">
        <f t="shared" si="3"/>
        <v>199</v>
      </c>
      <c r="I14" s="190">
        <f t="shared" si="3"/>
        <v>-192</v>
      </c>
      <c r="J14" s="190">
        <f t="shared" si="3"/>
        <v>4</v>
      </c>
      <c r="K14" s="190">
        <f t="shared" si="3"/>
        <v>-118</v>
      </c>
      <c r="L14" s="190">
        <f t="shared" si="3"/>
        <v>-170</v>
      </c>
      <c r="M14" s="190">
        <f t="shared" si="3"/>
        <v>2100</v>
      </c>
      <c r="N14" s="190">
        <f t="shared" si="3"/>
        <v>-312</v>
      </c>
      <c r="O14" s="190">
        <f t="shared" si="3"/>
        <v>-423</v>
      </c>
      <c r="P14" s="190">
        <f t="shared" si="3"/>
        <v>-355</v>
      </c>
      <c r="Q14" s="190">
        <f t="shared" si="3"/>
        <v>-378</v>
      </c>
      <c r="R14" s="190">
        <f t="shared" si="3"/>
        <v>-2463</v>
      </c>
      <c r="S14" s="190">
        <f>SUM(S9:S13)</f>
        <v>7404</v>
      </c>
    </row>
    <row r="15" spans="1:19" ht="16.5" customHeight="1" thickBot="1" x14ac:dyDescent="0.4">
      <c r="A15" s="388"/>
      <c r="B15" s="388"/>
      <c r="C15" s="388"/>
      <c r="D15" s="28"/>
      <c r="E15" s="28"/>
      <c r="F15" s="28"/>
      <c r="G15" s="28"/>
      <c r="H15" s="28"/>
      <c r="I15" s="28"/>
      <c r="J15" s="28"/>
      <c r="K15" s="28"/>
      <c r="L15" s="28"/>
      <c r="M15" s="28"/>
      <c r="N15" s="28"/>
      <c r="O15" s="28"/>
      <c r="P15" s="28"/>
      <c r="Q15" s="28"/>
      <c r="R15" s="28"/>
      <c r="S15" s="28"/>
    </row>
    <row r="16" spans="1:19" ht="16.5" customHeight="1" x14ac:dyDescent="0.35">
      <c r="A16" s="386" t="str">
        <f>'Tabell 2.1'!A18</f>
        <v>FO2A Barnehager</v>
      </c>
      <c r="B16" s="386"/>
      <c r="C16" s="386"/>
      <c r="D16" s="193"/>
      <c r="E16" s="193"/>
      <c r="F16" s="193"/>
      <c r="G16" s="193"/>
      <c r="H16" s="193"/>
      <c r="I16" s="193"/>
      <c r="J16" s="193"/>
      <c r="K16" s="193"/>
      <c r="L16" s="193"/>
      <c r="M16" s="193"/>
      <c r="N16" s="193"/>
      <c r="O16" s="193"/>
      <c r="P16" s="193"/>
      <c r="Q16" s="193"/>
      <c r="R16" s="193"/>
      <c r="S16" s="193"/>
    </row>
    <row r="17" spans="1:19" ht="16.5" customHeight="1" x14ac:dyDescent="0.35">
      <c r="A17" s="320" t="s">
        <v>491</v>
      </c>
      <c r="B17" s="320"/>
      <c r="C17" s="320"/>
      <c r="D17" s="321">
        <v>0</v>
      </c>
      <c r="E17" s="321">
        <v>0</v>
      </c>
      <c r="F17" s="321">
        <v>0</v>
      </c>
      <c r="G17" s="321">
        <v>0</v>
      </c>
      <c r="H17" s="321">
        <v>0</v>
      </c>
      <c r="I17" s="321">
        <v>0</v>
      </c>
      <c r="J17" s="321">
        <v>0</v>
      </c>
      <c r="K17" s="370">
        <f>50045+6200</f>
        <v>56245</v>
      </c>
      <c r="L17" s="321">
        <v>0</v>
      </c>
      <c r="M17" s="321">
        <v>0</v>
      </c>
      <c r="N17" s="321">
        <v>0</v>
      </c>
      <c r="O17" s="321">
        <v>0</v>
      </c>
      <c r="P17" s="321">
        <v>0</v>
      </c>
      <c r="Q17" s="321">
        <v>0</v>
      </c>
      <c r="R17" s="321">
        <v>0</v>
      </c>
      <c r="S17" s="321">
        <f>SUM(D17:R17)</f>
        <v>56245</v>
      </c>
    </row>
    <row r="18" spans="1:19" ht="16.5" customHeight="1" x14ac:dyDescent="0.35">
      <c r="A18" s="247" t="s">
        <v>147</v>
      </c>
      <c r="B18" s="247"/>
      <c r="C18" s="247"/>
      <c r="D18" s="245">
        <v>0</v>
      </c>
      <c r="E18" s="359">
        <v>1343</v>
      </c>
      <c r="F18" s="245">
        <v>0</v>
      </c>
      <c r="G18" s="245">
        <v>0</v>
      </c>
      <c r="H18" s="245">
        <v>0</v>
      </c>
      <c r="I18" s="245">
        <v>0</v>
      </c>
      <c r="J18" s="245">
        <v>0</v>
      </c>
      <c r="K18" s="245">
        <v>0</v>
      </c>
      <c r="L18" s="245">
        <v>0</v>
      </c>
      <c r="M18" s="245">
        <v>0</v>
      </c>
      <c r="N18" s="245">
        <v>0</v>
      </c>
      <c r="O18" s="245">
        <v>0</v>
      </c>
      <c r="P18" s="245">
        <v>0</v>
      </c>
      <c r="Q18" s="245">
        <v>0</v>
      </c>
      <c r="R18" s="245">
        <v>0</v>
      </c>
      <c r="S18" s="245">
        <f t="shared" ref="S18:S21" si="4">SUM(D18:R18)</f>
        <v>1343</v>
      </c>
    </row>
    <row r="19" spans="1:19" ht="16.5" customHeight="1" x14ac:dyDescent="0.35">
      <c r="A19" s="247" t="s">
        <v>148</v>
      </c>
      <c r="B19" s="247"/>
      <c r="C19" s="247"/>
      <c r="D19" s="245">
        <v>0</v>
      </c>
      <c r="E19" s="359">
        <v>1157</v>
      </c>
      <c r="F19" s="245">
        <v>0</v>
      </c>
      <c r="G19" s="245">
        <v>0</v>
      </c>
      <c r="H19" s="245">
        <v>0</v>
      </c>
      <c r="I19" s="245">
        <v>0</v>
      </c>
      <c r="J19" s="245">
        <v>0</v>
      </c>
      <c r="K19" s="245">
        <v>0</v>
      </c>
      <c r="L19" s="245">
        <v>0</v>
      </c>
      <c r="M19" s="245">
        <v>0</v>
      </c>
      <c r="N19" s="245">
        <v>0</v>
      </c>
      <c r="O19" s="245">
        <v>0</v>
      </c>
      <c r="P19" s="245">
        <v>0</v>
      </c>
      <c r="Q19" s="245">
        <v>0</v>
      </c>
      <c r="R19" s="245">
        <v>0</v>
      </c>
      <c r="S19" s="245">
        <f t="shared" si="4"/>
        <v>1157</v>
      </c>
    </row>
    <row r="20" spans="1:19" ht="16.5" customHeight="1" x14ac:dyDescent="0.35">
      <c r="A20" s="320" t="s">
        <v>479</v>
      </c>
      <c r="B20" s="320"/>
      <c r="C20" s="320"/>
      <c r="D20" s="323">
        <v>79475</v>
      </c>
      <c r="E20" s="323">
        <v>78489</v>
      </c>
      <c r="F20" s="323">
        <v>65701</v>
      </c>
      <c r="G20" s="323">
        <v>33139</v>
      </c>
      <c r="H20" s="323">
        <v>20577</v>
      </c>
      <c r="I20" s="323">
        <v>37160</v>
      </c>
      <c r="J20" s="323">
        <v>39783</v>
      </c>
      <c r="K20" s="323">
        <v>57176</v>
      </c>
      <c r="L20" s="323">
        <v>36119</v>
      </c>
      <c r="M20" s="323">
        <v>29176</v>
      </c>
      <c r="N20" s="323">
        <v>30874</v>
      </c>
      <c r="O20" s="323">
        <v>40467</v>
      </c>
      <c r="P20" s="323">
        <v>57901</v>
      </c>
      <c r="Q20" s="323">
        <v>47019</v>
      </c>
      <c r="R20" s="323">
        <v>26515</v>
      </c>
      <c r="S20" s="323">
        <f t="shared" si="4"/>
        <v>679571</v>
      </c>
    </row>
    <row r="21" spans="1:19" ht="16.5" customHeight="1" x14ac:dyDescent="0.35">
      <c r="A21" s="360" t="s">
        <v>445</v>
      </c>
      <c r="B21" s="245"/>
      <c r="C21" s="245"/>
      <c r="D21" s="359">
        <v>-2297</v>
      </c>
      <c r="E21" s="359">
        <v>-2846</v>
      </c>
      <c r="F21" s="359">
        <v>-2367</v>
      </c>
      <c r="G21" s="359">
        <v>-2116</v>
      </c>
      <c r="H21" s="359">
        <v>-2101</v>
      </c>
      <c r="I21" s="359">
        <v>-1962</v>
      </c>
      <c r="J21" s="359">
        <v>-2262</v>
      </c>
      <c r="K21" s="359">
        <v>-2544</v>
      </c>
      <c r="L21" s="359">
        <v>-1550</v>
      </c>
      <c r="M21" s="359">
        <v>-900</v>
      </c>
      <c r="N21" s="359">
        <v>-3219</v>
      </c>
      <c r="O21" s="359">
        <v>-2790</v>
      </c>
      <c r="P21" s="359">
        <v>-2243</v>
      </c>
      <c r="Q21" s="359">
        <v>-1993</v>
      </c>
      <c r="R21" s="359">
        <v>-2697</v>
      </c>
      <c r="S21" s="245">
        <f t="shared" si="4"/>
        <v>-33887</v>
      </c>
    </row>
    <row r="22" spans="1:19" ht="16.5" customHeight="1" x14ac:dyDescent="0.35">
      <c r="A22" s="247" t="s">
        <v>483</v>
      </c>
      <c r="B22" s="247"/>
      <c r="C22" s="247"/>
      <c r="D22" s="245">
        <f>'Tabell 5.1'!D9</f>
        <v>43926.333850870025</v>
      </c>
      <c r="E22" s="245">
        <f>'Tabell 5.1'!E9</f>
        <v>33841.511804251524</v>
      </c>
      <c r="F22" s="245">
        <f>'Tabell 5.1'!F9</f>
        <v>20014.137297171121</v>
      </c>
      <c r="G22" s="245">
        <f>'Tabell 5.1'!G9</f>
        <v>12202.28728552446</v>
      </c>
      <c r="H22" s="245">
        <f>'Tabell 5.1'!H9</f>
        <v>16884.828281673705</v>
      </c>
      <c r="I22" s="245">
        <f>'Tabell 5.1'!I9</f>
        <v>12835.804385883132</v>
      </c>
      <c r="J22" s="245">
        <f>'Tabell 5.1'!J9</f>
        <v>23838.227317100904</v>
      </c>
      <c r="K22" s="245">
        <f>'Tabell 5.1'!K9</f>
        <v>24536.001621790965</v>
      </c>
      <c r="L22" s="245">
        <f>'Tabell 5.1'!L9</f>
        <v>29166.552572523233</v>
      </c>
      <c r="M22" s="245">
        <f>'Tabell 5.1'!M9</f>
        <v>25533.266723189245</v>
      </c>
      <c r="N22" s="245">
        <f>'Tabell 5.1'!N9</f>
        <v>44738.783189547583</v>
      </c>
      <c r="O22" s="245">
        <f>'Tabell 5.1'!O9</f>
        <v>44881.205675789628</v>
      </c>
      <c r="P22" s="245">
        <f>'Tabell 5.1'!P9</f>
        <v>24507.352320294143</v>
      </c>
      <c r="Q22" s="245">
        <f>'Tabell 5.1'!Q9</f>
        <v>23306.861420125166</v>
      </c>
      <c r="R22" s="245">
        <f>'Tabell 5.1'!R9</f>
        <v>43487.84625426511</v>
      </c>
      <c r="S22" s="245">
        <f>'Tabell 5.1'!S9</f>
        <v>423701</v>
      </c>
    </row>
    <row r="23" spans="1:19" ht="16.5" customHeight="1" thickBot="1" x14ac:dyDescent="0.4">
      <c r="A23" s="387" t="s">
        <v>112</v>
      </c>
      <c r="B23" s="387"/>
      <c r="C23" s="387"/>
      <c r="D23" s="194">
        <f t="shared" ref="D23:R23" si="5">SUM(D17:D22)</f>
        <v>121104.33385087003</v>
      </c>
      <c r="E23" s="194">
        <f t="shared" si="5"/>
        <v>111984.51180425152</v>
      </c>
      <c r="F23" s="194">
        <f t="shared" si="5"/>
        <v>83348.137297171124</v>
      </c>
      <c r="G23" s="194">
        <f t="shared" si="5"/>
        <v>43225.287285524464</v>
      </c>
      <c r="H23" s="194">
        <f t="shared" si="5"/>
        <v>35360.828281673705</v>
      </c>
      <c r="I23" s="194">
        <f t="shared" si="5"/>
        <v>48033.80438588313</v>
      </c>
      <c r="J23" s="194">
        <f t="shared" si="5"/>
        <v>61359.2273171009</v>
      </c>
      <c r="K23" s="194">
        <f t="shared" si="5"/>
        <v>135413.00162179096</v>
      </c>
      <c r="L23" s="194">
        <f t="shared" si="5"/>
        <v>63735.552572523229</v>
      </c>
      <c r="M23" s="194">
        <f t="shared" si="5"/>
        <v>53809.266723189241</v>
      </c>
      <c r="N23" s="194">
        <f t="shared" si="5"/>
        <v>72393.783189547583</v>
      </c>
      <c r="O23" s="194">
        <f t="shared" si="5"/>
        <v>82558.205675789621</v>
      </c>
      <c r="P23" s="194">
        <f t="shared" si="5"/>
        <v>80165.352320294143</v>
      </c>
      <c r="Q23" s="194">
        <f t="shared" si="5"/>
        <v>68332.861420125162</v>
      </c>
      <c r="R23" s="194">
        <f t="shared" si="5"/>
        <v>67305.84625426511</v>
      </c>
      <c r="S23" s="194">
        <f>SUM(S17:S22)</f>
        <v>1128130</v>
      </c>
    </row>
    <row r="24" spans="1:19" ht="16.5" customHeight="1" thickBot="1" x14ac:dyDescent="0.4">
      <c r="A24" s="388"/>
      <c r="B24" s="388"/>
      <c r="C24" s="388"/>
      <c r="D24" s="28"/>
      <c r="E24" s="28"/>
      <c r="F24" s="28"/>
      <c r="G24" s="28"/>
      <c r="H24" s="28"/>
      <c r="I24" s="28"/>
      <c r="J24" s="28"/>
      <c r="K24" s="28"/>
      <c r="L24" s="28"/>
      <c r="M24" s="28"/>
      <c r="N24" s="28"/>
      <c r="O24" s="28"/>
      <c r="P24" s="28"/>
      <c r="Q24" s="28"/>
      <c r="R24" s="28"/>
      <c r="S24" s="28"/>
    </row>
    <row r="25" spans="1:19" ht="16.5" customHeight="1" x14ac:dyDescent="0.35">
      <c r="A25" s="389" t="str">
        <f>'Tabell 2.1'!A24</f>
        <v xml:space="preserve">FO2B  Barnevern </v>
      </c>
      <c r="B25" s="389"/>
      <c r="C25" s="389"/>
      <c r="D25" s="166"/>
      <c r="E25" s="166"/>
      <c r="F25" s="166"/>
      <c r="G25" s="166"/>
      <c r="H25" s="166"/>
      <c r="I25" s="166"/>
      <c r="J25" s="166"/>
      <c r="K25" s="166"/>
      <c r="L25" s="166"/>
      <c r="M25" s="166"/>
      <c r="N25" s="166"/>
      <c r="O25" s="166"/>
      <c r="P25" s="166"/>
      <c r="Q25" s="166"/>
      <c r="R25" s="166"/>
      <c r="S25" s="166"/>
    </row>
    <row r="26" spans="1:19" ht="16.5" customHeight="1" x14ac:dyDescent="0.35">
      <c r="A26" s="392" t="s">
        <v>153</v>
      </c>
      <c r="B26" s="392"/>
      <c r="C26" s="392"/>
      <c r="D26" s="358">
        <v>975.15830000000005</v>
      </c>
      <c r="E26" s="245">
        <v>0</v>
      </c>
      <c r="F26" s="245">
        <v>0</v>
      </c>
      <c r="G26" s="358">
        <v>1950.3166000000001</v>
      </c>
      <c r="H26" s="28">
        <v>0</v>
      </c>
      <c r="I26" s="28">
        <v>0</v>
      </c>
      <c r="J26" s="28">
        <v>0</v>
      </c>
      <c r="K26" s="28">
        <v>0</v>
      </c>
      <c r="L26" s="28">
        <v>0</v>
      </c>
      <c r="M26" s="28">
        <v>0</v>
      </c>
      <c r="N26" s="28">
        <v>0</v>
      </c>
      <c r="O26" s="28">
        <v>0</v>
      </c>
      <c r="P26" s="28">
        <v>0</v>
      </c>
      <c r="Q26" s="28">
        <v>0</v>
      </c>
      <c r="R26" s="28">
        <v>0</v>
      </c>
      <c r="S26" s="28">
        <f>SUM(D26:R26)</f>
        <v>2925.4749000000002</v>
      </c>
    </row>
    <row r="27" spans="1:19" ht="16.5" customHeight="1" x14ac:dyDescent="0.35">
      <c r="A27" s="390" t="s">
        <v>154</v>
      </c>
      <c r="B27" s="390"/>
      <c r="C27" s="390"/>
      <c r="D27" s="245">
        <v>0</v>
      </c>
      <c r="E27" s="245">
        <v>0</v>
      </c>
      <c r="F27" s="245">
        <v>0</v>
      </c>
      <c r="G27" s="358">
        <v>3550.3638000000001</v>
      </c>
      <c r="H27" s="28">
        <v>0</v>
      </c>
      <c r="I27" s="28">
        <v>0</v>
      </c>
      <c r="J27" s="28">
        <v>0</v>
      </c>
      <c r="K27" s="28">
        <v>0</v>
      </c>
      <c r="L27" s="28">
        <v>0</v>
      </c>
      <c r="M27" s="28">
        <v>0</v>
      </c>
      <c r="N27" s="28">
        <v>0</v>
      </c>
      <c r="O27" s="28">
        <v>0</v>
      </c>
      <c r="P27" s="28">
        <v>0</v>
      </c>
      <c r="Q27" s="28">
        <v>0</v>
      </c>
      <c r="R27" s="28">
        <v>0</v>
      </c>
      <c r="S27" s="28">
        <f t="shared" ref="S27" si="6">SUM(D27:R27)</f>
        <v>3550.3638000000001</v>
      </c>
    </row>
    <row r="28" spans="1:19" ht="16.5" customHeight="1" thickBot="1" x14ac:dyDescent="0.4">
      <c r="A28" s="391" t="s">
        <v>112</v>
      </c>
      <c r="B28" s="391"/>
      <c r="C28" s="391"/>
      <c r="D28" s="198">
        <f t="shared" ref="D28:R28" si="7">SUM(D26:D27)</f>
        <v>975.15830000000005</v>
      </c>
      <c r="E28" s="198">
        <f t="shared" si="7"/>
        <v>0</v>
      </c>
      <c r="F28" s="198">
        <f t="shared" si="7"/>
        <v>0</v>
      </c>
      <c r="G28" s="198">
        <f t="shared" si="7"/>
        <v>5500.6804000000002</v>
      </c>
      <c r="H28" s="198">
        <f t="shared" si="7"/>
        <v>0</v>
      </c>
      <c r="I28" s="198">
        <f t="shared" si="7"/>
        <v>0</v>
      </c>
      <c r="J28" s="198">
        <f t="shared" si="7"/>
        <v>0</v>
      </c>
      <c r="K28" s="198">
        <f t="shared" si="7"/>
        <v>0</v>
      </c>
      <c r="L28" s="198">
        <f t="shared" si="7"/>
        <v>0</v>
      </c>
      <c r="M28" s="198">
        <f t="shared" si="7"/>
        <v>0</v>
      </c>
      <c r="N28" s="198">
        <f t="shared" si="7"/>
        <v>0</v>
      </c>
      <c r="O28" s="198">
        <f t="shared" si="7"/>
        <v>0</v>
      </c>
      <c r="P28" s="198">
        <f t="shared" si="7"/>
        <v>0</v>
      </c>
      <c r="Q28" s="198">
        <f t="shared" si="7"/>
        <v>0</v>
      </c>
      <c r="R28" s="198">
        <f t="shared" si="7"/>
        <v>0</v>
      </c>
      <c r="S28" s="198">
        <f>SUM(S26:S27)</f>
        <v>6475.8387000000002</v>
      </c>
    </row>
    <row r="29" spans="1:19" ht="16.5" customHeight="1" thickBot="1" x14ac:dyDescent="0.4">
      <c r="A29" s="388"/>
      <c r="B29" s="388"/>
      <c r="C29" s="388"/>
      <c r="D29" s="72"/>
      <c r="E29" s="72"/>
      <c r="F29" s="72"/>
      <c r="G29" s="72"/>
      <c r="H29" s="72"/>
      <c r="I29" s="72"/>
      <c r="J29" s="72"/>
      <c r="K29" s="72"/>
      <c r="L29" s="72"/>
      <c r="M29" s="72"/>
      <c r="N29" s="72"/>
      <c r="O29" s="72"/>
      <c r="P29" s="72"/>
      <c r="Q29" s="72"/>
      <c r="R29" s="72"/>
      <c r="S29" s="72"/>
    </row>
    <row r="30" spans="1:19" ht="16.5" customHeight="1" x14ac:dyDescent="0.35">
      <c r="A30" s="389" t="str">
        <f>'Tabell 2.1'!A30</f>
        <v>FO2C Aktivitetstilbud for barn og unge, helsestasjon og skolehelsetjeneste</v>
      </c>
      <c r="B30" s="389"/>
      <c r="C30" s="389"/>
      <c r="D30" s="166"/>
      <c r="E30" s="166"/>
      <c r="F30" s="166"/>
      <c r="G30" s="166"/>
      <c r="H30" s="166"/>
      <c r="I30" s="166"/>
      <c r="J30" s="166"/>
      <c r="K30" s="166"/>
      <c r="L30" s="166"/>
      <c r="M30" s="166"/>
      <c r="N30" s="166"/>
      <c r="O30" s="166"/>
      <c r="P30" s="166"/>
      <c r="Q30" s="166"/>
      <c r="R30" s="166"/>
      <c r="S30" s="166"/>
    </row>
    <row r="31" spans="1:19" ht="16.5" customHeight="1" x14ac:dyDescent="0.35">
      <c r="A31" s="247" t="s">
        <v>155</v>
      </c>
      <c r="B31" s="247"/>
      <c r="C31" s="247"/>
      <c r="D31" s="245">
        <v>1995</v>
      </c>
      <c r="E31" s="245">
        <v>0</v>
      </c>
      <c r="F31" s="245">
        <v>0</v>
      </c>
      <c r="G31" s="245">
        <v>0</v>
      </c>
      <c r="H31" s="245">
        <v>0</v>
      </c>
      <c r="I31" s="245">
        <v>0</v>
      </c>
      <c r="J31" s="245">
        <v>0</v>
      </c>
      <c r="K31" s="245">
        <v>0</v>
      </c>
      <c r="L31" s="245">
        <v>0</v>
      </c>
      <c r="M31" s="245">
        <v>0</v>
      </c>
      <c r="N31" s="245">
        <v>1901</v>
      </c>
      <c r="O31" s="245">
        <v>1903</v>
      </c>
      <c r="P31" s="245">
        <v>0</v>
      </c>
      <c r="Q31" s="245">
        <v>0</v>
      </c>
      <c r="R31" s="245">
        <v>2058</v>
      </c>
      <c r="S31" s="245">
        <f>SUM(D31:R31)</f>
        <v>7857</v>
      </c>
    </row>
    <row r="32" spans="1:19" ht="16.5" customHeight="1" x14ac:dyDescent="0.35">
      <c r="A32" s="247" t="s">
        <v>156</v>
      </c>
      <c r="B32" s="247"/>
      <c r="C32" s="247"/>
      <c r="D32" s="245">
        <v>5647</v>
      </c>
      <c r="E32" s="245">
        <v>5393</v>
      </c>
      <c r="F32" s="245">
        <v>4537</v>
      </c>
      <c r="G32" s="245">
        <v>2576</v>
      </c>
      <c r="H32" s="245">
        <v>3043</v>
      </c>
      <c r="I32" s="245">
        <v>1182</v>
      </c>
      <c r="J32" s="245">
        <v>1433</v>
      </c>
      <c r="K32" s="245">
        <v>1323</v>
      </c>
      <c r="L32" s="245">
        <v>2142</v>
      </c>
      <c r="M32" s="245">
        <v>1264</v>
      </c>
      <c r="N32" s="245">
        <v>1464</v>
      </c>
      <c r="O32" s="245">
        <v>2548</v>
      </c>
      <c r="P32" s="245">
        <v>1747</v>
      </c>
      <c r="Q32" s="245">
        <v>1377</v>
      </c>
      <c r="R32" s="245">
        <v>1824</v>
      </c>
      <c r="S32" s="245">
        <f t="shared" ref="S32:S49" si="8">SUM(D32:R32)</f>
        <v>37500</v>
      </c>
    </row>
    <row r="33" spans="1:26" ht="16.5" customHeight="1" x14ac:dyDescent="0.35">
      <c r="A33" s="247" t="s">
        <v>157</v>
      </c>
      <c r="B33" s="247"/>
      <c r="C33" s="247"/>
      <c r="D33" s="245">
        <v>1949.973481692015</v>
      </c>
      <c r="E33" s="245">
        <v>1441.1180844529315</v>
      </c>
      <c r="F33" s="245">
        <v>1164.7228120042391</v>
      </c>
      <c r="G33" s="245">
        <v>578.8371177811149</v>
      </c>
      <c r="H33" s="245">
        <v>781.23560237274228</v>
      </c>
      <c r="I33" s="245">
        <v>477.48946036334712</v>
      </c>
      <c r="J33" s="245">
        <v>669.40289409866512</v>
      </c>
      <c r="K33" s="245">
        <v>734.50999866231871</v>
      </c>
      <c r="L33" s="245">
        <v>1234.3115999436757</v>
      </c>
      <c r="M33" s="245">
        <v>1245.5736712743712</v>
      </c>
      <c r="N33" s="245">
        <v>1809.1780868127896</v>
      </c>
      <c r="O33" s="245">
        <v>2235.4897500908423</v>
      </c>
      <c r="P33" s="245">
        <v>1163.306389624132</v>
      </c>
      <c r="Q33" s="245">
        <v>808.51803514886581</v>
      </c>
      <c r="R33" s="245">
        <v>1901.6010156779489</v>
      </c>
      <c r="S33" s="245">
        <f t="shared" si="8"/>
        <v>18195.268</v>
      </c>
    </row>
    <row r="34" spans="1:26" ht="16.5" customHeight="1" x14ac:dyDescent="0.35">
      <c r="A34" s="247" t="s">
        <v>158</v>
      </c>
      <c r="B34" s="247"/>
      <c r="C34" s="247"/>
      <c r="D34" s="245">
        <v>5929</v>
      </c>
      <c r="E34" s="245">
        <v>4264</v>
      </c>
      <c r="F34" s="245">
        <v>0</v>
      </c>
      <c r="G34" s="245">
        <v>6021</v>
      </c>
      <c r="H34" s="245">
        <v>6398</v>
      </c>
      <c r="I34" s="245">
        <v>1792</v>
      </c>
      <c r="J34" s="245">
        <v>1146</v>
      </c>
      <c r="K34" s="245">
        <v>3944</v>
      </c>
      <c r="L34" s="245">
        <v>4365</v>
      </c>
      <c r="M34" s="245">
        <v>0</v>
      </c>
      <c r="N34" s="245">
        <v>1330</v>
      </c>
      <c r="O34" s="245">
        <v>1560</v>
      </c>
      <c r="P34" s="245">
        <v>1057</v>
      </c>
      <c r="Q34" s="245">
        <v>1689</v>
      </c>
      <c r="R34" s="245">
        <v>905</v>
      </c>
      <c r="S34" s="245">
        <f t="shared" si="8"/>
        <v>40400</v>
      </c>
    </row>
    <row r="35" spans="1:26" ht="16.5" customHeight="1" x14ac:dyDescent="0.35">
      <c r="A35" s="247" t="s">
        <v>159</v>
      </c>
      <c r="B35" s="247"/>
      <c r="C35" s="247"/>
      <c r="D35" s="245">
        <v>0</v>
      </c>
      <c r="E35" s="245">
        <v>7096</v>
      </c>
      <c r="F35" s="245">
        <v>0</v>
      </c>
      <c r="G35" s="245">
        <v>0</v>
      </c>
      <c r="H35" s="245">
        <v>0</v>
      </c>
      <c r="I35" s="245">
        <v>0</v>
      </c>
      <c r="J35" s="245">
        <v>0</v>
      </c>
      <c r="K35" s="245">
        <v>0</v>
      </c>
      <c r="L35" s="245">
        <v>0</v>
      </c>
      <c r="M35" s="245">
        <v>0</v>
      </c>
      <c r="N35" s="245">
        <v>0</v>
      </c>
      <c r="O35" s="245">
        <v>0</v>
      </c>
      <c r="P35" s="245">
        <v>0</v>
      </c>
      <c r="Q35" s="245">
        <v>0</v>
      </c>
      <c r="R35" s="245">
        <v>0</v>
      </c>
      <c r="S35" s="245">
        <f t="shared" si="8"/>
        <v>7096</v>
      </c>
    </row>
    <row r="36" spans="1:26" ht="16.5" customHeight="1" x14ac:dyDescent="0.35">
      <c r="A36" s="247" t="s">
        <v>160</v>
      </c>
      <c r="B36" s="247"/>
      <c r="C36" s="247"/>
      <c r="D36" s="245">
        <v>0</v>
      </c>
      <c r="E36" s="245">
        <v>0</v>
      </c>
      <c r="F36" s="245">
        <v>0</v>
      </c>
      <c r="G36" s="245">
        <v>0</v>
      </c>
      <c r="H36" s="245">
        <v>2412</v>
      </c>
      <c r="I36" s="245">
        <v>0</v>
      </c>
      <c r="J36" s="245">
        <v>0</v>
      </c>
      <c r="K36" s="245">
        <v>0</v>
      </c>
      <c r="L36" s="245">
        <v>0</v>
      </c>
      <c r="M36" s="245">
        <v>0</v>
      </c>
      <c r="N36" s="245">
        <v>0</v>
      </c>
      <c r="O36" s="245">
        <v>0</v>
      </c>
      <c r="P36" s="245">
        <v>0</v>
      </c>
      <c r="Q36" s="245">
        <v>0</v>
      </c>
      <c r="R36" s="245">
        <v>0</v>
      </c>
      <c r="S36" s="245">
        <f t="shared" si="8"/>
        <v>2412</v>
      </c>
    </row>
    <row r="37" spans="1:26" ht="16.5" customHeight="1" x14ac:dyDescent="0.35">
      <c r="A37" s="366" t="s">
        <v>484</v>
      </c>
      <c r="B37" s="320"/>
      <c r="C37" s="320"/>
      <c r="D37" s="367">
        <v>7538.7308999999996</v>
      </c>
      <c r="E37" s="367">
        <v>5025.8206</v>
      </c>
      <c r="F37" s="367">
        <v>3769.8836000000001</v>
      </c>
      <c r="G37" s="367">
        <v>1255.9369999999999</v>
      </c>
      <c r="H37" s="367">
        <v>2170.9313000000002</v>
      </c>
      <c r="I37" s="367">
        <v>914.99429999999995</v>
      </c>
      <c r="J37" s="367">
        <v>1713.9522999999999</v>
      </c>
      <c r="K37" s="367">
        <v>1713.9522999999999</v>
      </c>
      <c r="L37" s="367">
        <v>4226.8626000000004</v>
      </c>
      <c r="M37" s="367">
        <v>5025.8206</v>
      </c>
      <c r="N37" s="367">
        <v>6282.7938999999997</v>
      </c>
      <c r="O37" s="367">
        <v>7538.7308999999996</v>
      </c>
      <c r="P37" s="367">
        <v>4226.8626000000004</v>
      </c>
      <c r="Q37" s="367">
        <v>2169.895</v>
      </c>
      <c r="R37" s="367">
        <v>7538.7308999999996</v>
      </c>
      <c r="S37" s="321">
        <f t="shared" si="8"/>
        <v>61113.898800000003</v>
      </c>
      <c r="U37" s="273"/>
      <c r="W37" s="274"/>
      <c r="X37" s="274"/>
      <c r="Y37" s="274"/>
      <c r="Z37" s="274"/>
    </row>
    <row r="38" spans="1:26" ht="16.5" customHeight="1" x14ac:dyDescent="0.35">
      <c r="A38" s="357" t="s">
        <v>461</v>
      </c>
      <c r="B38" s="247"/>
      <c r="C38" s="247"/>
      <c r="D38" s="319">
        <v>0</v>
      </c>
      <c r="E38" s="319">
        <v>0</v>
      </c>
      <c r="F38" s="319">
        <v>0</v>
      </c>
      <c r="G38" s="319">
        <v>0</v>
      </c>
      <c r="H38" s="319">
        <v>0</v>
      </c>
      <c r="I38" s="319">
        <v>0</v>
      </c>
      <c r="J38" s="319">
        <v>0</v>
      </c>
      <c r="K38" s="319">
        <v>0</v>
      </c>
      <c r="L38" s="319">
        <v>3108.9</v>
      </c>
      <c r="M38" s="319">
        <v>0</v>
      </c>
      <c r="N38" s="319">
        <v>3108.9</v>
      </c>
      <c r="O38" s="319">
        <v>8290.4</v>
      </c>
      <c r="P38" s="319">
        <v>0</v>
      </c>
      <c r="Q38" s="319">
        <v>0</v>
      </c>
      <c r="R38" s="319">
        <v>3108.9</v>
      </c>
      <c r="S38" s="245">
        <f t="shared" si="8"/>
        <v>17617.100000000002</v>
      </c>
      <c r="U38" s="273"/>
      <c r="W38" s="274"/>
      <c r="X38" s="274"/>
      <c r="Y38" s="274"/>
      <c r="Z38" s="274"/>
    </row>
    <row r="39" spans="1:26" ht="16.5" customHeight="1" x14ac:dyDescent="0.35">
      <c r="A39" s="366" t="s">
        <v>487</v>
      </c>
      <c r="B39" s="320"/>
      <c r="C39" s="320"/>
      <c r="D39" s="369">
        <v>5318</v>
      </c>
      <c r="E39" s="369">
        <v>3682</v>
      </c>
      <c r="F39" s="369">
        <v>1636</v>
      </c>
      <c r="G39" s="369">
        <v>860</v>
      </c>
      <c r="H39" s="369">
        <v>1636</v>
      </c>
      <c r="I39" s="369">
        <v>860</v>
      </c>
      <c r="J39" s="369">
        <v>1118</v>
      </c>
      <c r="K39" s="369">
        <v>1118</v>
      </c>
      <c r="L39" s="369">
        <v>2045</v>
      </c>
      <c r="M39" s="369">
        <v>2045</v>
      </c>
      <c r="N39" s="369">
        <v>3682</v>
      </c>
      <c r="O39" s="369">
        <v>5318</v>
      </c>
      <c r="P39" s="369">
        <v>2045</v>
      </c>
      <c r="Q39" s="369">
        <v>1118</v>
      </c>
      <c r="R39" s="369">
        <v>5318</v>
      </c>
      <c r="S39" s="321">
        <f t="shared" si="8"/>
        <v>37799</v>
      </c>
      <c r="U39" s="273"/>
      <c r="W39" s="274"/>
      <c r="X39" s="274"/>
      <c r="Y39" s="274"/>
      <c r="Z39" s="274"/>
    </row>
    <row r="40" spans="1:26" ht="16.5" customHeight="1" x14ac:dyDescent="0.35">
      <c r="A40" s="357" t="s">
        <v>462</v>
      </c>
      <c r="B40" s="247"/>
      <c r="C40" s="247"/>
      <c r="D40" s="319">
        <f>$S$40*'Tabell 3.1'!D41/100</f>
        <v>296.60236332162862</v>
      </c>
      <c r="E40" s="319">
        <f>$S$40*'Tabell 3.1'!E41/100</f>
        <v>269.06213366426272</v>
      </c>
      <c r="F40" s="319">
        <f>$S$40*'Tabell 3.1'!F41/100</f>
        <v>192.83826983769598</v>
      </c>
      <c r="G40" s="319">
        <f>$S$40*'Tabell 3.1'!G41/100</f>
        <v>132.45411688808193</v>
      </c>
      <c r="H40" s="319">
        <f>$S$40*'Tabell 3.1'!H41/100</f>
        <v>182.88728316759509</v>
      </c>
      <c r="I40" s="319">
        <f>$S$40*'Tabell 3.1'!I41/100</f>
        <v>165.60175375652125</v>
      </c>
      <c r="J40" s="319">
        <f>$S$40*'Tabell 3.1'!J41/100</f>
        <v>267.90062370947538</v>
      </c>
      <c r="K40" s="319">
        <f>$S$40*'Tabell 3.1'!K41/100</f>
        <v>264.02968929761175</v>
      </c>
      <c r="L40" s="319">
        <f>$S$40*'Tabell 3.1'!L41/100</f>
        <v>217.99299761508348</v>
      </c>
      <c r="M40" s="319">
        <f>$S$40*'Tabell 3.1'!M41/100</f>
        <v>155.37444444947536</v>
      </c>
      <c r="N40" s="319">
        <f>$S$40*'Tabell 3.1'!N41/100</f>
        <v>209.28894676032164</v>
      </c>
      <c r="O40" s="319">
        <f>$S$40*'Tabell 3.1'!O41/100</f>
        <v>286.86250348052357</v>
      </c>
      <c r="P40" s="319">
        <f>$S$40*'Tabell 3.1'!P41/100</f>
        <v>265.0087678656754</v>
      </c>
      <c r="Q40" s="319">
        <f>$S$40*'Tabell 3.1'!Q41/100</f>
        <v>266.89176221121494</v>
      </c>
      <c r="R40" s="319">
        <f>$S$40*'Tabell 3.1'!R41/100</f>
        <v>251.20434397483299</v>
      </c>
      <c r="S40" s="245">
        <v>3424</v>
      </c>
      <c r="U40" s="273"/>
      <c r="W40" s="274"/>
      <c r="X40" s="274"/>
      <c r="Y40" s="274"/>
      <c r="Z40" s="274"/>
    </row>
    <row r="41" spans="1:26" ht="16.5" customHeight="1" x14ac:dyDescent="0.35">
      <c r="A41" s="366" t="s">
        <v>493</v>
      </c>
      <c r="B41" s="320"/>
      <c r="C41" s="320"/>
      <c r="D41" s="371">
        <v>0</v>
      </c>
      <c r="E41" s="371">
        <v>0</v>
      </c>
      <c r="F41" s="371">
        <v>0</v>
      </c>
      <c r="G41" s="371">
        <v>0</v>
      </c>
      <c r="H41" s="371">
        <v>0</v>
      </c>
      <c r="I41" s="371">
        <v>0</v>
      </c>
      <c r="J41" s="371">
        <v>0</v>
      </c>
      <c r="K41" s="371">
        <v>0</v>
      </c>
      <c r="L41" s="371">
        <v>0</v>
      </c>
      <c r="M41" s="371">
        <v>0</v>
      </c>
      <c r="N41" s="371">
        <v>0</v>
      </c>
      <c r="O41" s="371">
        <v>0</v>
      </c>
      <c r="P41" s="371">
        <v>0</v>
      </c>
      <c r="Q41" s="371">
        <v>0</v>
      </c>
      <c r="R41" s="371">
        <v>0</v>
      </c>
      <c r="S41" s="321">
        <f t="shared" si="8"/>
        <v>0</v>
      </c>
      <c r="U41" s="273"/>
      <c r="W41" s="274"/>
      <c r="X41" s="274"/>
      <c r="Y41" s="274"/>
      <c r="Z41" s="274"/>
    </row>
    <row r="42" spans="1:26" ht="16.5" customHeight="1" x14ac:dyDescent="0.35">
      <c r="A42" s="247" t="s">
        <v>162</v>
      </c>
      <c r="B42" s="247"/>
      <c r="C42" s="247"/>
      <c r="D42" s="319">
        <v>684</v>
      </c>
      <c r="E42" s="319">
        <v>684</v>
      </c>
      <c r="F42" s="319">
        <v>684</v>
      </c>
      <c r="G42" s="319">
        <v>684</v>
      </c>
      <c r="H42" s="319">
        <v>684</v>
      </c>
      <c r="I42" s="319">
        <v>684</v>
      </c>
      <c r="J42" s="319">
        <v>684</v>
      </c>
      <c r="K42" s="319">
        <v>684</v>
      </c>
      <c r="L42" s="319">
        <v>684</v>
      </c>
      <c r="M42" s="319">
        <v>684</v>
      </c>
      <c r="N42" s="319">
        <v>684</v>
      </c>
      <c r="O42" s="319">
        <v>684</v>
      </c>
      <c r="P42" s="319">
        <v>684</v>
      </c>
      <c r="Q42" s="319">
        <v>684</v>
      </c>
      <c r="R42" s="319">
        <v>684</v>
      </c>
      <c r="S42" s="245">
        <f t="shared" si="8"/>
        <v>10260</v>
      </c>
    </row>
    <row r="43" spans="1:26" ht="16.5" customHeight="1" x14ac:dyDescent="0.35">
      <c r="A43" s="247" t="s">
        <v>460</v>
      </c>
      <c r="B43" s="247"/>
      <c r="C43" s="247"/>
      <c r="D43" s="319">
        <v>2279.86</v>
      </c>
      <c r="E43" s="319">
        <v>0</v>
      </c>
      <c r="F43" s="319">
        <v>0</v>
      </c>
      <c r="G43" s="319">
        <v>0</v>
      </c>
      <c r="H43" s="319">
        <v>0</v>
      </c>
      <c r="I43" s="319">
        <v>0</v>
      </c>
      <c r="J43" s="319">
        <v>0</v>
      </c>
      <c r="K43" s="319">
        <v>0</v>
      </c>
      <c r="L43" s="319">
        <v>0</v>
      </c>
      <c r="M43" s="319">
        <v>0</v>
      </c>
      <c r="N43" s="319">
        <v>0</v>
      </c>
      <c r="O43" s="319">
        <v>0</v>
      </c>
      <c r="P43" s="319">
        <v>0</v>
      </c>
      <c r="Q43" s="319">
        <v>0</v>
      </c>
      <c r="R43" s="319">
        <v>0</v>
      </c>
      <c r="S43" s="245">
        <f t="shared" si="8"/>
        <v>2279.86</v>
      </c>
    </row>
    <row r="44" spans="1:26" ht="16.5" customHeight="1" x14ac:dyDescent="0.35">
      <c r="A44" s="247" t="s">
        <v>163</v>
      </c>
      <c r="B44" s="247"/>
      <c r="C44" s="247"/>
      <c r="D44" s="319">
        <v>8042.7242999999999</v>
      </c>
      <c r="E44" s="319">
        <v>0</v>
      </c>
      <c r="F44" s="319">
        <v>0</v>
      </c>
      <c r="G44" s="319">
        <v>0</v>
      </c>
      <c r="H44" s="319">
        <v>0</v>
      </c>
      <c r="I44" s="319">
        <v>0</v>
      </c>
      <c r="J44" s="319">
        <v>0</v>
      </c>
      <c r="K44" s="319">
        <v>0</v>
      </c>
      <c r="L44" s="319">
        <v>0</v>
      </c>
      <c r="M44" s="319">
        <v>0</v>
      </c>
      <c r="N44" s="319">
        <v>0</v>
      </c>
      <c r="O44" s="319">
        <v>0</v>
      </c>
      <c r="P44" s="319">
        <v>0</v>
      </c>
      <c r="Q44" s="319">
        <v>0</v>
      </c>
      <c r="R44" s="319">
        <v>0</v>
      </c>
      <c r="S44" s="245">
        <f t="shared" si="8"/>
        <v>8042.7242999999999</v>
      </c>
    </row>
    <row r="45" spans="1:26" ht="16.5" customHeight="1" x14ac:dyDescent="0.35">
      <c r="A45" s="247" t="s">
        <v>164</v>
      </c>
      <c r="B45" s="247"/>
      <c r="C45" s="247"/>
      <c r="D45" s="248">
        <v>0</v>
      </c>
      <c r="E45" s="248">
        <v>0</v>
      </c>
      <c r="F45" s="248">
        <v>1486.0542</v>
      </c>
      <c r="G45" s="248">
        <v>0</v>
      </c>
      <c r="H45" s="248">
        <v>0</v>
      </c>
      <c r="I45" s="248">
        <v>0</v>
      </c>
      <c r="J45" s="248">
        <v>0</v>
      </c>
      <c r="K45" s="248">
        <v>0</v>
      </c>
      <c r="L45" s="248">
        <v>0</v>
      </c>
      <c r="M45" s="248">
        <v>0</v>
      </c>
      <c r="N45" s="248">
        <v>0</v>
      </c>
      <c r="O45" s="248">
        <v>0</v>
      </c>
      <c r="P45" s="248">
        <v>0</v>
      </c>
      <c r="Q45" s="248">
        <v>0</v>
      </c>
      <c r="R45" s="248">
        <v>0</v>
      </c>
      <c r="S45" s="245">
        <f t="shared" si="8"/>
        <v>1486.0542</v>
      </c>
    </row>
    <row r="46" spans="1:26" ht="16.5" customHeight="1" x14ac:dyDescent="0.35">
      <c r="A46" s="247" t="s">
        <v>165</v>
      </c>
      <c r="B46" s="247"/>
      <c r="C46" s="247"/>
      <c r="D46" s="248">
        <v>0</v>
      </c>
      <c r="E46" s="248">
        <v>0</v>
      </c>
      <c r="F46" s="248">
        <v>0</v>
      </c>
      <c r="G46" s="248">
        <v>0</v>
      </c>
      <c r="H46" s="248">
        <v>0</v>
      </c>
      <c r="I46" s="248">
        <v>0</v>
      </c>
      <c r="J46" s="248">
        <v>0</v>
      </c>
      <c r="K46" s="248">
        <v>0</v>
      </c>
      <c r="L46" s="248">
        <v>0</v>
      </c>
      <c r="M46" s="248">
        <v>0</v>
      </c>
      <c r="N46" s="248">
        <v>5447.8290999999999</v>
      </c>
      <c r="O46" s="248">
        <v>0</v>
      </c>
      <c r="P46" s="248">
        <v>0</v>
      </c>
      <c r="Q46" s="248">
        <v>0</v>
      </c>
      <c r="R46" s="248">
        <v>0</v>
      </c>
      <c r="S46" s="245">
        <f t="shared" si="8"/>
        <v>5447.8290999999999</v>
      </c>
    </row>
    <row r="47" spans="1:26" ht="16.5" customHeight="1" x14ac:dyDescent="0.35">
      <c r="A47" s="247" t="s">
        <v>166</v>
      </c>
      <c r="B47" s="247"/>
      <c r="C47" s="247"/>
      <c r="D47" s="248">
        <v>0</v>
      </c>
      <c r="E47" s="248">
        <v>0</v>
      </c>
      <c r="F47" s="248">
        <v>0</v>
      </c>
      <c r="G47" s="248">
        <v>0</v>
      </c>
      <c r="H47" s="248">
        <v>0</v>
      </c>
      <c r="I47" s="248">
        <v>0</v>
      </c>
      <c r="J47" s="248">
        <v>0</v>
      </c>
      <c r="K47" s="248">
        <v>0</v>
      </c>
      <c r="L47" s="248">
        <v>0</v>
      </c>
      <c r="M47" s="248">
        <v>0</v>
      </c>
      <c r="N47" s="248">
        <v>0</v>
      </c>
      <c r="O47" s="248">
        <v>0</v>
      </c>
      <c r="P47" s="248">
        <v>0</v>
      </c>
      <c r="Q47" s="248">
        <v>0</v>
      </c>
      <c r="R47" s="248">
        <v>4333.8065999999999</v>
      </c>
      <c r="S47" s="245">
        <f t="shared" si="8"/>
        <v>4333.8065999999999</v>
      </c>
    </row>
    <row r="48" spans="1:26" ht="16.5" customHeight="1" x14ac:dyDescent="0.35">
      <c r="A48" s="247" t="s">
        <v>167</v>
      </c>
      <c r="B48" s="247"/>
      <c r="C48" s="247"/>
      <c r="D48" s="248">
        <v>0</v>
      </c>
      <c r="E48" s="248">
        <v>0</v>
      </c>
      <c r="F48" s="248">
        <v>0</v>
      </c>
      <c r="G48" s="248">
        <v>0</v>
      </c>
      <c r="H48" s="248">
        <v>0</v>
      </c>
      <c r="I48" s="248">
        <v>0</v>
      </c>
      <c r="J48" s="248">
        <v>0</v>
      </c>
      <c r="K48" s="248">
        <v>275</v>
      </c>
      <c r="L48" s="248">
        <v>0</v>
      </c>
      <c r="M48" s="248">
        <v>0</v>
      </c>
      <c r="N48" s="248">
        <v>0</v>
      </c>
      <c r="O48" s="248">
        <v>0</v>
      </c>
      <c r="P48" s="248">
        <v>0</v>
      </c>
      <c r="Q48" s="248">
        <v>0</v>
      </c>
      <c r="R48" s="248">
        <v>0</v>
      </c>
      <c r="S48" s="245">
        <f t="shared" si="8"/>
        <v>275</v>
      </c>
    </row>
    <row r="49" spans="1:19" ht="16.5" customHeight="1" x14ac:dyDescent="0.35">
      <c r="A49" s="247" t="s">
        <v>168</v>
      </c>
      <c r="B49" s="286"/>
      <c r="C49" s="286"/>
      <c r="D49" s="248">
        <v>0</v>
      </c>
      <c r="E49" s="248">
        <v>1036.3</v>
      </c>
      <c r="F49" s="248">
        <v>0</v>
      </c>
      <c r="G49" s="248">
        <v>0</v>
      </c>
      <c r="H49" s="248">
        <v>0</v>
      </c>
      <c r="I49" s="248">
        <v>0</v>
      </c>
      <c r="J49" s="248">
        <v>0</v>
      </c>
      <c r="K49" s="248">
        <v>0</v>
      </c>
      <c r="L49" s="248">
        <v>0</v>
      </c>
      <c r="M49" s="248">
        <v>0</v>
      </c>
      <c r="N49" s="248">
        <v>0</v>
      </c>
      <c r="O49" s="248">
        <v>0</v>
      </c>
      <c r="P49" s="248">
        <v>0</v>
      </c>
      <c r="Q49" s="248">
        <v>0</v>
      </c>
      <c r="R49" s="248">
        <v>0</v>
      </c>
      <c r="S49" s="245">
        <f t="shared" si="8"/>
        <v>1036.3</v>
      </c>
    </row>
    <row r="50" spans="1:19" ht="16.5" customHeight="1" thickBot="1" x14ac:dyDescent="0.4">
      <c r="A50" s="391" t="s">
        <v>112</v>
      </c>
      <c r="B50" s="391"/>
      <c r="C50" s="391"/>
      <c r="D50" s="198">
        <f t="shared" ref="D50:R50" si="9">SUM(D31:D49)</f>
        <v>39680.891045013646</v>
      </c>
      <c r="E50" s="198">
        <f t="shared" si="9"/>
        <v>28891.30081811719</v>
      </c>
      <c r="F50" s="198">
        <f t="shared" si="9"/>
        <v>13470.498881841935</v>
      </c>
      <c r="G50" s="198">
        <f t="shared" si="9"/>
        <v>12108.228234669197</v>
      </c>
      <c r="H50" s="198">
        <f t="shared" si="9"/>
        <v>17308.054185540339</v>
      </c>
      <c r="I50" s="198">
        <f t="shared" si="9"/>
        <v>6076.0855141198681</v>
      </c>
      <c r="J50" s="198">
        <f t="shared" si="9"/>
        <v>7032.2558178081408</v>
      </c>
      <c r="K50" s="198">
        <f t="shared" si="9"/>
        <v>10056.491987959929</v>
      </c>
      <c r="L50" s="198">
        <f t="shared" si="9"/>
        <v>18024.067197558761</v>
      </c>
      <c r="M50" s="198">
        <f t="shared" si="9"/>
        <v>10419.768715723845</v>
      </c>
      <c r="N50" s="198">
        <f t="shared" si="9"/>
        <v>25918.990033573107</v>
      </c>
      <c r="O50" s="198">
        <f t="shared" si="9"/>
        <v>30364.483153571367</v>
      </c>
      <c r="P50" s="198">
        <f t="shared" si="9"/>
        <v>11188.177757489808</v>
      </c>
      <c r="Q50" s="198">
        <f t="shared" si="9"/>
        <v>8113.3047973600806</v>
      </c>
      <c r="R50" s="198">
        <f t="shared" si="9"/>
        <v>27923.242859652782</v>
      </c>
      <c r="S50" s="198">
        <f>SUM(S31:S49)</f>
        <v>266575.84100000001</v>
      </c>
    </row>
    <row r="51" spans="1:19" ht="16.5" customHeight="1" thickBot="1" x14ac:dyDescent="0.4">
      <c r="A51" s="388"/>
      <c r="B51" s="388"/>
      <c r="C51" s="388"/>
      <c r="D51" s="28"/>
      <c r="E51" s="28"/>
      <c r="F51" s="28"/>
      <c r="G51" s="28"/>
      <c r="H51" s="28"/>
      <c r="I51" s="28"/>
      <c r="J51" s="28"/>
      <c r="K51" s="28"/>
      <c r="L51" s="28"/>
      <c r="M51" s="28"/>
      <c r="N51" s="28"/>
      <c r="O51" s="28"/>
      <c r="P51" s="28"/>
      <c r="Q51" s="28"/>
      <c r="R51" s="28"/>
      <c r="S51" s="28"/>
    </row>
    <row r="52" spans="1:19" ht="16.5" customHeight="1" x14ac:dyDescent="0.35">
      <c r="A52" s="396" t="str">
        <f>'Tabell 2.1'!A36</f>
        <v>FO3 Helse og omsorg</v>
      </c>
      <c r="B52" s="396"/>
      <c r="C52" s="396"/>
      <c r="D52" s="199"/>
      <c r="E52" s="199"/>
      <c r="F52" s="199"/>
      <c r="G52" s="199"/>
      <c r="H52" s="199"/>
      <c r="I52" s="199"/>
      <c r="J52" s="199"/>
      <c r="K52" s="199"/>
      <c r="L52" s="199"/>
      <c r="M52" s="199"/>
      <c r="N52" s="199"/>
      <c r="O52" s="199"/>
      <c r="P52" s="199"/>
      <c r="Q52" s="199"/>
      <c r="R52" s="199"/>
      <c r="S52" s="199"/>
    </row>
    <row r="53" spans="1:19" ht="16.5" customHeight="1" x14ac:dyDescent="0.35">
      <c r="A53" s="247" t="s">
        <v>169</v>
      </c>
      <c r="B53" s="247"/>
      <c r="C53" s="247"/>
      <c r="D53" s="246">
        <v>0</v>
      </c>
      <c r="E53" s="246">
        <v>349</v>
      </c>
      <c r="F53" s="246">
        <v>244</v>
      </c>
      <c r="G53" s="246">
        <v>8146</v>
      </c>
      <c r="H53" s="246">
        <v>2104</v>
      </c>
      <c r="I53" s="246">
        <v>0</v>
      </c>
      <c r="J53" s="246">
        <v>0</v>
      </c>
      <c r="K53" s="246">
        <v>0</v>
      </c>
      <c r="L53" s="246">
        <v>1792</v>
      </c>
      <c r="M53" s="246">
        <v>0</v>
      </c>
      <c r="N53" s="246">
        <v>1043</v>
      </c>
      <c r="O53" s="246">
        <v>108</v>
      </c>
      <c r="P53" s="246">
        <v>28</v>
      </c>
      <c r="Q53" s="246">
        <v>0</v>
      </c>
      <c r="R53" s="246">
        <v>0</v>
      </c>
      <c r="S53" s="246">
        <f>SUM(D53:R53)</f>
        <v>13814</v>
      </c>
    </row>
    <row r="54" spans="1:19" ht="16.5" customHeight="1" x14ac:dyDescent="0.35">
      <c r="A54" s="247" t="s">
        <v>170</v>
      </c>
      <c r="B54" s="247"/>
      <c r="C54" s="247"/>
      <c r="D54" s="246">
        <v>1051</v>
      </c>
      <c r="E54" s="246">
        <v>1925</v>
      </c>
      <c r="F54" s="246">
        <v>1866</v>
      </c>
      <c r="G54" s="246">
        <v>933</v>
      </c>
      <c r="H54" s="246">
        <v>1110</v>
      </c>
      <c r="I54" s="246">
        <v>933</v>
      </c>
      <c r="J54" s="246">
        <v>1866</v>
      </c>
      <c r="K54" s="246">
        <v>1866</v>
      </c>
      <c r="L54" s="246">
        <v>992</v>
      </c>
      <c r="M54" s="246">
        <v>933</v>
      </c>
      <c r="N54" s="246">
        <v>992</v>
      </c>
      <c r="O54" s="246">
        <v>3732</v>
      </c>
      <c r="P54" s="246">
        <v>1925</v>
      </c>
      <c r="Q54" s="246">
        <v>992</v>
      </c>
      <c r="R54" s="246">
        <v>992</v>
      </c>
      <c r="S54" s="246">
        <f t="shared" ref="S54:S62" si="10">SUM(D54:R54)</f>
        <v>22108</v>
      </c>
    </row>
    <row r="55" spans="1:19" ht="16.5" customHeight="1" x14ac:dyDescent="0.35">
      <c r="A55" s="247" t="s">
        <v>171</v>
      </c>
      <c r="B55" s="247"/>
      <c r="C55" s="247"/>
      <c r="D55" s="246">
        <v>0</v>
      </c>
      <c r="E55" s="246">
        <v>0</v>
      </c>
      <c r="F55" s="246">
        <v>0</v>
      </c>
      <c r="G55" s="246">
        <v>0</v>
      </c>
      <c r="H55" s="246">
        <v>0</v>
      </c>
      <c r="I55" s="246">
        <v>0</v>
      </c>
      <c r="J55" s="246">
        <v>0</v>
      </c>
      <c r="K55" s="246">
        <v>540</v>
      </c>
      <c r="L55" s="246">
        <v>0</v>
      </c>
      <c r="M55" s="246">
        <v>0</v>
      </c>
      <c r="N55" s="246">
        <v>0</v>
      </c>
      <c r="O55" s="246">
        <v>1750</v>
      </c>
      <c r="P55" s="246">
        <v>0</v>
      </c>
      <c r="Q55" s="246">
        <v>0</v>
      </c>
      <c r="R55" s="246">
        <v>0</v>
      </c>
      <c r="S55" s="246">
        <f t="shared" si="10"/>
        <v>2290</v>
      </c>
    </row>
    <row r="56" spans="1:19" ht="16.5" customHeight="1" x14ac:dyDescent="0.35">
      <c r="A56" s="247" t="s">
        <v>172</v>
      </c>
      <c r="B56" s="247"/>
      <c r="C56" s="247"/>
      <c r="D56" s="246">
        <v>4750</v>
      </c>
      <c r="E56" s="246">
        <v>0</v>
      </c>
      <c r="F56" s="246">
        <v>0</v>
      </c>
      <c r="G56" s="246">
        <v>0</v>
      </c>
      <c r="H56" s="246">
        <v>0</v>
      </c>
      <c r="I56" s="246">
        <v>0</v>
      </c>
      <c r="J56" s="246">
        <v>0</v>
      </c>
      <c r="K56" s="246">
        <v>0</v>
      </c>
      <c r="L56" s="246">
        <v>0</v>
      </c>
      <c r="M56" s="246">
        <v>0</v>
      </c>
      <c r="N56" s="246">
        <v>0</v>
      </c>
      <c r="O56" s="246">
        <v>0</v>
      </c>
      <c r="P56" s="246">
        <v>0</v>
      </c>
      <c r="Q56" s="246">
        <v>0</v>
      </c>
      <c r="R56" s="246">
        <v>0</v>
      </c>
      <c r="S56" s="246">
        <f t="shared" si="10"/>
        <v>4750</v>
      </c>
    </row>
    <row r="57" spans="1:19" ht="16.5" customHeight="1" x14ac:dyDescent="0.35">
      <c r="A57" s="247" t="s">
        <v>173</v>
      </c>
      <c r="B57" s="247"/>
      <c r="C57" s="247"/>
      <c r="D57" s="246">
        <v>0</v>
      </c>
      <c r="E57" s="246">
        <v>0</v>
      </c>
      <c r="F57" s="246">
        <v>0</v>
      </c>
      <c r="G57" s="246">
        <v>9660</v>
      </c>
      <c r="H57" s="246">
        <v>0</v>
      </c>
      <c r="I57" s="246">
        <v>0</v>
      </c>
      <c r="J57" s="246">
        <v>0</v>
      </c>
      <c r="K57" s="246">
        <v>0</v>
      </c>
      <c r="L57" s="246">
        <v>0</v>
      </c>
      <c r="M57" s="246">
        <v>0</v>
      </c>
      <c r="N57" s="246">
        <v>0</v>
      </c>
      <c r="O57" s="246">
        <v>0</v>
      </c>
      <c r="P57" s="246">
        <v>0</v>
      </c>
      <c r="Q57" s="246">
        <v>0</v>
      </c>
      <c r="R57" s="246">
        <v>0</v>
      </c>
      <c r="S57" s="246">
        <f t="shared" si="10"/>
        <v>9660</v>
      </c>
    </row>
    <row r="58" spans="1:19" ht="16.5" customHeight="1" x14ac:dyDescent="0.35">
      <c r="A58" s="247" t="s">
        <v>174</v>
      </c>
      <c r="B58" s="247"/>
      <c r="C58" s="247"/>
      <c r="D58" s="246">
        <v>3940</v>
      </c>
      <c r="E58" s="246"/>
      <c r="F58" s="246"/>
      <c r="G58" s="246"/>
      <c r="H58" s="246">
        <v>3940</v>
      </c>
      <c r="I58" s="246"/>
      <c r="J58" s="246"/>
      <c r="K58" s="246"/>
      <c r="L58" s="246">
        <v>1090</v>
      </c>
      <c r="M58" s="246"/>
      <c r="N58" s="246"/>
      <c r="O58" s="246"/>
      <c r="P58" s="246"/>
      <c r="Q58" s="246"/>
      <c r="R58" s="246">
        <v>3940</v>
      </c>
      <c r="S58" s="246">
        <f t="shared" si="10"/>
        <v>12910</v>
      </c>
    </row>
    <row r="59" spans="1:19" ht="16.5" customHeight="1" x14ac:dyDescent="0.35">
      <c r="A59" s="247" t="s">
        <v>175</v>
      </c>
      <c r="B59" s="247"/>
      <c r="C59" s="247"/>
      <c r="D59" s="246">
        <v>0</v>
      </c>
      <c r="E59" s="246">
        <v>0</v>
      </c>
      <c r="F59" s="246">
        <v>0</v>
      </c>
      <c r="G59" s="246">
        <v>0</v>
      </c>
      <c r="H59" s="246">
        <v>0</v>
      </c>
      <c r="I59" s="246">
        <v>0</v>
      </c>
      <c r="J59" s="246">
        <v>0</v>
      </c>
      <c r="K59" s="246">
        <v>0</v>
      </c>
      <c r="L59" s="246">
        <v>550</v>
      </c>
      <c r="M59" s="246">
        <v>0</v>
      </c>
      <c r="N59" s="246">
        <v>0</v>
      </c>
      <c r="O59" s="246">
        <v>0</v>
      </c>
      <c r="P59" s="246">
        <v>0</v>
      </c>
      <c r="Q59" s="246">
        <v>0</v>
      </c>
      <c r="R59" s="246">
        <v>0</v>
      </c>
      <c r="S59" s="246">
        <f t="shared" si="10"/>
        <v>550</v>
      </c>
    </row>
    <row r="60" spans="1:19" ht="16.5" customHeight="1" x14ac:dyDescent="0.35">
      <c r="A60" s="247" t="s">
        <v>176</v>
      </c>
      <c r="B60" s="247"/>
      <c r="C60" s="247"/>
      <c r="D60" s="246">
        <v>0</v>
      </c>
      <c r="E60" s="246">
        <v>0</v>
      </c>
      <c r="F60" s="246">
        <v>0</v>
      </c>
      <c r="G60" s="246">
        <v>400</v>
      </c>
      <c r="H60" s="246">
        <v>0</v>
      </c>
      <c r="I60" s="246">
        <v>0</v>
      </c>
      <c r="J60" s="246">
        <v>0</v>
      </c>
      <c r="K60" s="246">
        <v>0</v>
      </c>
      <c r="L60" s="246">
        <v>0</v>
      </c>
      <c r="M60" s="246">
        <v>0</v>
      </c>
      <c r="N60" s="246">
        <v>0</v>
      </c>
      <c r="O60" s="246">
        <v>0</v>
      </c>
      <c r="P60" s="246">
        <v>0</v>
      </c>
      <c r="Q60" s="246">
        <v>0</v>
      </c>
      <c r="R60" s="246">
        <v>0</v>
      </c>
      <c r="S60" s="246">
        <f t="shared" si="10"/>
        <v>400</v>
      </c>
    </row>
    <row r="61" spans="1:19" ht="16.5" customHeight="1" x14ac:dyDescent="0.35">
      <c r="A61" s="247" t="s">
        <v>443</v>
      </c>
      <c r="B61" s="247"/>
      <c r="C61" s="247"/>
      <c r="D61" s="246">
        <v>0</v>
      </c>
      <c r="E61" s="246">
        <v>0</v>
      </c>
      <c r="F61" s="246">
        <v>3000</v>
      </c>
      <c r="G61" s="246">
        <v>0</v>
      </c>
      <c r="H61" s="246">
        <v>0</v>
      </c>
      <c r="I61" s="246">
        <v>0</v>
      </c>
      <c r="J61" s="246">
        <v>0</v>
      </c>
      <c r="K61" s="246">
        <v>0</v>
      </c>
      <c r="L61" s="246">
        <v>0</v>
      </c>
      <c r="M61" s="246">
        <v>0</v>
      </c>
      <c r="N61" s="246">
        <v>0</v>
      </c>
      <c r="O61" s="246">
        <v>0</v>
      </c>
      <c r="P61" s="246">
        <v>0</v>
      </c>
      <c r="Q61" s="246">
        <v>0</v>
      </c>
      <c r="R61" s="246">
        <v>0</v>
      </c>
      <c r="S61" s="246">
        <f t="shared" si="10"/>
        <v>3000</v>
      </c>
    </row>
    <row r="62" spans="1:19" ht="16.5" customHeight="1" x14ac:dyDescent="0.35">
      <c r="A62" s="247" t="s">
        <v>178</v>
      </c>
      <c r="B62" s="247"/>
      <c r="C62" s="247"/>
      <c r="D62" s="246">
        <v>0</v>
      </c>
      <c r="E62" s="246">
        <v>0</v>
      </c>
      <c r="F62" s="246">
        <v>0</v>
      </c>
      <c r="G62" s="246">
        <v>0</v>
      </c>
      <c r="H62" s="246">
        <v>0</v>
      </c>
      <c r="I62" s="246">
        <v>0</v>
      </c>
      <c r="J62" s="246">
        <v>0</v>
      </c>
      <c r="K62" s="246">
        <v>1900</v>
      </c>
      <c r="L62" s="246">
        <v>0</v>
      </c>
      <c r="M62" s="246">
        <v>0</v>
      </c>
      <c r="N62" s="246">
        <v>0</v>
      </c>
      <c r="O62" s="246">
        <v>0</v>
      </c>
      <c r="P62" s="246">
        <v>0</v>
      </c>
      <c r="Q62" s="246">
        <v>0</v>
      </c>
      <c r="R62" s="246">
        <v>0</v>
      </c>
      <c r="S62" s="246">
        <f t="shared" si="10"/>
        <v>1900</v>
      </c>
    </row>
    <row r="63" spans="1:19" ht="16.5" customHeight="1" x14ac:dyDescent="0.35">
      <c r="A63" s="247" t="s">
        <v>444</v>
      </c>
      <c r="B63" s="247"/>
      <c r="C63" s="247"/>
      <c r="D63" s="246">
        <f>$S$63*'Tabell 3.1'!D59/100</f>
        <v>659.38556818183406</v>
      </c>
      <c r="E63" s="246">
        <f>$S$63*'Tabell 3.1'!E59/100</f>
        <v>565.50534456057699</v>
      </c>
      <c r="F63" s="246">
        <f>$S$63*'Tabell 3.1'!F59/100</f>
        <v>512.37469414440284</v>
      </c>
      <c r="G63" s="246">
        <f>$S$63*'Tabell 3.1'!G59/100</f>
        <v>384.13519645248721</v>
      </c>
      <c r="H63" s="246">
        <f>$S$63*'Tabell 3.1'!H59/100</f>
        <v>788.61344057688655</v>
      </c>
      <c r="I63" s="246">
        <f>$S$63*'Tabell 3.1'!I59/100</f>
        <v>574.52088178887993</v>
      </c>
      <c r="J63" s="246">
        <f>$S$63*'Tabell 3.1'!J59/100</f>
        <v>779.28177417139625</v>
      </c>
      <c r="K63" s="246">
        <f>$S$63*'Tabell 3.1'!K59/100</f>
        <v>708.3689436889008</v>
      </c>
      <c r="L63" s="246">
        <f>$S$63*'Tabell 3.1'!L59/100</f>
        <v>496.61269291647324</v>
      </c>
      <c r="M63" s="246">
        <f>$S$63*'Tabell 3.1'!M59/100</f>
        <v>551.740809639845</v>
      </c>
      <c r="N63" s="246">
        <f>$S$63*'Tabell 3.1'!N59/100</f>
        <v>648.43586988962522</v>
      </c>
      <c r="O63" s="246">
        <f>$S$63*'Tabell 3.1'!O59/100</f>
        <v>925.76817415261598</v>
      </c>
      <c r="P63" s="246">
        <f>$S$63*'Tabell 3.1'!P59/100</f>
        <v>909.41673778845393</v>
      </c>
      <c r="Q63" s="246">
        <f>$S$63*'Tabell 3.1'!Q59/100</f>
        <v>843.37130802995819</v>
      </c>
      <c r="R63" s="246">
        <f>$S$63*'Tabell 3.1'!R59/100</f>
        <v>652.46856401766479</v>
      </c>
      <c r="S63" s="246">
        <v>10000</v>
      </c>
    </row>
    <row r="64" spans="1:19" ht="16.5" customHeight="1" x14ac:dyDescent="0.35">
      <c r="A64" s="372" t="s">
        <v>495</v>
      </c>
      <c r="B64" s="372"/>
      <c r="C64" s="372"/>
      <c r="D64" s="373">
        <v>0</v>
      </c>
      <c r="E64" s="373">
        <v>0</v>
      </c>
      <c r="F64" s="373">
        <v>2561</v>
      </c>
      <c r="G64" s="373">
        <v>0</v>
      </c>
      <c r="H64" s="373">
        <v>0</v>
      </c>
      <c r="I64" s="373">
        <v>2872</v>
      </c>
      <c r="J64" s="373">
        <v>3895</v>
      </c>
      <c r="K64" s="373">
        <v>3541</v>
      </c>
      <c r="L64" s="373">
        <v>2482</v>
      </c>
      <c r="M64" s="373">
        <v>2758</v>
      </c>
      <c r="N64" s="373">
        <v>3241</v>
      </c>
      <c r="O64" s="373">
        <v>4627</v>
      </c>
      <c r="P64" s="373">
        <v>4546</v>
      </c>
      <c r="Q64" s="373">
        <v>4216</v>
      </c>
      <c r="R64" s="373">
        <v>3261</v>
      </c>
      <c r="S64" s="373">
        <f>SUM(D64:R64)</f>
        <v>38000</v>
      </c>
    </row>
    <row r="65" spans="1:26" ht="16.5" customHeight="1" x14ac:dyDescent="0.35">
      <c r="A65" s="247" t="s">
        <v>180</v>
      </c>
      <c r="B65" s="247"/>
      <c r="C65" s="247"/>
      <c r="D65" s="246">
        <v>0</v>
      </c>
      <c r="E65" s="246">
        <v>0</v>
      </c>
      <c r="F65" s="246">
        <v>0</v>
      </c>
      <c r="G65" s="246">
        <v>0</v>
      </c>
      <c r="H65" s="246">
        <v>0</v>
      </c>
      <c r="I65" s="246">
        <v>0</v>
      </c>
      <c r="J65" s="246">
        <v>5382</v>
      </c>
      <c r="K65" s="246">
        <v>0</v>
      </c>
      <c r="L65" s="246">
        <v>0</v>
      </c>
      <c r="M65" s="246">
        <v>0</v>
      </c>
      <c r="N65" s="246">
        <v>0</v>
      </c>
      <c r="O65" s="246">
        <v>5813</v>
      </c>
      <c r="P65" s="246">
        <v>0</v>
      </c>
      <c r="Q65" s="246">
        <v>0</v>
      </c>
      <c r="R65" s="246">
        <v>0</v>
      </c>
      <c r="S65" s="246">
        <f t="shared" ref="S65:S68" si="11">SUM(D65:R65)</f>
        <v>11195</v>
      </c>
    </row>
    <row r="66" spans="1:26" ht="16.5" customHeight="1" x14ac:dyDescent="0.35">
      <c r="A66" s="247" t="s">
        <v>181</v>
      </c>
      <c r="B66" s="247"/>
      <c r="C66" s="247"/>
      <c r="D66" s="246">
        <v>948</v>
      </c>
      <c r="E66" s="246">
        <v>1190</v>
      </c>
      <c r="F66" s="246">
        <v>0</v>
      </c>
      <c r="G66" s="246">
        <v>900</v>
      </c>
      <c r="H66" s="246">
        <v>0</v>
      </c>
      <c r="I66" s="246">
        <v>0</v>
      </c>
      <c r="J66" s="246">
        <v>773</v>
      </c>
      <c r="K66" s="246">
        <v>0</v>
      </c>
      <c r="L66" s="246">
        <v>637</v>
      </c>
      <c r="M66" s="246">
        <v>1167</v>
      </c>
      <c r="N66" s="246">
        <v>0</v>
      </c>
      <c r="O66" s="246">
        <v>338</v>
      </c>
      <c r="P66" s="246">
        <v>2196</v>
      </c>
      <c r="Q66" s="246">
        <v>1522</v>
      </c>
      <c r="R66" s="246">
        <v>879</v>
      </c>
      <c r="S66" s="246">
        <f t="shared" si="11"/>
        <v>10550</v>
      </c>
    </row>
    <row r="67" spans="1:26" ht="16.5" customHeight="1" x14ac:dyDescent="0.35">
      <c r="A67" s="320" t="s">
        <v>183</v>
      </c>
      <c r="B67" s="320"/>
      <c r="C67" s="320"/>
      <c r="D67" s="323">
        <v>1453</v>
      </c>
      <c r="E67" s="323">
        <v>730</v>
      </c>
      <c r="F67" s="323">
        <v>795</v>
      </c>
      <c r="G67" s="323">
        <v>-850</v>
      </c>
      <c r="H67" s="323">
        <v>-570</v>
      </c>
      <c r="I67" s="323">
        <v>804</v>
      </c>
      <c r="J67" s="323">
        <v>158</v>
      </c>
      <c r="K67" s="323">
        <v>-252</v>
      </c>
      <c r="L67" s="323">
        <v>1291</v>
      </c>
      <c r="M67" s="323">
        <v>423</v>
      </c>
      <c r="N67" s="323">
        <v>584</v>
      </c>
      <c r="O67" s="323">
        <v>2363</v>
      </c>
      <c r="P67" s="323">
        <v>1912</v>
      </c>
      <c r="Q67" s="323">
        <v>-474</v>
      </c>
      <c r="R67" s="323">
        <v>4197</v>
      </c>
      <c r="S67" s="323">
        <f t="shared" si="11"/>
        <v>12564</v>
      </c>
    </row>
    <row r="68" spans="1:26" ht="16.5" customHeight="1" x14ac:dyDescent="0.35">
      <c r="A68" s="247" t="s">
        <v>182</v>
      </c>
      <c r="B68" s="247"/>
      <c r="C68" s="247"/>
      <c r="D68" s="246">
        <v>5700</v>
      </c>
      <c r="E68" s="246">
        <v>4730</v>
      </c>
      <c r="F68" s="246">
        <v>2990</v>
      </c>
      <c r="G68" s="246">
        <v>0</v>
      </c>
      <c r="H68" s="246">
        <v>0</v>
      </c>
      <c r="I68" s="246">
        <v>0</v>
      </c>
      <c r="J68" s="246">
        <v>0</v>
      </c>
      <c r="K68" s="246">
        <v>0</v>
      </c>
      <c r="L68" s="246">
        <v>1780</v>
      </c>
      <c r="M68" s="246">
        <v>5725</v>
      </c>
      <c r="N68" s="246">
        <v>5760</v>
      </c>
      <c r="O68" s="246">
        <v>9161</v>
      </c>
      <c r="P68" s="246">
        <v>8440</v>
      </c>
      <c r="Q68" s="246">
        <v>0</v>
      </c>
      <c r="R68" s="246">
        <v>4457</v>
      </c>
      <c r="S68" s="246">
        <f t="shared" si="11"/>
        <v>48743</v>
      </c>
    </row>
    <row r="69" spans="1:26" ht="16.5" customHeight="1" thickBot="1" x14ac:dyDescent="0.4">
      <c r="A69" s="395" t="s">
        <v>112</v>
      </c>
      <c r="B69" s="395"/>
      <c r="C69" s="395"/>
      <c r="D69" s="195">
        <f t="shared" ref="D69:R69" si="12">SUM(D53:D68)</f>
        <v>18501.385568181835</v>
      </c>
      <c r="E69" s="195">
        <f t="shared" si="12"/>
        <v>9489.5053445605772</v>
      </c>
      <c r="F69" s="195">
        <f t="shared" si="12"/>
        <v>11968.374694144402</v>
      </c>
      <c r="G69" s="195">
        <f t="shared" si="12"/>
        <v>19573.135196452487</v>
      </c>
      <c r="H69" s="195">
        <f t="shared" si="12"/>
        <v>7372.6134405768862</v>
      </c>
      <c r="I69" s="195">
        <f t="shared" si="12"/>
        <v>5183.5208817888797</v>
      </c>
      <c r="J69" s="195">
        <f t="shared" si="12"/>
        <v>12853.281774171395</v>
      </c>
      <c r="K69" s="195">
        <f t="shared" si="12"/>
        <v>8303.3689436888999</v>
      </c>
      <c r="L69" s="195">
        <f t="shared" si="12"/>
        <v>11110.612692916473</v>
      </c>
      <c r="M69" s="195">
        <f t="shared" si="12"/>
        <v>11557.740809639845</v>
      </c>
      <c r="N69" s="195">
        <f t="shared" si="12"/>
        <v>12268.435869889625</v>
      </c>
      <c r="O69" s="195">
        <f t="shared" si="12"/>
        <v>28817.768174152618</v>
      </c>
      <c r="P69" s="195">
        <f t="shared" si="12"/>
        <v>19956.416737788455</v>
      </c>
      <c r="Q69" s="195">
        <f t="shared" si="12"/>
        <v>7099.3713080299585</v>
      </c>
      <c r="R69" s="195">
        <f t="shared" si="12"/>
        <v>18378.468564017665</v>
      </c>
      <c r="S69" s="195">
        <f>SUM(S53:S68)</f>
        <v>202434</v>
      </c>
    </row>
    <row r="70" spans="1:26" ht="16.5" customHeight="1" thickBot="1" x14ac:dyDescent="0.4">
      <c r="A70" s="388"/>
      <c r="B70" s="388"/>
      <c r="C70" s="388"/>
      <c r="D70" s="17"/>
      <c r="E70" s="17"/>
      <c r="F70" s="17"/>
      <c r="G70" s="17"/>
      <c r="H70" s="17"/>
      <c r="I70" s="17"/>
      <c r="J70" s="17"/>
      <c r="K70" s="17"/>
      <c r="L70" s="17"/>
      <c r="M70" s="17"/>
      <c r="N70" s="17"/>
      <c r="O70" s="17"/>
      <c r="P70" s="17"/>
      <c r="Q70" s="17"/>
      <c r="R70" s="17"/>
      <c r="S70" s="17"/>
    </row>
    <row r="71" spans="1:26" ht="16.5" customHeight="1" x14ac:dyDescent="0.35">
      <c r="A71" s="393" t="str">
        <f>'Tabell 2.1'!A42</f>
        <v>FO4AB Sosiale tjenester</v>
      </c>
      <c r="B71" s="393"/>
      <c r="C71" s="393"/>
      <c r="D71" s="200"/>
      <c r="E71" s="200"/>
      <c r="F71" s="200"/>
      <c r="G71" s="200"/>
      <c r="H71" s="200"/>
      <c r="I71" s="200"/>
      <c r="J71" s="200"/>
      <c r="K71" s="200"/>
      <c r="L71" s="200"/>
      <c r="M71" s="200"/>
      <c r="N71" s="200"/>
      <c r="O71" s="200"/>
      <c r="P71" s="200"/>
      <c r="Q71" s="200"/>
      <c r="R71" s="200"/>
      <c r="S71" s="200"/>
    </row>
    <row r="72" spans="1:26" ht="16.5" customHeight="1" x14ac:dyDescent="0.35">
      <c r="A72" s="247" t="s">
        <v>184</v>
      </c>
      <c r="B72" s="247"/>
      <c r="C72" s="247"/>
      <c r="D72" s="248">
        <v>0</v>
      </c>
      <c r="E72" s="248">
        <v>0</v>
      </c>
      <c r="F72" s="248">
        <v>0</v>
      </c>
      <c r="G72" s="248">
        <v>0</v>
      </c>
      <c r="H72" s="248">
        <v>0</v>
      </c>
      <c r="I72" s="248">
        <v>0</v>
      </c>
      <c r="J72" s="248">
        <v>0</v>
      </c>
      <c r="K72" s="248">
        <v>0</v>
      </c>
      <c r="L72" s="248">
        <v>0</v>
      </c>
      <c r="M72" s="248">
        <v>0</v>
      </c>
      <c r="N72" s="248">
        <v>0</v>
      </c>
      <c r="O72" s="248">
        <v>0</v>
      </c>
      <c r="P72" s="248">
        <v>0</v>
      </c>
      <c r="Q72" s="248">
        <v>0</v>
      </c>
      <c r="R72" s="248"/>
      <c r="S72" s="246">
        <f>SUM(D72:R72)</f>
        <v>0</v>
      </c>
    </row>
    <row r="73" spans="1:26" ht="16.5" customHeight="1" x14ac:dyDescent="0.35">
      <c r="A73" s="247" t="s">
        <v>463</v>
      </c>
      <c r="B73" s="247"/>
      <c r="C73" s="247"/>
      <c r="D73" s="248">
        <f>$S73*'Tabell 3.1'!D$74/100</f>
        <v>4614.1162836328094</v>
      </c>
      <c r="E73" s="248">
        <f>$S73*'Tabell 3.1'!E$74/100</f>
        <v>3741.2404280986875</v>
      </c>
      <c r="F73" s="248">
        <f>$S73*'Tabell 3.1'!F$74/100</f>
        <v>2603.9720554857481</v>
      </c>
      <c r="G73" s="248">
        <f>$S73*'Tabell 3.1'!G$74/100</f>
        <v>2034.9782605447783</v>
      </c>
      <c r="H73" s="248">
        <f>$S73*'Tabell 3.1'!H$74/100</f>
        <v>2394.2732628554641</v>
      </c>
      <c r="I73" s="248">
        <f>$S73*'Tabell 3.1'!I$74/100</f>
        <v>881.60296131342909</v>
      </c>
      <c r="J73" s="248">
        <f>$S73*'Tabell 3.1'!J$74/100</f>
        <v>1137.1535197626292</v>
      </c>
      <c r="K73" s="248">
        <f>$S73*'Tabell 3.1'!K$74/100</f>
        <v>1588.1530674244793</v>
      </c>
      <c r="L73" s="248">
        <f>$S73*'Tabell 3.1'!L$74/100</f>
        <v>2337.6018551137104</v>
      </c>
      <c r="M73" s="248">
        <f>$S73*'Tabell 3.1'!M$74/100</f>
        <v>2086.5615078850369</v>
      </c>
      <c r="N73" s="248">
        <f>$S73*'Tabell 3.1'!N$74/100</f>
        <v>3197.9195731556802</v>
      </c>
      <c r="O73" s="248">
        <f>$S73*'Tabell 3.1'!O$74/100</f>
        <v>3581.138480824281</v>
      </c>
      <c r="P73" s="248">
        <f>$S73*'Tabell 3.1'!P$74/100</f>
        <v>1927.1556098831863</v>
      </c>
      <c r="Q73" s="248">
        <f>$S73*'Tabell 3.1'!Q$74/100</f>
        <v>1504.7600413323514</v>
      </c>
      <c r="R73" s="248">
        <f>$S73*'Tabell 3.1'!R$74/100</f>
        <v>3320.3730926877279</v>
      </c>
      <c r="S73" s="246">
        <v>36951</v>
      </c>
    </row>
    <row r="74" spans="1:26" ht="16.5" customHeight="1" x14ac:dyDescent="0.35">
      <c r="A74" s="247" t="s">
        <v>464</v>
      </c>
      <c r="B74" s="247"/>
      <c r="C74" s="247"/>
      <c r="D74" s="248">
        <f>$S74*'Tabell 3.1'!D$74/100</f>
        <v>8900.8202402464522</v>
      </c>
      <c r="E74" s="248">
        <f>$S74*'Tabell 3.1'!E$74/100</f>
        <v>7217.0067850633131</v>
      </c>
      <c r="F74" s="248">
        <f>$S74*'Tabell 3.1'!F$74/100</f>
        <v>5023.1692813462196</v>
      </c>
      <c r="G74" s="248">
        <f>$S74*'Tabell 3.1'!G$74/100</f>
        <v>3925.5568296292872</v>
      </c>
      <c r="H74" s="248">
        <f>$S74*'Tabell 3.1'!H$74/100</f>
        <v>4618.651678610524</v>
      </c>
      <c r="I74" s="248">
        <f>$S74*'Tabell 3.1'!I$74/100</f>
        <v>1700.6484014619691</v>
      </c>
      <c r="J74" s="248">
        <f>$S74*'Tabell 3.1'!J$74/100</f>
        <v>2193.6159478412005</v>
      </c>
      <c r="K74" s="248">
        <f>$S74*'Tabell 3.1'!K$74/100</f>
        <v>3063.6126396042564</v>
      </c>
      <c r="L74" s="248">
        <f>$S74*'Tabell 3.1'!L$74/100</f>
        <v>4509.3302003330164</v>
      </c>
      <c r="M74" s="248">
        <f>$S74*'Tabell 3.1'!M$74/100</f>
        <v>4025.063037050294</v>
      </c>
      <c r="N74" s="248">
        <f>$S74*'Tabell 3.1'!N$74/100</f>
        <v>6168.9184913679437</v>
      </c>
      <c r="O74" s="248">
        <f>$S74*'Tabell 3.1'!O$74/100</f>
        <v>6908.1635385552408</v>
      </c>
      <c r="P74" s="248">
        <f>$S74*'Tabell 3.1'!P$74/100</f>
        <v>3717.5624982401969</v>
      </c>
      <c r="Q74" s="248">
        <f>$S74*'Tabell 3.1'!Q$74/100</f>
        <v>2902.7440595970338</v>
      </c>
      <c r="R74" s="248">
        <f>$S74*'Tabell 3.1'!R$74/100</f>
        <v>6405.1363710530495</v>
      </c>
      <c r="S74" s="246">
        <v>71280</v>
      </c>
    </row>
    <row r="75" spans="1:26" ht="16.5" customHeight="1" x14ac:dyDescent="0.35">
      <c r="A75" s="247" t="s">
        <v>187</v>
      </c>
      <c r="B75" s="247"/>
      <c r="C75" s="247"/>
      <c r="D75" s="248">
        <v>0</v>
      </c>
      <c r="E75" s="248">
        <v>0</v>
      </c>
      <c r="F75" s="248">
        <v>0</v>
      </c>
      <c r="G75" s="248">
        <v>0</v>
      </c>
      <c r="H75" s="248">
        <v>0</v>
      </c>
      <c r="I75" s="248">
        <v>310.89</v>
      </c>
      <c r="J75" s="248">
        <v>0</v>
      </c>
      <c r="K75" s="248">
        <v>0</v>
      </c>
      <c r="L75" s="248">
        <v>0</v>
      </c>
      <c r="M75" s="248">
        <v>0</v>
      </c>
      <c r="N75" s="248">
        <v>0</v>
      </c>
      <c r="O75" s="248">
        <v>0</v>
      </c>
      <c r="P75" s="248">
        <v>0</v>
      </c>
      <c r="Q75" s="248">
        <v>0</v>
      </c>
      <c r="R75" s="248">
        <v>0</v>
      </c>
      <c r="S75" s="246">
        <f>SUM(D75:R75)</f>
        <v>310.89</v>
      </c>
    </row>
    <row r="76" spans="1:26" ht="16.5" customHeight="1" x14ac:dyDescent="0.35">
      <c r="A76" s="247" t="s">
        <v>188</v>
      </c>
      <c r="B76" s="247"/>
      <c r="C76" s="247"/>
      <c r="D76" s="248">
        <v>989.66650000000004</v>
      </c>
      <c r="E76" s="248">
        <v>0</v>
      </c>
      <c r="F76" s="248">
        <v>0</v>
      </c>
      <c r="G76" s="248">
        <v>0</v>
      </c>
      <c r="H76" s="248">
        <v>0</v>
      </c>
      <c r="I76" s="248">
        <v>0</v>
      </c>
      <c r="J76" s="248">
        <v>989.66650000000004</v>
      </c>
      <c r="K76" s="248">
        <v>0</v>
      </c>
      <c r="L76" s="248">
        <v>0</v>
      </c>
      <c r="M76" s="248">
        <v>0</v>
      </c>
      <c r="N76" s="248">
        <v>1979.3330000000001</v>
      </c>
      <c r="O76" s="248">
        <v>989.66650000000004</v>
      </c>
      <c r="P76" s="248">
        <v>989.66650000000004</v>
      </c>
      <c r="Q76" s="248">
        <v>0</v>
      </c>
      <c r="R76" s="248">
        <v>989.66650000000004</v>
      </c>
      <c r="S76" s="246">
        <f>SUM(D76:R76)</f>
        <v>6927.665500000001</v>
      </c>
    </row>
    <row r="77" spans="1:26" ht="16.5" customHeight="1" x14ac:dyDescent="0.35">
      <c r="A77" s="247" t="s">
        <v>189</v>
      </c>
      <c r="B77" s="247"/>
      <c r="C77" s="247"/>
      <c r="D77" s="248">
        <v>0</v>
      </c>
      <c r="E77" s="248">
        <v>3461.2420000000002</v>
      </c>
      <c r="F77" s="248">
        <v>0</v>
      </c>
      <c r="G77" s="248">
        <v>0</v>
      </c>
      <c r="H77" s="248">
        <v>0</v>
      </c>
      <c r="I77" s="248">
        <v>0</v>
      </c>
      <c r="J77" s="248">
        <v>0</v>
      </c>
      <c r="K77" s="248">
        <v>0</v>
      </c>
      <c r="L77" s="248">
        <v>0</v>
      </c>
      <c r="M77" s="248">
        <v>0</v>
      </c>
      <c r="N77" s="248">
        <v>0</v>
      </c>
      <c r="O77" s="248">
        <v>0</v>
      </c>
      <c r="P77" s="248">
        <v>0</v>
      </c>
      <c r="Q77" s="248">
        <v>0</v>
      </c>
      <c r="R77" s="248">
        <v>0</v>
      </c>
      <c r="S77" s="246">
        <f>SUM(D77:R77)</f>
        <v>3461.2420000000002</v>
      </c>
      <c r="T77" s="274"/>
      <c r="U77" s="274"/>
      <c r="V77" s="274"/>
      <c r="W77" s="274"/>
      <c r="X77" s="274"/>
      <c r="Y77" s="274"/>
      <c r="Z77" s="274"/>
    </row>
    <row r="78" spans="1:26" ht="16.5" customHeight="1" x14ac:dyDescent="0.35">
      <c r="A78" s="247" t="s">
        <v>465</v>
      </c>
      <c r="B78" s="247"/>
      <c r="C78" s="247"/>
      <c r="D78" s="248">
        <f>$S78*'Tabell 3.1'!D$74/100</f>
        <v>3199.9497681896119</v>
      </c>
      <c r="E78" s="248">
        <f>$S78*'Tabell 3.1'!E$74/100</f>
        <v>2594.5989881317682</v>
      </c>
      <c r="F78" s="248">
        <f>$S78*'Tabell 3.1'!F$74/100</f>
        <v>1805.8885522415574</v>
      </c>
      <c r="G78" s="248">
        <f>$S78*'Tabell 3.1'!G$74/100</f>
        <v>1411.2839410224485</v>
      </c>
      <c r="H78" s="248">
        <f>$S78*'Tabell 3.1'!H$74/100</f>
        <v>1660.4597070156183</v>
      </c>
      <c r="I78" s="248">
        <f>$S78*'Tabell 3.1'!I$74/100</f>
        <v>611.40314163670632</v>
      </c>
      <c r="J78" s="248">
        <f>$S78*'Tabell 3.1'!J$74/100</f>
        <v>788.63078394189972</v>
      </c>
      <c r="K78" s="248">
        <f>$S78*'Tabell 3.1'!K$74/100</f>
        <v>1101.4048471169847</v>
      </c>
      <c r="L78" s="248">
        <f>$S78*'Tabell 3.1'!L$74/100</f>
        <v>1621.1573472746054</v>
      </c>
      <c r="M78" s="248">
        <f>$S78*'Tabell 3.1'!M$74/100</f>
        <v>1447.0575952223744</v>
      </c>
      <c r="N78" s="248">
        <f>$S78*'Tabell 3.1'!N$74/100</f>
        <v>2217.7988953394351</v>
      </c>
      <c r="O78" s="248">
        <f>$S78*'Tabell 3.1'!O$74/100</f>
        <v>2483.5662014452387</v>
      </c>
      <c r="P78" s="248">
        <f>$S78*'Tabell 3.1'!P$74/100</f>
        <v>1336.5075277764211</v>
      </c>
      <c r="Q78" s="248">
        <f>$S78*'Tabell 3.1'!Q$74/100</f>
        <v>1043.5706968467114</v>
      </c>
      <c r="R78" s="248">
        <f>$S78*'Tabell 3.1'!R$74/100</f>
        <v>2302.7220067986173</v>
      </c>
      <c r="S78" s="246">
        <v>25626</v>
      </c>
      <c r="T78" s="274"/>
      <c r="U78" s="274"/>
      <c r="V78" s="274"/>
      <c r="W78" s="274"/>
      <c r="X78" s="274"/>
      <c r="Y78" s="274"/>
      <c r="Z78" s="274"/>
    </row>
    <row r="79" spans="1:26" ht="16.5" customHeight="1" x14ac:dyDescent="0.35">
      <c r="A79" s="247" t="s">
        <v>191</v>
      </c>
      <c r="B79" s="247"/>
      <c r="C79" s="247"/>
      <c r="D79" s="248">
        <v>0</v>
      </c>
      <c r="E79" s="248">
        <v>0</v>
      </c>
      <c r="F79" s="248">
        <v>2099.5437999999999</v>
      </c>
      <c r="G79" s="248">
        <v>0</v>
      </c>
      <c r="H79" s="248">
        <v>0</v>
      </c>
      <c r="I79" s="248">
        <v>0</v>
      </c>
      <c r="J79" s="248">
        <v>0</v>
      </c>
      <c r="K79" s="248">
        <v>0</v>
      </c>
      <c r="L79" s="248">
        <v>0</v>
      </c>
      <c r="M79" s="248">
        <v>0</v>
      </c>
      <c r="N79" s="248">
        <v>0</v>
      </c>
      <c r="O79" s="248">
        <v>0</v>
      </c>
      <c r="P79" s="248">
        <v>0</v>
      </c>
      <c r="Q79" s="248">
        <v>0</v>
      </c>
      <c r="R79" s="248">
        <v>0</v>
      </c>
      <c r="S79" s="246">
        <f t="shared" ref="S79:S84" si="13">SUM(D79:R79)</f>
        <v>2099.5437999999999</v>
      </c>
      <c r="T79" s="274"/>
      <c r="U79" s="274"/>
      <c r="V79" s="274"/>
      <c r="W79" s="274"/>
      <c r="X79" s="274"/>
      <c r="Y79" s="274"/>
      <c r="Z79" s="274"/>
    </row>
    <row r="80" spans="1:26" ht="16.5" customHeight="1" x14ac:dyDescent="0.35">
      <c r="A80" s="247" t="s">
        <v>192</v>
      </c>
      <c r="B80" s="247"/>
      <c r="C80" s="247"/>
      <c r="D80" s="319">
        <v>1219.7251000000001</v>
      </c>
      <c r="E80" s="319">
        <v>1219.7251000000001</v>
      </c>
      <c r="F80" s="319">
        <v>1219.7251000000001</v>
      </c>
      <c r="G80" s="319">
        <v>621.78</v>
      </c>
      <c r="H80" s="319">
        <v>1219.7251000000001</v>
      </c>
      <c r="I80" s="319">
        <v>621.78</v>
      </c>
      <c r="J80" s="319">
        <v>622</v>
      </c>
      <c r="K80" s="319">
        <v>621.78</v>
      </c>
      <c r="L80" s="319">
        <v>1220</v>
      </c>
      <c r="M80" s="319">
        <v>1220</v>
      </c>
      <c r="N80" s="319">
        <v>622</v>
      </c>
      <c r="O80" s="319">
        <v>622</v>
      </c>
      <c r="P80" s="319">
        <v>1220</v>
      </c>
      <c r="Q80" s="319">
        <v>1220</v>
      </c>
      <c r="R80" s="319">
        <v>1220</v>
      </c>
      <c r="S80" s="246">
        <f t="shared" si="13"/>
        <v>14710.240400000001</v>
      </c>
      <c r="T80" s="274"/>
      <c r="U80" s="274"/>
      <c r="V80" s="274"/>
      <c r="W80" s="274"/>
      <c r="X80" s="274"/>
      <c r="Y80" s="274"/>
      <c r="Z80" s="274"/>
    </row>
    <row r="81" spans="1:26" ht="16.5" customHeight="1" x14ac:dyDescent="0.35">
      <c r="A81" s="320" t="s">
        <v>488</v>
      </c>
      <c r="B81" s="320"/>
      <c r="C81" s="320"/>
      <c r="D81" s="323">
        <f>0.65*'Tabell 6.1'!D17</f>
        <v>41145.799500000001</v>
      </c>
      <c r="E81" s="323">
        <f>0.65*'Tabell 6.1'!E17</f>
        <v>43838.027999999998</v>
      </c>
      <c r="F81" s="323">
        <f>0.65*'Tabell 6.1'!F17</f>
        <v>32642.824500000002</v>
      </c>
      <c r="G81" s="323">
        <f>0.65*'Tabell 6.1'!G17</f>
        <v>22947.736499999999</v>
      </c>
      <c r="H81" s="323">
        <f>0.65*'Tabell 6.1'!H17</f>
        <v>31942.637999999999</v>
      </c>
      <c r="I81" s="323">
        <f>0.65*'Tabell 6.1'!I17</f>
        <v>26778.726000000002</v>
      </c>
      <c r="J81" s="323">
        <f>0.65*'Tabell 6.1'!J17</f>
        <v>29027.173500000001</v>
      </c>
      <c r="K81" s="323">
        <f>0.65*'Tabell 6.1'!K17</f>
        <v>35232.912000000004</v>
      </c>
      <c r="L81" s="323">
        <f>0.65*'Tabell 6.1'!L17</f>
        <v>28786.972500000003</v>
      </c>
      <c r="M81" s="323">
        <f>0.65*'Tabell 6.1'!M17</f>
        <v>17737.785</v>
      </c>
      <c r="N81" s="323">
        <f>0.65*'Tabell 6.1'!N17</f>
        <v>24224.206500000004</v>
      </c>
      <c r="O81" s="323">
        <f>0.65*'Tabell 6.1'!O17</f>
        <v>25533.612000000005</v>
      </c>
      <c r="P81" s="323">
        <f>0.65*'Tabell 6.1'!P17</f>
        <v>40252.1535</v>
      </c>
      <c r="Q81" s="323">
        <f>0.65*'Tabell 6.1'!Q17</f>
        <v>32235.664500000003</v>
      </c>
      <c r="R81" s="323">
        <f>0.65*'Tabell 6.1'!R17</f>
        <v>22112.122500000001</v>
      </c>
      <c r="S81" s="323">
        <f t="shared" si="13"/>
        <v>454438.35450000007</v>
      </c>
      <c r="T81" s="274"/>
      <c r="U81" s="274"/>
      <c r="V81" s="274"/>
      <c r="W81" s="274"/>
      <c r="X81" s="274"/>
      <c r="Y81" s="274"/>
      <c r="Z81" s="274"/>
    </row>
    <row r="82" spans="1:26" ht="16.5" customHeight="1" x14ac:dyDescent="0.35">
      <c r="A82" s="247" t="s">
        <v>194</v>
      </c>
      <c r="B82" s="247"/>
      <c r="C82" s="247"/>
      <c r="D82" s="248">
        <v>1367.9159999999999</v>
      </c>
      <c r="E82" s="248">
        <v>1368</v>
      </c>
      <c r="F82" s="248">
        <v>1368</v>
      </c>
      <c r="G82" s="248">
        <v>1368</v>
      </c>
      <c r="H82" s="248">
        <v>1368</v>
      </c>
      <c r="I82" s="248">
        <v>1368</v>
      </c>
      <c r="J82" s="248">
        <v>1368</v>
      </c>
      <c r="K82" s="248">
        <v>1368</v>
      </c>
      <c r="L82" s="248">
        <v>1368</v>
      </c>
      <c r="M82" s="248">
        <v>1368</v>
      </c>
      <c r="N82" s="248">
        <v>1368</v>
      </c>
      <c r="O82" s="248">
        <v>1368</v>
      </c>
      <c r="P82" s="248">
        <v>1368</v>
      </c>
      <c r="Q82" s="248">
        <v>1368</v>
      </c>
      <c r="R82" s="248">
        <v>1368</v>
      </c>
      <c r="S82" s="246">
        <f t="shared" si="13"/>
        <v>20519.916000000001</v>
      </c>
      <c r="T82" s="274"/>
      <c r="U82" s="274"/>
      <c r="V82" s="274"/>
      <c r="W82" s="274"/>
      <c r="X82" s="274"/>
      <c r="Y82" s="274"/>
      <c r="Z82" s="274"/>
    </row>
    <row r="83" spans="1:26" ht="16.5" customHeight="1" x14ac:dyDescent="0.35">
      <c r="A83" s="247" t="s">
        <v>195</v>
      </c>
      <c r="B83" s="247"/>
      <c r="C83" s="247"/>
      <c r="D83" s="248">
        <v>1164.8012000000001</v>
      </c>
      <c r="E83" s="248">
        <v>994.84799999999996</v>
      </c>
      <c r="F83" s="248">
        <v>833.18520000000001</v>
      </c>
      <c r="G83" s="248">
        <v>552.34789999999998</v>
      </c>
      <c r="H83" s="248">
        <v>811.42290000000003</v>
      </c>
      <c r="I83" s="248">
        <v>581.36429999999996</v>
      </c>
      <c r="J83" s="248">
        <v>789.66060000000004</v>
      </c>
      <c r="K83" s="248">
        <v>871.52829999999994</v>
      </c>
      <c r="L83" s="248">
        <v>716.08330000000001</v>
      </c>
      <c r="M83" s="248">
        <v>851.83860000000004</v>
      </c>
      <c r="N83" s="248">
        <v>954.43229999999994</v>
      </c>
      <c r="O83" s="248">
        <v>1337.8633</v>
      </c>
      <c r="P83" s="248">
        <v>1058.0623000000001</v>
      </c>
      <c r="Q83" s="248">
        <v>956.50490000000002</v>
      </c>
      <c r="R83" s="248">
        <v>1200.0354</v>
      </c>
      <c r="S83" s="246">
        <f t="shared" si="13"/>
        <v>13673.978499999999</v>
      </c>
      <c r="T83" s="274"/>
      <c r="U83" s="274"/>
      <c r="V83" s="274"/>
      <c r="W83" s="274"/>
      <c r="X83" s="274"/>
      <c r="Y83" s="274"/>
      <c r="Z83" s="274"/>
    </row>
    <row r="84" spans="1:26" ht="16.5" customHeight="1" x14ac:dyDescent="0.35">
      <c r="A84" s="247" t="s">
        <v>196</v>
      </c>
      <c r="B84" s="247"/>
      <c r="C84" s="247"/>
      <c r="D84" s="248">
        <v>-1049</v>
      </c>
      <c r="E84" s="248">
        <v>3996</v>
      </c>
      <c r="F84" s="248">
        <v>-808</v>
      </c>
      <c r="G84" s="248">
        <v>-333</v>
      </c>
      <c r="H84" s="248">
        <v>-840</v>
      </c>
      <c r="I84" s="248">
        <v>-1231</v>
      </c>
      <c r="J84" s="248">
        <v>-2567</v>
      </c>
      <c r="K84" s="248">
        <v>-3149</v>
      </c>
      <c r="L84" s="248">
        <v>1438</v>
      </c>
      <c r="M84" s="248">
        <v>599</v>
      </c>
      <c r="N84" s="248">
        <v>3387</v>
      </c>
      <c r="O84" s="248">
        <v>5953</v>
      </c>
      <c r="P84" s="248">
        <v>-3318</v>
      </c>
      <c r="Q84" s="248">
        <v>-3377</v>
      </c>
      <c r="R84" s="248">
        <v>1299</v>
      </c>
      <c r="S84" s="246">
        <f t="shared" si="13"/>
        <v>0</v>
      </c>
      <c r="T84" s="274"/>
      <c r="U84" s="274"/>
      <c r="V84" s="274"/>
      <c r="W84" s="274"/>
      <c r="X84" s="274"/>
      <c r="Y84" s="274"/>
      <c r="Z84" s="274"/>
    </row>
    <row r="85" spans="1:26" ht="16.5" customHeight="1" thickBot="1" x14ac:dyDescent="0.4">
      <c r="A85" s="394" t="s">
        <v>112</v>
      </c>
      <c r="B85" s="394"/>
      <c r="C85" s="394"/>
      <c r="D85" s="196">
        <f t="shared" ref="D85:R85" si="14">SUM(D72:D84)</f>
        <v>61553.794592068873</v>
      </c>
      <c r="E85" s="196">
        <f t="shared" si="14"/>
        <v>68430.689301293765</v>
      </c>
      <c r="F85" s="196">
        <f t="shared" si="14"/>
        <v>46788.308489073526</v>
      </c>
      <c r="G85" s="196">
        <f t="shared" si="14"/>
        <v>32528.683431196514</v>
      </c>
      <c r="H85" s="196">
        <f t="shared" si="14"/>
        <v>43175.170648481602</v>
      </c>
      <c r="I85" s="196">
        <f t="shared" si="14"/>
        <v>31623.414804412103</v>
      </c>
      <c r="J85" s="196">
        <f t="shared" si="14"/>
        <v>34348.900851545732</v>
      </c>
      <c r="K85" s="196">
        <f t="shared" si="14"/>
        <v>40698.39085414572</v>
      </c>
      <c r="L85" s="196">
        <f t="shared" si="14"/>
        <v>41997.145202721338</v>
      </c>
      <c r="M85" s="196">
        <f t="shared" si="14"/>
        <v>29335.305740157706</v>
      </c>
      <c r="N85" s="196">
        <f t="shared" si="14"/>
        <v>44119.608759863069</v>
      </c>
      <c r="O85" s="196">
        <f t="shared" si="14"/>
        <v>48777.01002082476</v>
      </c>
      <c r="P85" s="196">
        <f t="shared" si="14"/>
        <v>48551.107935899803</v>
      </c>
      <c r="Q85" s="196">
        <f t="shared" si="14"/>
        <v>37854.244197776097</v>
      </c>
      <c r="R85" s="196">
        <f t="shared" si="14"/>
        <v>40217.0558705394</v>
      </c>
      <c r="S85" s="196">
        <f>SUM(S72:S84)</f>
        <v>649998.83070000005</v>
      </c>
      <c r="T85" s="274"/>
      <c r="U85" s="274"/>
      <c r="V85" s="274"/>
      <c r="W85" s="274"/>
      <c r="X85" s="274"/>
      <c r="Y85" s="274"/>
      <c r="Z85" s="274"/>
    </row>
    <row r="86" spans="1:26" ht="16.5" customHeight="1" thickBot="1" x14ac:dyDescent="0.4">
      <c r="A86" s="399"/>
      <c r="B86" s="399"/>
      <c r="C86" s="399"/>
      <c r="D86" s="73"/>
      <c r="E86" s="73"/>
      <c r="F86" s="73"/>
      <c r="G86" s="73"/>
      <c r="H86" s="73"/>
      <c r="I86" s="73"/>
      <c r="J86" s="73"/>
      <c r="K86" s="73"/>
      <c r="L86" s="73"/>
      <c r="M86" s="73"/>
      <c r="N86" s="73"/>
      <c r="O86" s="73"/>
      <c r="P86" s="73"/>
      <c r="Q86" s="73"/>
      <c r="R86" s="73"/>
      <c r="S86" s="73"/>
    </row>
    <row r="87" spans="1:26" ht="16.5" customHeight="1" x14ac:dyDescent="0.35">
      <c r="A87" s="400" t="str">
        <f>'Tabell 2.1'!A48</f>
        <v>FO4C Økonomisk sosialhjelp</v>
      </c>
      <c r="B87" s="400"/>
      <c r="C87" s="400"/>
      <c r="D87" s="178"/>
      <c r="E87" s="178"/>
      <c r="F87" s="178"/>
      <c r="G87" s="178"/>
      <c r="H87" s="178"/>
      <c r="I87" s="178"/>
      <c r="J87" s="178"/>
      <c r="K87" s="178"/>
      <c r="L87" s="178"/>
      <c r="M87" s="178"/>
      <c r="N87" s="178"/>
      <c r="O87" s="178"/>
      <c r="P87" s="178"/>
      <c r="Q87" s="178"/>
      <c r="R87" s="178"/>
      <c r="S87" s="178"/>
    </row>
    <row r="88" spans="1:26" ht="16.5" customHeight="1" x14ac:dyDescent="0.35">
      <c r="A88" s="247" t="s">
        <v>197</v>
      </c>
      <c r="B88" s="247"/>
      <c r="C88" s="247"/>
      <c r="D88" s="248">
        <v>0</v>
      </c>
      <c r="E88" s="248">
        <v>3108.9</v>
      </c>
      <c r="F88" s="248">
        <v>0</v>
      </c>
      <c r="G88" s="248">
        <v>0</v>
      </c>
      <c r="H88" s="248">
        <v>0</v>
      </c>
      <c r="I88" s="248">
        <v>0</v>
      </c>
      <c r="J88" s="248">
        <v>0</v>
      </c>
      <c r="K88" s="248">
        <v>0</v>
      </c>
      <c r="L88" s="248">
        <v>0</v>
      </c>
      <c r="M88" s="248">
        <v>0</v>
      </c>
      <c r="N88" s="248">
        <v>0</v>
      </c>
      <c r="O88" s="248">
        <v>0</v>
      </c>
      <c r="P88" s="248">
        <v>0</v>
      </c>
      <c r="Q88" s="248">
        <v>0</v>
      </c>
      <c r="R88" s="248">
        <v>0</v>
      </c>
      <c r="S88" s="248">
        <f>SUM(D88:R88)</f>
        <v>3108.9</v>
      </c>
    </row>
    <row r="89" spans="1:26" ht="16.5" customHeight="1" x14ac:dyDescent="0.35">
      <c r="A89" s="320" t="s">
        <v>489</v>
      </c>
      <c r="B89" s="320"/>
      <c r="C89" s="320"/>
      <c r="D89" s="323">
        <f>0.35*'Tabell 6.1'!D17</f>
        <v>22155.430499999999</v>
      </c>
      <c r="E89" s="323">
        <f>0.35*'Tabell 6.1'!E17</f>
        <v>23605.091999999997</v>
      </c>
      <c r="F89" s="323">
        <f>0.35*'Tabell 6.1'!F17</f>
        <v>17576.905500000001</v>
      </c>
      <c r="G89" s="323">
        <f>0.35*'Tabell 6.1'!G17</f>
        <v>12356.473499999998</v>
      </c>
      <c r="H89" s="323">
        <f>0.35*'Tabell 6.1'!H17</f>
        <v>17199.881999999998</v>
      </c>
      <c r="I89" s="323">
        <f>0.35*'Tabell 6.1'!I17</f>
        <v>14419.313999999998</v>
      </c>
      <c r="J89" s="323">
        <f>0.35*'Tabell 6.1'!J17</f>
        <v>15630.0165</v>
      </c>
      <c r="K89" s="323">
        <f>0.35*'Tabell 6.1'!K17</f>
        <v>18971.567999999999</v>
      </c>
      <c r="L89" s="323">
        <f>0.35*'Tabell 6.1'!L17</f>
        <v>15500.6775</v>
      </c>
      <c r="M89" s="323">
        <f>0.35*'Tabell 6.1'!M17</f>
        <v>9551.1149999999998</v>
      </c>
      <c r="N89" s="323">
        <f>0.35*'Tabell 6.1'!N17</f>
        <v>13043.8035</v>
      </c>
      <c r="O89" s="323">
        <f>0.35*'Tabell 6.1'!O17</f>
        <v>13748.868</v>
      </c>
      <c r="P89" s="323">
        <f>0.35*'Tabell 6.1'!P17</f>
        <v>21674.236499999999</v>
      </c>
      <c r="Q89" s="323">
        <f>0.35*'Tabell 6.1'!Q17</f>
        <v>17357.665499999999</v>
      </c>
      <c r="R89" s="323">
        <f>0.35*'Tabell 6.1'!R17</f>
        <v>11906.5275</v>
      </c>
      <c r="S89" s="323">
        <f>SUM(D89:R89)</f>
        <v>244697.57549999995</v>
      </c>
    </row>
    <row r="90" spans="1:26" ht="16.5" customHeight="1" x14ac:dyDescent="0.35">
      <c r="A90" s="247" t="s">
        <v>196</v>
      </c>
      <c r="B90" s="247"/>
      <c r="C90" s="247"/>
      <c r="D90" s="248">
        <v>6847</v>
      </c>
      <c r="E90" s="248">
        <v>7310</v>
      </c>
      <c r="F90" s="248">
        <v>4850</v>
      </c>
      <c r="G90" s="248">
        <v>3129</v>
      </c>
      <c r="H90" s="248">
        <v>948</v>
      </c>
      <c r="I90" s="248">
        <v>-3415</v>
      </c>
      <c r="J90" s="248">
        <v>-4924</v>
      </c>
      <c r="K90" s="248">
        <v>-8666</v>
      </c>
      <c r="L90" s="248">
        <v>49</v>
      </c>
      <c r="M90" s="248">
        <v>-499</v>
      </c>
      <c r="N90" s="248">
        <v>2228</v>
      </c>
      <c r="O90" s="248">
        <v>3938</v>
      </c>
      <c r="P90" s="248">
        <v>-5838</v>
      </c>
      <c r="Q90" s="248">
        <v>-5263</v>
      </c>
      <c r="R90" s="248">
        <v>-694</v>
      </c>
      <c r="S90" s="248">
        <f>SUM(D90:R90)</f>
        <v>0</v>
      </c>
    </row>
    <row r="91" spans="1:26" ht="16.5" customHeight="1" thickBot="1" x14ac:dyDescent="0.4">
      <c r="A91" s="401" t="s">
        <v>112</v>
      </c>
      <c r="B91" s="401"/>
      <c r="C91" s="401"/>
      <c r="D91" s="196">
        <f t="shared" ref="D91:R91" si="15">SUM(D88:D90)</f>
        <v>29002.430499999999</v>
      </c>
      <c r="E91" s="196">
        <f t="shared" si="15"/>
        <v>34023.991999999998</v>
      </c>
      <c r="F91" s="196">
        <f t="shared" si="15"/>
        <v>22426.905500000001</v>
      </c>
      <c r="G91" s="196">
        <f t="shared" si="15"/>
        <v>15485.473499999998</v>
      </c>
      <c r="H91" s="196">
        <f t="shared" si="15"/>
        <v>18147.881999999998</v>
      </c>
      <c r="I91" s="196">
        <f t="shared" si="15"/>
        <v>11004.313999999998</v>
      </c>
      <c r="J91" s="196">
        <f t="shared" si="15"/>
        <v>10706.0165</v>
      </c>
      <c r="K91" s="196">
        <f t="shared" si="15"/>
        <v>10305.567999999999</v>
      </c>
      <c r="L91" s="196">
        <f t="shared" si="15"/>
        <v>15549.6775</v>
      </c>
      <c r="M91" s="196">
        <f t="shared" si="15"/>
        <v>9052.1149999999998</v>
      </c>
      <c r="N91" s="196">
        <f t="shared" si="15"/>
        <v>15271.8035</v>
      </c>
      <c r="O91" s="196">
        <f t="shared" si="15"/>
        <v>17686.868000000002</v>
      </c>
      <c r="P91" s="196">
        <f t="shared" si="15"/>
        <v>15836.236499999999</v>
      </c>
      <c r="Q91" s="196">
        <f t="shared" si="15"/>
        <v>12094.665499999999</v>
      </c>
      <c r="R91" s="196">
        <f t="shared" si="15"/>
        <v>11212.5275</v>
      </c>
      <c r="S91" s="196">
        <f>SUM(S88:S90)</f>
        <v>247806.47549999994</v>
      </c>
    </row>
    <row r="92" spans="1:26" ht="16.5" customHeight="1" thickBot="1" x14ac:dyDescent="0.4">
      <c r="A92" s="388"/>
      <c r="B92" s="388"/>
      <c r="C92" s="388"/>
      <c r="D92" s="17"/>
      <c r="E92" s="17"/>
      <c r="F92" s="17"/>
      <c r="G92" s="17"/>
      <c r="H92" s="17"/>
      <c r="I92" s="17"/>
      <c r="J92" s="17"/>
      <c r="K92" s="17"/>
      <c r="L92" s="17"/>
      <c r="M92" s="17"/>
      <c r="N92" s="17"/>
      <c r="O92" s="17"/>
      <c r="P92" s="17"/>
      <c r="Q92" s="17"/>
      <c r="R92" s="17"/>
      <c r="S92" s="17"/>
    </row>
    <row r="93" spans="1:26" ht="16.5" customHeight="1" x14ac:dyDescent="0.35">
      <c r="A93" s="397" t="str">
        <f>'Tabell 2.1'!A56</f>
        <v>Inndekking av merforbruk</v>
      </c>
      <c r="B93" s="397"/>
      <c r="C93" s="397"/>
      <c r="D93" s="184"/>
      <c r="E93" s="184"/>
      <c r="F93" s="184"/>
      <c r="G93" s="184"/>
      <c r="H93" s="184"/>
      <c r="I93" s="184"/>
      <c r="J93" s="184"/>
      <c r="K93" s="184"/>
      <c r="L93" s="184"/>
      <c r="M93" s="184"/>
      <c r="N93" s="184"/>
      <c r="O93" s="184"/>
      <c r="P93" s="184"/>
      <c r="Q93" s="184"/>
      <c r="R93" s="184"/>
      <c r="S93" s="184"/>
    </row>
    <row r="94" spans="1:26" ht="16.5" customHeight="1" x14ac:dyDescent="0.35">
      <c r="A94" s="249" t="s">
        <v>35</v>
      </c>
      <c r="B94" s="250"/>
      <c r="C94" s="250"/>
      <c r="D94" s="251">
        <v>0</v>
      </c>
      <c r="E94" s="251">
        <v>0</v>
      </c>
      <c r="F94" s="251">
        <v>0</v>
      </c>
      <c r="G94" s="251">
        <v>-24858</v>
      </c>
      <c r="H94" s="251">
        <v>0</v>
      </c>
      <c r="I94" s="251">
        <v>-14449</v>
      </c>
      <c r="J94" s="248">
        <v>-38484</v>
      </c>
      <c r="K94" s="251">
        <v>0</v>
      </c>
      <c r="L94" s="251">
        <v>0</v>
      </c>
      <c r="M94" s="251">
        <v>0</v>
      </c>
      <c r="N94" s="251">
        <v>0</v>
      </c>
      <c r="O94" s="251">
        <v>0</v>
      </c>
      <c r="P94" s="251">
        <v>0</v>
      </c>
      <c r="Q94" s="251">
        <v>0</v>
      </c>
      <c r="R94" s="251">
        <v>-37227</v>
      </c>
      <c r="S94" s="251">
        <f>SUM(D94:R94)</f>
        <v>-115018</v>
      </c>
    </row>
    <row r="95" spans="1:26" ht="16.5" thickBot="1" x14ac:dyDescent="0.4">
      <c r="A95" s="398" t="s">
        <v>112</v>
      </c>
      <c r="B95" s="398"/>
      <c r="C95" s="398"/>
      <c r="D95" s="197">
        <f>D94</f>
        <v>0</v>
      </c>
      <c r="E95" s="197">
        <f t="shared" ref="E95:S95" si="16">E94</f>
        <v>0</v>
      </c>
      <c r="F95" s="197">
        <f t="shared" si="16"/>
        <v>0</v>
      </c>
      <c r="G95" s="197">
        <f t="shared" si="16"/>
        <v>-24858</v>
      </c>
      <c r="H95" s="197">
        <f t="shared" si="16"/>
        <v>0</v>
      </c>
      <c r="I95" s="197">
        <f t="shared" si="16"/>
        <v>-14449</v>
      </c>
      <c r="J95" s="197">
        <f t="shared" si="16"/>
        <v>-38484</v>
      </c>
      <c r="K95" s="197">
        <f t="shared" si="16"/>
        <v>0</v>
      </c>
      <c r="L95" s="197">
        <f t="shared" si="16"/>
        <v>0</v>
      </c>
      <c r="M95" s="197">
        <f t="shared" si="16"/>
        <v>0</v>
      </c>
      <c r="N95" s="197">
        <f t="shared" si="16"/>
        <v>0</v>
      </c>
      <c r="O95" s="197">
        <f t="shared" si="16"/>
        <v>0</v>
      </c>
      <c r="P95" s="197">
        <f t="shared" si="16"/>
        <v>0</v>
      </c>
      <c r="Q95" s="197">
        <f t="shared" si="16"/>
        <v>0</v>
      </c>
      <c r="R95" s="197">
        <f t="shared" si="16"/>
        <v>-37227</v>
      </c>
      <c r="S95" s="197">
        <f t="shared" si="16"/>
        <v>-115018</v>
      </c>
    </row>
    <row r="99" spans="4:19" x14ac:dyDescent="0.35">
      <c r="D99" s="29"/>
      <c r="E99" s="29"/>
      <c r="F99" s="29"/>
      <c r="G99" s="29"/>
      <c r="H99" s="29"/>
      <c r="I99" s="29"/>
      <c r="J99" s="29"/>
      <c r="K99" s="29"/>
      <c r="L99" s="29"/>
      <c r="M99" s="29"/>
      <c r="N99" s="29"/>
      <c r="O99" s="29"/>
      <c r="P99" s="29"/>
      <c r="Q99" s="29"/>
      <c r="R99" s="29"/>
      <c r="S99" s="29"/>
    </row>
    <row r="103" spans="4:19" x14ac:dyDescent="0.35">
      <c r="D103" s="29"/>
      <c r="E103" s="29"/>
      <c r="F103" s="29"/>
      <c r="G103" s="29"/>
      <c r="H103" s="29"/>
      <c r="I103" s="29"/>
      <c r="J103" s="29"/>
      <c r="K103" s="29"/>
      <c r="L103" s="29"/>
      <c r="M103" s="29"/>
      <c r="N103" s="29"/>
      <c r="O103" s="29"/>
      <c r="P103" s="29"/>
      <c r="Q103" s="29"/>
      <c r="R103" s="29"/>
      <c r="S103" s="29"/>
    </row>
  </sheetData>
  <mergeCells count="32">
    <mergeCell ref="A93:C93"/>
    <mergeCell ref="A95:C95"/>
    <mergeCell ref="A86:C86"/>
    <mergeCell ref="A87:C87"/>
    <mergeCell ref="A91:C91"/>
    <mergeCell ref="A92:C92"/>
    <mergeCell ref="A70:C70"/>
    <mergeCell ref="A71:C71"/>
    <mergeCell ref="A85:C85"/>
    <mergeCell ref="A69:C69"/>
    <mergeCell ref="A50:C50"/>
    <mergeCell ref="A51:C51"/>
    <mergeCell ref="A52:C52"/>
    <mergeCell ref="A27:C27"/>
    <mergeCell ref="A28:C28"/>
    <mergeCell ref="A29:C29"/>
    <mergeCell ref="A30:C30"/>
    <mergeCell ref="A26:C26"/>
    <mergeCell ref="A16:C16"/>
    <mergeCell ref="A23:C23"/>
    <mergeCell ref="A24:C24"/>
    <mergeCell ref="A25:C25"/>
    <mergeCell ref="A15:C15"/>
    <mergeCell ref="A6:C6"/>
    <mergeCell ref="A7:C7"/>
    <mergeCell ref="A8:C8"/>
    <mergeCell ref="A14:C14"/>
    <mergeCell ref="A1:C1"/>
    <mergeCell ref="A2:C2"/>
    <mergeCell ref="A3:C3"/>
    <mergeCell ref="A4:C4"/>
    <mergeCell ref="A5:C5"/>
  </mergeCells>
  <pageMargins left="0.51181102362204722" right="0.39370078740157483" top="0.74803149606299213" bottom="0.74803149606299213" header="0.31496062992125984" footer="0.31496062992125984"/>
  <pageSetup paperSize="9" scale="45" fitToWidth="0" orientation="portrait" r:id="rId1"/>
  <colBreaks count="1" manualBreakCount="1">
    <brk id="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D0BFAE"/>
  </sheetPr>
  <dimension ref="A1"/>
  <sheetViews>
    <sheetView zoomScale="70" zoomScaleNormal="70" workbookViewId="0"/>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43F8B6"/>
  </sheetPr>
  <dimension ref="A1:AL93"/>
  <sheetViews>
    <sheetView tabSelected="1" topLeftCell="A28" zoomScale="80" zoomScaleNormal="80" workbookViewId="0">
      <selection activeCell="C50" sqref="C50:C58"/>
    </sheetView>
  </sheetViews>
  <sheetFormatPr baseColWidth="10" defaultColWidth="11.42578125" defaultRowHeight="15.75" x14ac:dyDescent="0.35"/>
  <cols>
    <col min="1" max="1" width="48.42578125" style="18" customWidth="1"/>
    <col min="2" max="2" width="31.140625" style="18" customWidth="1"/>
    <col min="3" max="3" width="14" style="18" customWidth="1"/>
    <col min="4" max="19" width="13.28515625" style="18" customWidth="1"/>
    <col min="20" max="16384" width="11.42578125" style="18"/>
  </cols>
  <sheetData>
    <row r="1" spans="1:36" ht="16.5" customHeight="1" x14ac:dyDescent="0.35">
      <c r="A1" s="381" t="s">
        <v>6</v>
      </c>
      <c r="B1" s="381"/>
      <c r="C1" s="17"/>
      <c r="D1" s="17"/>
      <c r="E1" s="17"/>
      <c r="F1" s="17"/>
      <c r="G1" s="17"/>
      <c r="H1" s="17"/>
      <c r="I1" s="17"/>
      <c r="J1" s="17"/>
      <c r="K1" s="17"/>
      <c r="L1" s="17"/>
      <c r="M1" s="17"/>
      <c r="N1" s="17"/>
      <c r="O1" s="17"/>
      <c r="P1" s="17"/>
      <c r="Q1" s="17"/>
      <c r="R1" s="17"/>
      <c r="S1" s="17"/>
    </row>
    <row r="2" spans="1:36" ht="54.75" customHeight="1" x14ac:dyDescent="0.35">
      <c r="A2" s="382"/>
      <c r="B2" s="382"/>
      <c r="C2" s="45" t="s">
        <v>198</v>
      </c>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36" ht="16.5" customHeight="1" thickBot="1" x14ac:dyDescent="0.4">
      <c r="A3" s="405"/>
      <c r="B3" s="405"/>
      <c r="C3" s="51"/>
      <c r="D3" s="51"/>
      <c r="E3" s="74"/>
      <c r="F3" s="74"/>
      <c r="G3" s="74"/>
      <c r="H3" s="51"/>
      <c r="I3" s="51"/>
      <c r="J3" s="51"/>
      <c r="K3" s="51"/>
      <c r="L3" s="51"/>
      <c r="M3" s="51"/>
      <c r="N3" s="51"/>
      <c r="O3" s="51"/>
      <c r="P3" s="51"/>
      <c r="Q3" s="51"/>
      <c r="R3" s="51"/>
      <c r="S3" s="51"/>
    </row>
    <row r="4" spans="1:36" ht="16.5" customHeight="1" x14ac:dyDescent="0.35">
      <c r="A4" s="406" t="str">
        <f>'Tabell 2.1'!A12</f>
        <v>FO1 Administrasjon og fellestjenester</v>
      </c>
      <c r="B4" s="406"/>
      <c r="C4" s="153"/>
      <c r="D4" s="153"/>
      <c r="E4" s="153"/>
      <c r="F4" s="153"/>
      <c r="G4" s="153"/>
      <c r="H4" s="153"/>
      <c r="I4" s="153"/>
      <c r="J4" s="153"/>
      <c r="K4" s="153"/>
      <c r="L4" s="153"/>
      <c r="M4" s="153"/>
      <c r="N4" s="153"/>
      <c r="O4" s="153"/>
      <c r="P4" s="153"/>
      <c r="Q4" s="153"/>
      <c r="R4" s="153"/>
      <c r="S4" s="153"/>
    </row>
    <row r="5" spans="1:36" ht="16.5" customHeight="1" x14ac:dyDescent="0.35">
      <c r="A5" s="407" t="s">
        <v>199</v>
      </c>
      <c r="B5" s="407"/>
      <c r="C5" s="75">
        <f>'Tabell 4.1'!C5</f>
        <v>0.5</v>
      </c>
      <c r="D5" s="76">
        <f>'Tabell 4.1'!D5</f>
        <v>6.666666666666667</v>
      </c>
      <c r="E5" s="76">
        <f>'Tabell 4.1'!E5</f>
        <v>6.666666666666667</v>
      </c>
      <c r="F5" s="76">
        <f>'Tabell 4.1'!F5</f>
        <v>6.666666666666667</v>
      </c>
      <c r="G5" s="76">
        <f>'Tabell 4.1'!G5</f>
        <v>6.666666666666667</v>
      </c>
      <c r="H5" s="76">
        <f>'Tabell 4.1'!H5</f>
        <v>6.666666666666667</v>
      </c>
      <c r="I5" s="76">
        <f>'Tabell 4.1'!I5</f>
        <v>6.666666666666667</v>
      </c>
      <c r="J5" s="76">
        <f>'Tabell 4.1'!J5</f>
        <v>6.666666666666667</v>
      </c>
      <c r="K5" s="76">
        <f>'Tabell 4.1'!K5</f>
        <v>6.666666666666667</v>
      </c>
      <c r="L5" s="76">
        <f>'Tabell 4.1'!L5</f>
        <v>6.666666666666667</v>
      </c>
      <c r="M5" s="76">
        <f>'Tabell 4.1'!M5</f>
        <v>6.666666666666667</v>
      </c>
      <c r="N5" s="76">
        <f>'Tabell 4.1'!N5</f>
        <v>6.666666666666667</v>
      </c>
      <c r="O5" s="76">
        <f>'Tabell 4.1'!O5</f>
        <v>6.666666666666667</v>
      </c>
      <c r="P5" s="76">
        <f>'Tabell 4.1'!P5</f>
        <v>6.666666666666667</v>
      </c>
      <c r="Q5" s="76">
        <f>'Tabell 4.1'!Q5</f>
        <v>6.666666666666667</v>
      </c>
      <c r="R5" s="76">
        <f>'Tabell 4.1'!R5</f>
        <v>6.666666666666667</v>
      </c>
      <c r="S5" s="76">
        <f>'Tabell 4.1'!S5</f>
        <v>100.00000000000001</v>
      </c>
    </row>
    <row r="6" spans="1:36" ht="16.5" customHeight="1" x14ac:dyDescent="0.35">
      <c r="A6" s="402" t="s">
        <v>200</v>
      </c>
      <c r="B6" s="402"/>
      <c r="C6" s="75">
        <f>'Tabell 4.1'!C6</f>
        <v>0.5</v>
      </c>
      <c r="D6" s="77">
        <f>'Tabell 4.1'!D6/'Tabell 4.1'!$S$6*100</f>
        <v>8.3007828937985995</v>
      </c>
      <c r="E6" s="77">
        <f>'Tabell 4.1'!E6/'Tabell 4.1'!$S$6*100</f>
        <v>7.2344488400865519</v>
      </c>
      <c r="F6" s="77">
        <f>'Tabell 4.1'!F6/'Tabell 4.1'!$S$6*100</f>
        <v>6.0307214902889603</v>
      </c>
      <c r="G6" s="77">
        <f>'Tabell 4.1'!G6/'Tabell 4.1'!$S$6*100</f>
        <v>4.4616919126009869</v>
      </c>
      <c r="H6" s="77">
        <f>'Tabell 4.1'!H6/'Tabell 4.1'!$S$6*100</f>
        <v>6.5058654923692147</v>
      </c>
      <c r="I6" s="77">
        <f>'Tabell 4.1'!I6/'Tabell 4.1'!$S$6*100</f>
        <v>5.1834605262456197</v>
      </c>
      <c r="J6" s="77">
        <f>'Tabell 4.1'!J6/'Tabell 4.1'!$S$6*100</f>
        <v>7.0080709964665466</v>
      </c>
      <c r="K6" s="77">
        <f>'Tabell 4.1'!K6/'Tabell 4.1'!$S$6*100</f>
        <v>7.4441281133245552</v>
      </c>
      <c r="L6" s="77">
        <f>'Tabell 4.1'!L6/'Tabell 4.1'!$S$6*100</f>
        <v>5.5267408396198379</v>
      </c>
      <c r="M6" s="77">
        <f>'Tabell 4.1'!M6/'Tabell 4.1'!$S$6*100</f>
        <v>4.981909842856953</v>
      </c>
      <c r="N6" s="77">
        <f>'Tabell 4.1'!N6/'Tabell 4.1'!$S$6*100</f>
        <v>6.1211142393365661</v>
      </c>
      <c r="O6" s="77">
        <f>'Tabell 4.1'!O6/'Tabell 4.1'!$S$6*100</f>
        <v>8.7620070952327076</v>
      </c>
      <c r="P6" s="77">
        <f>'Tabell 4.1'!P6/'Tabell 4.1'!$S$6*100</f>
        <v>8.1610979068759288</v>
      </c>
      <c r="Q6" s="77">
        <f>'Tabell 4.1'!Q6/'Tabell 4.1'!$S$6*100</f>
        <v>7.5794548988913553</v>
      </c>
      <c r="R6" s="77">
        <f>'Tabell 4.1'!R6/'Tabell 4.1'!$S$6*100</f>
        <v>6.6985049120056095</v>
      </c>
      <c r="S6" s="77">
        <f>'Tabell 4.1'!S6/'Tabell 4.1'!$S$6*100</f>
        <v>100</v>
      </c>
    </row>
    <row r="7" spans="1:36" ht="16.5" customHeight="1" thickBot="1" x14ac:dyDescent="0.4">
      <c r="A7" s="403" t="s">
        <v>201</v>
      </c>
      <c r="B7" s="403"/>
      <c r="C7" s="201" t="s">
        <v>202</v>
      </c>
      <c r="D7" s="202">
        <f>SUMPRODUCT($C5:$C6,D5:D6)</f>
        <v>7.4837247802326328</v>
      </c>
      <c r="E7" s="202">
        <f t="shared" ref="E7:Q7" si="0">SUMPRODUCT($C5:$C6,E5:E6)</f>
        <v>6.950557753376609</v>
      </c>
      <c r="F7" s="202">
        <f t="shared" si="0"/>
        <v>6.3486940784778136</v>
      </c>
      <c r="G7" s="202">
        <f t="shared" si="0"/>
        <v>5.5641792896338274</v>
      </c>
      <c r="H7" s="202">
        <f t="shared" si="0"/>
        <v>6.5862660795179409</v>
      </c>
      <c r="I7" s="202">
        <f t="shared" si="0"/>
        <v>5.9250635964561429</v>
      </c>
      <c r="J7" s="202">
        <f t="shared" si="0"/>
        <v>6.8373688315666072</v>
      </c>
      <c r="K7" s="202">
        <f t="shared" si="0"/>
        <v>7.0553973899956111</v>
      </c>
      <c r="L7" s="202">
        <f>SUMPRODUCT($C5:$C6,L5:L6)</f>
        <v>6.0967037531432524</v>
      </c>
      <c r="M7" s="202">
        <f t="shared" si="0"/>
        <v>5.82428825476181</v>
      </c>
      <c r="N7" s="202">
        <f>SUMPRODUCT($C5:$C6,N5:N6)</f>
        <v>6.3938904530016165</v>
      </c>
      <c r="O7" s="202">
        <f t="shared" si="0"/>
        <v>7.7143368809496877</v>
      </c>
      <c r="P7" s="202">
        <f t="shared" si="0"/>
        <v>7.4138822867712975</v>
      </c>
      <c r="Q7" s="202">
        <f t="shared" si="0"/>
        <v>7.1230607827790111</v>
      </c>
      <c r="R7" s="202">
        <f>SUMPRODUCT($C5:$C6,R5:R6)</f>
        <v>6.6825857893361382</v>
      </c>
      <c r="S7" s="202">
        <f t="shared" ref="S7" si="1">SUM(D7:R7)</f>
        <v>100</v>
      </c>
      <c r="U7" s="83"/>
      <c r="V7" s="83"/>
      <c r="W7" s="83"/>
      <c r="X7" s="83"/>
      <c r="Y7" s="83"/>
      <c r="Z7" s="83"/>
      <c r="AA7" s="83"/>
      <c r="AB7" s="83"/>
      <c r="AC7" s="83"/>
      <c r="AD7" s="83"/>
      <c r="AE7" s="83"/>
      <c r="AF7" s="83"/>
      <c r="AG7" s="83"/>
      <c r="AH7" s="83"/>
      <c r="AI7" s="83"/>
      <c r="AJ7" s="83"/>
    </row>
    <row r="8" spans="1:36" ht="16.5" customHeight="1" thickBot="1" x14ac:dyDescent="0.4">
      <c r="A8" s="404"/>
      <c r="B8" s="404"/>
      <c r="C8" s="78"/>
      <c r="D8" s="315"/>
      <c r="E8" s="315"/>
      <c r="F8" s="315"/>
      <c r="G8" s="315"/>
      <c r="H8" s="315"/>
      <c r="I8" s="315"/>
      <c r="J8" s="315"/>
      <c r="K8" s="315"/>
      <c r="L8" s="315"/>
      <c r="M8" s="315"/>
      <c r="N8" s="315"/>
      <c r="O8" s="315"/>
      <c r="P8" s="315"/>
      <c r="Q8" s="315"/>
      <c r="R8" s="315"/>
      <c r="S8" s="276"/>
    </row>
    <row r="9" spans="1:36" ht="16.5" customHeight="1" x14ac:dyDescent="0.35">
      <c r="A9" s="409" t="s">
        <v>203</v>
      </c>
      <c r="B9" s="409"/>
      <c r="C9" s="192"/>
      <c r="D9" s="193"/>
      <c r="E9" s="193"/>
      <c r="F9" s="193"/>
      <c r="G9" s="193"/>
      <c r="H9" s="193"/>
      <c r="I9" s="193"/>
      <c r="J9" s="193"/>
      <c r="K9" s="193"/>
      <c r="L9" s="193"/>
      <c r="M9" s="193"/>
      <c r="N9" s="193"/>
      <c r="O9" s="193"/>
      <c r="P9" s="193"/>
      <c r="Q9" s="193"/>
      <c r="R9" s="193"/>
      <c r="S9" s="193"/>
    </row>
    <row r="10" spans="1:36" ht="16.5" customHeight="1" x14ac:dyDescent="0.35">
      <c r="A10" s="407" t="s">
        <v>204</v>
      </c>
      <c r="B10" s="407"/>
      <c r="C10" s="79">
        <f>'Tabell 4.1'!C10</f>
        <v>0.54924794313075831</v>
      </c>
      <c r="D10" s="76">
        <f>'Tabell 4.1'!D10/'Tabell 4.1'!$S10*100</f>
        <v>10.799999999999999</v>
      </c>
      <c r="E10" s="76">
        <f>'Tabell 4.1'!E10/'Tabell 4.1'!$S10*100</f>
        <v>11.109677419354838</v>
      </c>
      <c r="F10" s="76">
        <f>'Tabell 4.1'!F10/'Tabell 4.1'!$S10*100</f>
        <v>9.0064516129032235</v>
      </c>
      <c r="G10" s="76">
        <f>'Tabell 4.1'!G10/'Tabell 4.1'!$S10*100</f>
        <v>4.3096774193548386</v>
      </c>
      <c r="H10" s="76">
        <f>'Tabell 4.1'!H10/'Tabell 4.1'!$S10*100</f>
        <v>4.2322580645161283</v>
      </c>
      <c r="I10" s="76">
        <f>'Tabell 4.1'!I10/'Tabell 4.1'!$S10*100</f>
        <v>5.7419354838709671</v>
      </c>
      <c r="J10" s="76">
        <f>'Tabell 4.1'!J10/'Tabell 4.1'!$S10*100</f>
        <v>5.8193548387096765</v>
      </c>
      <c r="K10" s="76">
        <f>'Tabell 4.1'!K10/'Tabell 4.1'!$S10*100</f>
        <v>6.0387096774193543</v>
      </c>
      <c r="L10" s="76">
        <f>'Tabell 4.1'!L10/'Tabell 4.1'!$S10*100</f>
        <v>5.9483870967741925</v>
      </c>
      <c r="M10" s="76">
        <f>'Tabell 4.1'!M10/'Tabell 4.1'!$S10*100</f>
        <v>4.7870967741935475</v>
      </c>
      <c r="N10" s="76">
        <f>'Tabell 4.1'!N10/'Tabell 4.1'!$S10*100</f>
        <v>4.5935483870967735</v>
      </c>
      <c r="O10" s="76">
        <f>'Tabell 4.1'!O10/'Tabell 4.1'!$S10*100</f>
        <v>5.6516129032258053</v>
      </c>
      <c r="P10" s="76">
        <f>'Tabell 4.1'!P10/'Tabell 4.1'!$S10*100</f>
        <v>9.0709677419354833</v>
      </c>
      <c r="Q10" s="76">
        <f>'Tabell 4.1'!Q10/'Tabell 4.1'!$S10*100</f>
        <v>8.2451612903225797</v>
      </c>
      <c r="R10" s="76">
        <f>'Tabell 4.1'!R10/'Tabell 4.1'!$S10*100</f>
        <v>4.6451612903225801</v>
      </c>
      <c r="S10" s="76">
        <f>'Tabell 4.1'!S10/'Tabell 4.1'!$S10*100</f>
        <v>100</v>
      </c>
    </row>
    <row r="11" spans="1:36" ht="16.5" customHeight="1" x14ac:dyDescent="0.35">
      <c r="A11" s="407" t="s">
        <v>205</v>
      </c>
      <c r="B11" s="407"/>
      <c r="C11" s="79">
        <f>'Tabell 4.1'!C11</f>
        <v>0.45075205686924169</v>
      </c>
      <c r="D11" s="76">
        <f>'Tabell 4.1'!D11/'Tabell 4.1'!$S11*100</f>
        <v>8.3562124888264595</v>
      </c>
      <c r="E11" s="76">
        <f>'Tabell 4.1'!E11/'Tabell 4.1'!$S11*100</f>
        <v>8.7073809219767586</v>
      </c>
      <c r="F11" s="76">
        <f>'Tabell 4.1'!F11/'Tabell 4.1'!$S11*100</f>
        <v>5.3553186055420765</v>
      </c>
      <c r="G11" s="76">
        <f>'Tabell 4.1'!G11/'Tabell 4.1'!$S11*100</f>
        <v>3.5356276337632484</v>
      </c>
      <c r="H11" s="76">
        <f>'Tabell 4.1'!H11/'Tabell 4.1'!$S11*100</f>
        <v>3.5196654322564163</v>
      </c>
      <c r="I11" s="76">
        <f>'Tabell 4.1'!I11/'Tabell 4.1'!$S11*100</f>
        <v>5.6107138296513854</v>
      </c>
      <c r="J11" s="76">
        <f>'Tabell 4.1'!J11/'Tabell 4.1'!$S11*100</f>
        <v>5.7703358447197033</v>
      </c>
      <c r="K11" s="76">
        <f>'Tabell 4.1'!K11/'Tabell 4.1'!$S11*100</f>
        <v>7.2548205848550626</v>
      </c>
      <c r="L11" s="76">
        <f>'Tabell 4.1'!L11/'Tabell 4.1'!$S11*100</f>
        <v>6.2699527518835394</v>
      </c>
      <c r="M11" s="76">
        <f>'Tabell 4.1'!M11/'Tabell 4.1'!$S11*100</f>
        <v>5.8581279530072781</v>
      </c>
      <c r="N11" s="76">
        <f>'Tabell 4.1'!N11/'Tabell 4.1'!$S11*100</f>
        <v>7.6299323202656106</v>
      </c>
      <c r="O11" s="76">
        <f>'Tabell 4.1'!O11/'Tabell 4.1'!$S11*100</f>
        <v>7.0393308645128325</v>
      </c>
      <c r="P11" s="76">
        <f>'Tabell 4.1'!P11/'Tabell 4.1'!$S11*100</f>
        <v>9.6890563146469155</v>
      </c>
      <c r="Q11" s="76">
        <f>'Tabell 4.1'!Q11/'Tabell 4.1'!$S11*100</f>
        <v>9.0505682543736441</v>
      </c>
      <c r="R11" s="76">
        <f>'Tabell 4.1'!R11/'Tabell 4.1'!$S11*100</f>
        <v>6.3529561997190651</v>
      </c>
      <c r="S11" s="76">
        <f>'Tabell 4.1'!S11/'Tabell 4.1'!$S11*100</f>
        <v>100</v>
      </c>
    </row>
    <row r="12" spans="1:36" ht="16.5" customHeight="1" thickBot="1" x14ac:dyDescent="0.4">
      <c r="A12" s="410" t="s">
        <v>440</v>
      </c>
      <c r="B12" s="410"/>
      <c r="C12" s="203" t="s">
        <v>202</v>
      </c>
      <c r="D12" s="220">
        <f>SUMPRODUCT($C10:$C11,D10:D11)</f>
        <v>9.69845775278716</v>
      </c>
      <c r="E12" s="220">
        <f t="shared" ref="E12" si="2">SUMPRODUCT($C10:$C11,E10:E11)</f>
        <v>10.026837331951894</v>
      </c>
      <c r="F12" s="220">
        <f t="shared" ref="F12" si="3">SUMPRODUCT($C10:$C11,F10:F11)</f>
        <v>7.360695899932006</v>
      </c>
      <c r="G12" s="220">
        <f t="shared" ref="G12" si="4">SUMPRODUCT($C10:$C11,G10:G11)</f>
        <v>3.9607728863802336</v>
      </c>
      <c r="H12" s="220">
        <f t="shared" ref="H12" si="5">SUMPRODUCT($C10:$C11,H10:H11)</f>
        <v>3.9110554698151958</v>
      </c>
      <c r="I12" s="220">
        <f t="shared" ref="I12" si="6">SUMPRODUCT($C10:$C11,I10:I11)</f>
        <v>5.6827870533257059</v>
      </c>
      <c r="J12" s="220">
        <f t="shared" ref="J12" si="7">SUMPRODUCT($C10:$C11,J10:J11)</f>
        <v>5.797259426343035</v>
      </c>
      <c r="K12" s="220">
        <f t="shared" ref="K12" si="8">SUMPRODUCT($C10:$C11,K10:K11)</f>
        <v>6.5868741703271194</v>
      </c>
      <c r="L12" s="220">
        <f t="shared" ref="L12" si="9">SUMPRODUCT($C10:$C11,L10:L11)</f>
        <v>6.0933334772332355</v>
      </c>
      <c r="M12" s="220">
        <f t="shared" ref="M12" si="10">SUMPRODUCT($C10:$C11,M10:M11)</f>
        <v>5.2698662810149255</v>
      </c>
      <c r="N12" s="220">
        <f t="shared" ref="N12" si="11">SUMPRODUCT($C10:$C11,N10:N11)</f>
        <v>5.9622046904173445</v>
      </c>
      <c r="O12" s="220">
        <f t="shared" ref="O12" si="12">SUMPRODUCT($C10:$C11,O10:O11)</f>
        <v>6.2771296286303233</v>
      </c>
      <c r="P12" s="220">
        <f t="shared" ref="P12" si="13">SUMPRODUCT($C10:$C11,P10:P11)</f>
        <v>9.3495724374125366</v>
      </c>
      <c r="Q12" s="220">
        <f t="shared" ref="Q12" si="14">SUMPRODUCT($C10:$C11,Q10:Q11)</f>
        <v>8.6082001359854097</v>
      </c>
      <c r="R12" s="220">
        <f t="shared" ref="R12" si="15">SUMPRODUCT($C10:$C11,R10:R11)</f>
        <v>5.4149533584438654</v>
      </c>
      <c r="S12" s="220">
        <f t="shared" ref="S12" si="16">SUM(D12:R12)</f>
        <v>99.999999999999972</v>
      </c>
      <c r="U12" s="83"/>
      <c r="V12" s="83"/>
      <c r="W12" s="83"/>
      <c r="X12" s="83"/>
      <c r="Y12" s="83"/>
      <c r="Z12" s="83"/>
      <c r="AA12" s="83"/>
      <c r="AB12" s="83"/>
      <c r="AC12" s="83"/>
      <c r="AD12" s="83"/>
      <c r="AE12" s="83"/>
      <c r="AF12" s="83"/>
      <c r="AG12" s="83"/>
      <c r="AH12" s="83"/>
      <c r="AI12" s="83"/>
      <c r="AJ12" s="83"/>
    </row>
    <row r="13" spans="1:36" ht="16.5" customHeight="1" thickBot="1" x14ac:dyDescent="0.4">
      <c r="A13" s="408"/>
      <c r="B13" s="408"/>
      <c r="C13" s="81"/>
      <c r="D13" s="82"/>
      <c r="E13" s="82"/>
      <c r="F13" s="82"/>
      <c r="G13" s="82"/>
      <c r="H13" s="82"/>
      <c r="I13" s="82"/>
      <c r="J13" s="82"/>
      <c r="K13" s="82"/>
      <c r="L13" s="82"/>
      <c r="M13" s="82"/>
      <c r="N13" s="82"/>
      <c r="O13" s="82"/>
      <c r="P13" s="82"/>
      <c r="Q13" s="82"/>
      <c r="R13" s="82"/>
      <c r="S13" s="82"/>
    </row>
    <row r="14" spans="1:36" ht="16.5" customHeight="1" x14ac:dyDescent="0.35">
      <c r="A14" s="389" t="str">
        <f>'Tabell 2.1'!A24</f>
        <v xml:space="preserve">FO2B  Barnevern </v>
      </c>
      <c r="B14" s="389"/>
      <c r="C14" s="165"/>
      <c r="D14" s="166"/>
      <c r="E14" s="166"/>
      <c r="F14" s="166"/>
      <c r="G14" s="166"/>
      <c r="H14" s="166"/>
      <c r="I14" s="166"/>
      <c r="J14" s="166"/>
      <c r="K14" s="166"/>
      <c r="L14" s="166"/>
      <c r="M14" s="166"/>
      <c r="N14" s="166"/>
      <c r="O14" s="166"/>
      <c r="P14" s="166"/>
      <c r="Q14" s="166"/>
      <c r="R14" s="166"/>
      <c r="S14" s="166"/>
    </row>
    <row r="15" spans="1:36" ht="16.5" customHeight="1" x14ac:dyDescent="0.35">
      <c r="A15" s="411" t="s">
        <v>211</v>
      </c>
      <c r="B15" s="411"/>
      <c r="C15" s="84">
        <f>'Tabell 4.1'!C15</f>
        <v>0.01</v>
      </c>
      <c r="D15" s="85">
        <f>'Tabell 4.1'!D15/'Tabell 4.1'!$S15*100</f>
        <v>9.0784081104400354</v>
      </c>
      <c r="E15" s="85">
        <f>'Tabell 4.1'!E15/'Tabell 4.1'!$S15*100</f>
        <v>8.4232096635030196</v>
      </c>
      <c r="F15" s="85">
        <f>'Tabell 4.1'!F15/'Tabell 4.1'!$S15*100</f>
        <v>6.0693485763589301</v>
      </c>
      <c r="G15" s="85">
        <f>'Tabell 4.1'!G15/'Tabell 4.1'!$S15*100</f>
        <v>3.6912208800690252</v>
      </c>
      <c r="H15" s="85">
        <f>'Tabell 4.1'!H15/'Tabell 4.1'!$S15*100</f>
        <v>4.694240724762726</v>
      </c>
      <c r="I15" s="85">
        <f>'Tabell 4.1'!I15/'Tabell 4.1'!$S15*100</f>
        <v>5.2281061259706645</v>
      </c>
      <c r="J15" s="85">
        <f>'Tabell 4.1'!J15/'Tabell 4.1'!$S15*100</f>
        <v>8.9462899050905964</v>
      </c>
      <c r="K15" s="85">
        <f>'Tabell 4.1'!K15/'Tabell 4.1'!$S15*100</f>
        <v>8.3881578947368425</v>
      </c>
      <c r="L15" s="85">
        <f>'Tabell 4.1'!L15/'Tabell 4.1'!$S15*100</f>
        <v>6.2742666091458146</v>
      </c>
      <c r="M15" s="85">
        <f>'Tabell 4.1'!M15/'Tabell 4.1'!$S15*100</f>
        <v>3.944672131147541</v>
      </c>
      <c r="N15" s="85">
        <f>'Tabell 4.1'!N15/'Tabell 4.1'!$S15*100</f>
        <v>5.4195427092320969</v>
      </c>
      <c r="O15" s="85">
        <f>'Tabell 4.1'!O15/'Tabell 4.1'!$S15*100</f>
        <v>7.4174935289042274</v>
      </c>
      <c r="P15" s="85">
        <f>'Tabell 4.1'!P15/'Tabell 4.1'!$S15*100</f>
        <v>7.8974331320103532</v>
      </c>
      <c r="Q15" s="85">
        <f>'Tabell 4.1'!Q15/'Tabell 4.1'!$S15*100</f>
        <v>8.4124245038826579</v>
      </c>
      <c r="R15" s="85">
        <f>'Tabell 4.1'!R15/'Tabell 4.1'!$S15*100</f>
        <v>6.1151855047454706</v>
      </c>
      <c r="S15" s="85">
        <f>'Tabell 4.1'!S15/'Tabell 4.1'!$S15*100</f>
        <v>100</v>
      </c>
    </row>
    <row r="16" spans="1:36" ht="16.5" customHeight="1" x14ac:dyDescent="0.35">
      <c r="A16" s="411" t="s">
        <v>212</v>
      </c>
      <c r="B16" s="411"/>
      <c r="C16" s="84">
        <f>'Tabell 4.1'!C16</f>
        <v>0.03</v>
      </c>
      <c r="D16" s="87">
        <f>'Tabell 4.1'!D16/'Tabell 4.1'!$S16*100</f>
        <v>6.7967848393432009</v>
      </c>
      <c r="E16" s="87">
        <f>'Tabell 4.1'!E16/'Tabell 4.1'!$S16*100</f>
        <v>5.7561094126460288</v>
      </c>
      <c r="F16" s="87">
        <f>'Tabell 4.1'!F16/'Tabell 4.1'!$S16*100</f>
        <v>4.2477374420440972</v>
      </c>
      <c r="G16" s="87">
        <f>'Tabell 4.1'!G16/'Tabell 4.1'!$S16*100</f>
        <v>2.9762507339393816</v>
      </c>
      <c r="H16" s="87">
        <f>'Tabell 4.1'!H16/'Tabell 4.1'!$S16*100</f>
        <v>4.5089186289000018</v>
      </c>
      <c r="I16" s="87">
        <f>'Tabell 4.1'!I16/'Tabell 4.1'!$S16*100</f>
        <v>5.4321637545301771</v>
      </c>
      <c r="J16" s="87">
        <f>'Tabell 4.1'!J16/'Tabell 4.1'!$S16*100</f>
        <v>9.7386163471077722</v>
      </c>
      <c r="K16" s="87">
        <f>'Tabell 4.1'!K16/'Tabell 4.1'!$S16*100</f>
        <v>9.4733858395254202</v>
      </c>
      <c r="L16" s="87">
        <f>'Tabell 4.1'!L16/'Tabell 4.1'!$S16*100</f>
        <v>6.3047923710797509</v>
      </c>
      <c r="M16" s="87">
        <f>'Tabell 4.1'!M16/'Tabell 4.1'!$S16*100</f>
        <v>4.5311898928954664</v>
      </c>
      <c r="N16" s="87">
        <f>'Tabell 4.1'!N16/'Tabell 4.1'!$S16*100</f>
        <v>5.9828713733271242</v>
      </c>
      <c r="O16" s="87">
        <f>'Tabell 4.1'!O16/'Tabell 4.1'!$S16*100</f>
        <v>8.264663602680649</v>
      </c>
      <c r="P16" s="87">
        <f>'Tabell 4.1'!P16/'Tabell 4.1'!$S16*100</f>
        <v>9.1960073697637217</v>
      </c>
      <c r="Q16" s="87">
        <f>'Tabell 4.1'!Q16/'Tabell 4.1'!$S16*100</f>
        <v>9.5543722540543836</v>
      </c>
      <c r="R16" s="87">
        <f>'Tabell 4.1'!R16/'Tabell 4.1'!$S16*100</f>
        <v>7.2361361381628226</v>
      </c>
      <c r="S16" s="87">
        <f>'Tabell 4.1'!S16/'Tabell 4.1'!$S16*100</f>
        <v>100</v>
      </c>
    </row>
    <row r="17" spans="1:38" ht="16.5" customHeight="1" x14ac:dyDescent="0.35">
      <c r="A17" s="411" t="s">
        <v>213</v>
      </c>
      <c r="B17" s="411"/>
      <c r="C17" s="84">
        <f>'Tabell 4.1'!C17</f>
        <v>0.06</v>
      </c>
      <c r="D17" s="87">
        <f>'Tabell 4.1'!D17/'Tabell 4.1'!$S17*100</f>
        <v>6.2164911605399906</v>
      </c>
      <c r="E17" s="87">
        <f>'Tabell 4.1'!E17/'Tabell 4.1'!$S17*100</f>
        <v>5.0342305683099173</v>
      </c>
      <c r="F17" s="87">
        <f>'Tabell 4.1'!F17/'Tabell 4.1'!$S17*100</f>
        <v>3.315828544719694</v>
      </c>
      <c r="G17" s="87">
        <f>'Tabell 4.1'!G17/'Tabell 4.1'!$S17*100</f>
        <v>2.8511726375408979</v>
      </c>
      <c r="H17" s="87">
        <f>'Tabell 4.1'!H17/'Tabell 4.1'!$S17*100</f>
        <v>4.8940089631849553</v>
      </c>
      <c r="I17" s="87">
        <f>'Tabell 4.1'!I17/'Tabell 4.1'!$S17*100</f>
        <v>5.7078441615572846</v>
      </c>
      <c r="J17" s="87">
        <f>'Tabell 4.1'!J17/'Tabell 4.1'!$S17*100</f>
        <v>9.7715212669434433</v>
      </c>
      <c r="K17" s="87">
        <f>'Tabell 4.1'!K17/'Tabell 4.1'!$S17*100</f>
        <v>9.5928074564900623</v>
      </c>
      <c r="L17" s="87">
        <f>'Tabell 4.1'!L17/'Tabell 4.1'!$S17*100</f>
        <v>6.1587528525473587</v>
      </c>
      <c r="M17" s="87">
        <f>'Tabell 4.1'!M17/'Tabell 4.1'!$S17*100</f>
        <v>4.4568474883836018</v>
      </c>
      <c r="N17" s="87">
        <f>'Tabell 4.1'!N17/'Tabell 4.1'!$S17*100</f>
        <v>6.3842071980423967</v>
      </c>
      <c r="O17" s="87">
        <f>'Tabell 4.1'!O17/'Tabell 4.1'!$S17*100</f>
        <v>8.6717439718457001</v>
      </c>
      <c r="P17" s="87">
        <f>'Tabell 4.1'!P17/'Tabell 4.1'!$S17*100</f>
        <v>9.1611448681641967</v>
      </c>
      <c r="Q17" s="87">
        <f>'Tabell 4.1'!Q17/'Tabell 4.1'!$S17*100</f>
        <v>9.7715212669434433</v>
      </c>
      <c r="R17" s="87">
        <f>'Tabell 4.1'!R17/'Tabell 4.1'!$S17*100</f>
        <v>8.0118775947870571</v>
      </c>
      <c r="S17" s="87">
        <f>'Tabell 4.1'!S17/'Tabell 4.1'!$S17*100</f>
        <v>100</v>
      </c>
    </row>
    <row r="18" spans="1:38" ht="16.5" customHeight="1" x14ac:dyDescent="0.35">
      <c r="A18" s="411" t="s">
        <v>214</v>
      </c>
      <c r="B18" s="411"/>
      <c r="C18" s="84">
        <f>'Tabell 4.1'!C18</f>
        <v>0.24</v>
      </c>
      <c r="D18" s="87">
        <f>'Tabell 4.1'!D18/'Tabell 4.1'!$S18*100</f>
        <v>9.8305566429440514</v>
      </c>
      <c r="E18" s="87">
        <f>'Tabell 4.1'!E18/'Tabell 4.1'!$S18*100</f>
        <v>6.6416884763102324</v>
      </c>
      <c r="F18" s="87">
        <f>'Tabell 4.1'!F18/'Tabell 4.1'!$S18*100</f>
        <v>4.8833803721527129</v>
      </c>
      <c r="G18" s="87">
        <f>'Tabell 4.1'!G18/'Tabell 4.1'!$S18*100</f>
        <v>2.8150813545625306</v>
      </c>
      <c r="H18" s="87">
        <f>'Tabell 4.1'!H18/'Tabell 4.1'!$S18*100</f>
        <v>3.6598425127603926</v>
      </c>
      <c r="I18" s="87">
        <f>'Tabell 4.1'!I18/'Tabell 4.1'!$S18*100</f>
        <v>1.6479317864218419</v>
      </c>
      <c r="J18" s="87">
        <f>'Tabell 4.1'!J18/'Tabell 4.1'!$S18*100</f>
        <v>1.9593059765924632</v>
      </c>
      <c r="K18" s="87">
        <f>'Tabell 4.1'!K18/'Tabell 4.1'!$S18*100</f>
        <v>2.0235759355734788</v>
      </c>
      <c r="L18" s="87">
        <f>'Tabell 4.1'!L18/'Tabell 4.1'!$S18*100</f>
        <v>7.4740341779846533</v>
      </c>
      <c r="M18" s="87">
        <f>'Tabell 4.1'!M18/'Tabell 4.1'!$S18*100</f>
        <v>9.1138417224109336</v>
      </c>
      <c r="N18" s="87">
        <f>'Tabell 4.1'!N18/'Tabell 4.1'!$S18*100</f>
        <v>11.921709964946755</v>
      </c>
      <c r="O18" s="87">
        <f>'Tabell 4.1'!O18/'Tabell 4.1'!$S18*100</f>
        <v>15.118627036893969</v>
      </c>
      <c r="P18" s="87">
        <f>'Tabell 4.1'!P18/'Tabell 4.1'!$S18*100</f>
        <v>6.0933336646674618</v>
      </c>
      <c r="Q18" s="87">
        <f>'Tabell 4.1'!Q18/'Tabell 4.1'!$S18*100</f>
        <v>3.4559859301569738</v>
      </c>
      <c r="R18" s="87">
        <f>'Tabell 4.1'!R18/'Tabell 4.1'!$S18*100</f>
        <v>13.361104445621541</v>
      </c>
      <c r="S18" s="87">
        <f>'Tabell 4.1'!S18/'Tabell 4.1'!$S18*100</f>
        <v>100</v>
      </c>
    </row>
    <row r="19" spans="1:38" ht="16.5" customHeight="1" x14ac:dyDescent="0.35">
      <c r="A19" s="411" t="s">
        <v>215</v>
      </c>
      <c r="B19" s="411"/>
      <c r="C19" s="86">
        <f>'Tabell 4.1'!C21</f>
        <v>0.08</v>
      </c>
      <c r="D19" s="87">
        <f>'Tabell 4.1'!D21/'Tabell 4.1'!$S21*100</f>
        <v>12.584704743465633</v>
      </c>
      <c r="E19" s="87">
        <f>'Tabell 4.1'!E21/'Tabell 4.1'!$S21*100</f>
        <v>6.8731848983543076</v>
      </c>
      <c r="F19" s="87">
        <f>'Tabell 4.1'!F21/'Tabell 4.1'!$S21*100</f>
        <v>5.3242981606969986</v>
      </c>
      <c r="G19" s="87">
        <f>'Tabell 4.1'!G21/'Tabell 4.1'!$S21*100</f>
        <v>3.1945788964181996</v>
      </c>
      <c r="H19" s="87">
        <f>'Tabell 4.1'!H21/'Tabell 4.1'!$S21*100</f>
        <v>3.5818005808325268</v>
      </c>
      <c r="I19" s="87">
        <f>'Tabell 4.1'!I21/'Tabell 4.1'!$S21*100</f>
        <v>2.2265246853823815</v>
      </c>
      <c r="J19" s="87">
        <f>'Tabell 4.1'!J21/'Tabell 4.1'!$S21*100</f>
        <v>4.9370764762826713</v>
      </c>
      <c r="K19" s="87">
        <f>'Tabell 4.1'!K21/'Tabell 4.1'!$S21*100</f>
        <v>3.9690222652468541</v>
      </c>
      <c r="L19" s="87">
        <f>'Tabell 4.1'!L21/'Tabell 4.1'!$S21*100</f>
        <v>8.0348499515972893</v>
      </c>
      <c r="M19" s="87">
        <f>'Tabell 4.1'!M21/'Tabell 4.1'!$S21*100</f>
        <v>5.5179090029041626</v>
      </c>
      <c r="N19" s="87">
        <f>'Tabell 4.1'!N21/'Tabell 4.1'!$S21*100</f>
        <v>10.551790900290415</v>
      </c>
      <c r="O19" s="87">
        <f>'Tabell 4.1'!O21/'Tabell 4.1'!$S21*100</f>
        <v>12.39109390125847</v>
      </c>
      <c r="P19" s="87">
        <f>'Tabell 4.1'!P21/'Tabell 4.1'!$S21*100</f>
        <v>4.549854791868345</v>
      </c>
      <c r="Q19" s="87">
        <f>'Tabell 4.1'!Q21/'Tabell 4.1'!$S21*100</f>
        <v>3.77541142303969</v>
      </c>
      <c r="R19" s="87">
        <f>'Tabell 4.1'!R21/'Tabell 4.1'!$S21*100</f>
        <v>12.487899322362052</v>
      </c>
      <c r="S19" s="87">
        <f>'Tabell 4.1'!S21/'Tabell 4.1'!$S21*100</f>
        <v>100</v>
      </c>
    </row>
    <row r="20" spans="1:38" ht="16.5" customHeight="1" x14ac:dyDescent="0.35">
      <c r="A20" s="411" t="s">
        <v>216</v>
      </c>
      <c r="B20" s="411"/>
      <c r="C20" s="86">
        <f>'Tabell 4.1'!C22</f>
        <v>0.1</v>
      </c>
      <c r="D20" s="87">
        <f>'Tabell 4.1'!D22/'Tabell 4.1'!$S22*100</f>
        <v>8.967482400268187</v>
      </c>
      <c r="E20" s="87">
        <f>'Tabell 4.1'!E22/'Tabell 4.1'!$S22*100</f>
        <v>9.0093865236339248</v>
      </c>
      <c r="F20" s="87">
        <f>'Tabell 4.1'!F22/'Tabell 4.1'!$S22*100</f>
        <v>5.0201139792155551</v>
      </c>
      <c r="G20" s="87">
        <f>'Tabell 4.1'!G22/'Tabell 4.1'!$S22*100</f>
        <v>4.4083137780757626</v>
      </c>
      <c r="H20" s="87">
        <f>'Tabell 4.1'!H22/'Tabell 4.1'!$S22*100</f>
        <v>5.9084813945692254</v>
      </c>
      <c r="I20" s="87">
        <f>'Tabell 4.1'!I22/'Tabell 4.1'!$S22*100</f>
        <v>3.5199463627220919</v>
      </c>
      <c r="J20" s="87">
        <f>'Tabell 4.1'!J22/'Tabell 4.1'!$S22*100</f>
        <v>3.5450888367415354</v>
      </c>
      <c r="K20" s="87">
        <f>'Tabell 4.1'!K22/'Tabell 4.1'!$S22*100</f>
        <v>6.6376131411330874</v>
      </c>
      <c r="L20" s="87">
        <f>'Tabell 4.1'!L22/'Tabell 4.1'!$S22*100</f>
        <v>7.0566543747904786</v>
      </c>
      <c r="M20" s="87">
        <f>'Tabell 4.1'!M22/'Tabell 4.1'!$S22*100</f>
        <v>6.5789473684210522</v>
      </c>
      <c r="N20" s="87">
        <f>'Tabell 4.1'!N22/'Tabell 4.1'!$S22*100</f>
        <v>9.2691920885015087</v>
      </c>
      <c r="O20" s="87">
        <f>'Tabell 4.1'!O22/'Tabell 4.1'!$S22*100</f>
        <v>10.660408984244048</v>
      </c>
      <c r="P20" s="87">
        <f>'Tabell 4.1'!P22/'Tabell 4.1'!$S22*100</f>
        <v>6.0174321153201475</v>
      </c>
      <c r="Q20" s="87">
        <f>'Tabell 4.1'!Q22/'Tabell 4.1'!$S22*100</f>
        <v>4.1233657391887366</v>
      </c>
      <c r="R20" s="87">
        <f>'Tabell 4.1'!R22/'Tabell 4.1'!$S22*100</f>
        <v>9.2775729131746552</v>
      </c>
      <c r="S20" s="87">
        <f>'Tabell 4.1'!S22/'Tabell 4.1'!$S22*100</f>
        <v>100</v>
      </c>
    </row>
    <row r="21" spans="1:38" ht="16.5" customHeight="1" x14ac:dyDescent="0.35">
      <c r="A21" s="411" t="s">
        <v>217</v>
      </c>
      <c r="B21" s="411"/>
      <c r="C21" s="86">
        <f>'Tabell 4.1'!C23</f>
        <v>0.2</v>
      </c>
      <c r="D21" s="87">
        <f>'Tabell 4.1'!D23/'Tabell 4.1'!$S23*100</f>
        <v>10.037868963012917</v>
      </c>
      <c r="E21" s="87">
        <f>'Tabell 4.1'!E23/'Tabell 4.1'!$S23*100</f>
        <v>7.0861648596773357</v>
      </c>
      <c r="F21" s="87">
        <f>'Tabell 4.1'!F23/'Tabell 4.1'!$S23*100</f>
        <v>4.072210406183534</v>
      </c>
      <c r="G21" s="87">
        <f>'Tabell 4.1'!G23/'Tabell 4.1'!$S23*100</f>
        <v>2.1424495512787258</v>
      </c>
      <c r="H21" s="87">
        <f>'Tabell 4.1'!H23/'Tabell 4.1'!$S23*100</f>
        <v>3.1384551538102401</v>
      </c>
      <c r="I21" s="87">
        <f>'Tabell 4.1'!I23/'Tabell 4.1'!$S23*100</f>
        <v>1.9453234424443637</v>
      </c>
      <c r="J21" s="87">
        <f>'Tabell 4.1'!J23/'Tabell 4.1'!$S23*100</f>
        <v>2.0957617886600612</v>
      </c>
      <c r="K21" s="87">
        <f>'Tabell 4.1'!K23/'Tabell 4.1'!$S23*100</f>
        <v>2.6767650568034447</v>
      </c>
      <c r="L21" s="87">
        <f>'Tabell 4.1'!L23/'Tabell 4.1'!$S23*100</f>
        <v>7.9628572910722619</v>
      </c>
      <c r="M21" s="87">
        <f>'Tabell 4.1'!M23/'Tabell 4.1'!$S23*100</f>
        <v>8.1547958707267743</v>
      </c>
      <c r="N21" s="87">
        <f>'Tabell 4.1'!N23/'Tabell 4.1'!$S23*100</f>
        <v>12.989573066348498</v>
      </c>
      <c r="O21" s="87">
        <f>'Tabell 4.1'!O23/'Tabell 4.1'!$S23*100</f>
        <v>16.06577787000052</v>
      </c>
      <c r="P21" s="87">
        <f>'Tabell 4.1'!P23/'Tabell 4.1'!$S23*100</f>
        <v>6.3028479535197386</v>
      </c>
      <c r="Q21" s="87">
        <f>'Tabell 4.1'!Q23/'Tabell 4.1'!$S23*100</f>
        <v>3.4185817295222285</v>
      </c>
      <c r="R21" s="87">
        <f>'Tabell 4.1'!R23/'Tabell 4.1'!$S23*100</f>
        <v>11.910566996939357</v>
      </c>
      <c r="S21" s="87">
        <f>'Tabell 4.1'!S23/'Tabell 4.1'!$S23*100</f>
        <v>100</v>
      </c>
    </row>
    <row r="22" spans="1:38" ht="16.5" customHeight="1" x14ac:dyDescent="0.35">
      <c r="A22" s="411" t="s">
        <v>218</v>
      </c>
      <c r="B22" s="411"/>
      <c r="C22" s="86">
        <f>'Tabell 4.1'!C24</f>
        <v>0.14000000000000001</v>
      </c>
      <c r="D22" s="87">
        <f>'Tabell 4.1'!D24/'Tabell 4.1'!$S24*100</f>
        <v>15.824441312663579</v>
      </c>
      <c r="E22" s="87">
        <f>'Tabell 4.1'!E24/'Tabell 4.1'!$S24*100</f>
        <v>12.301187839742299</v>
      </c>
      <c r="F22" s="87">
        <f>'Tabell 4.1'!F24/'Tabell 4.1'!$S24*100</f>
        <v>16.317696798872557</v>
      </c>
      <c r="G22" s="87">
        <f>'Tabell 4.1'!G24/'Tabell 4.1'!$S24*100</f>
        <v>3.865512381719348</v>
      </c>
      <c r="H22" s="87">
        <f>'Tabell 4.1'!H24/'Tabell 4.1'!$S24*100</f>
        <v>5.1741493859472518</v>
      </c>
      <c r="I22" s="87">
        <f>'Tabell 4.1'!I24/'Tabell 4.1'!$S24*100</f>
        <v>2.7078719549023558</v>
      </c>
      <c r="J22" s="87">
        <f>'Tabell 4.1'!J24/'Tabell 4.1'!$S24*100</f>
        <v>3.5836521038856457</v>
      </c>
      <c r="K22" s="87">
        <f>'Tabell 4.1'!K24/'Tabell 4.1'!$S24*100</f>
        <v>3.3722568955103687</v>
      </c>
      <c r="L22" s="87">
        <f>'Tabell 4.1'!L24/'Tabell 4.1'!$S24*100</f>
        <v>3.865512381719348</v>
      </c>
      <c r="M22" s="87">
        <f>'Tabell 4.1'!M24/'Tabell 4.1'!$S24*100</f>
        <v>4.5500301993154819</v>
      </c>
      <c r="N22" s="87">
        <f>'Tabell 4.1'!N24/'Tabell 4.1'!$S24*100</f>
        <v>5.6170726796859274</v>
      </c>
      <c r="O22" s="87">
        <f>'Tabell 4.1'!O24/'Tabell 4.1'!$S24*100</f>
        <v>7.2881014697000204</v>
      </c>
      <c r="P22" s="87">
        <f>'Tabell 4.1'!P24/'Tabell 4.1'!$S24*100</f>
        <v>6.7847795449969803</v>
      </c>
      <c r="Q22" s="87">
        <f>'Tabell 4.1'!Q24/'Tabell 4.1'!$S24*100</f>
        <v>4.1071069055768072</v>
      </c>
      <c r="R22" s="87">
        <f>'Tabell 4.1'!R24/'Tabell 4.1'!$S24*100</f>
        <v>4.6406281457620295</v>
      </c>
      <c r="S22" s="87">
        <f>'Tabell 4.1'!S24/'Tabell 4.1'!$S24*100</f>
        <v>100</v>
      </c>
    </row>
    <row r="23" spans="1:38" ht="16.5" customHeight="1" x14ac:dyDescent="0.35">
      <c r="A23" s="412" t="s">
        <v>219</v>
      </c>
      <c r="B23" s="412"/>
      <c r="C23" s="86">
        <f>'Tabell 4.1'!C25</f>
        <v>0.06</v>
      </c>
      <c r="D23" s="87">
        <f>'Tabell 4.1'!D25/'Tabell 4.1'!$S25*100</f>
        <v>12.406650697477808</v>
      </c>
      <c r="E23" s="87">
        <f>'Tabell 4.1'!E25/'Tabell 4.1'!$S25*100</f>
        <v>8.2429195434690712</v>
      </c>
      <c r="F23" s="87">
        <f>'Tabell 4.1'!F25/'Tabell 4.1'!$S25*100</f>
        <v>5.4248273918557137</v>
      </c>
      <c r="G23" s="87">
        <f>'Tabell 4.1'!G25/'Tabell 4.1'!$S25*100</f>
        <v>3.2196702832182615</v>
      </c>
      <c r="H23" s="87">
        <f>'Tabell 4.1'!H25/'Tabell 4.1'!$S25*100</f>
        <v>4.4032689868958714</v>
      </c>
      <c r="I23" s="87">
        <f>'Tabell 4.1'!I25/'Tabell 4.1'!$S25*100</f>
        <v>2.3953783288713542</v>
      </c>
      <c r="J23" s="87">
        <f>'Tabell 4.1'!J25/'Tabell 4.1'!$S25*100</f>
        <v>2.9449062984359586</v>
      </c>
      <c r="K23" s="87">
        <f>'Tabell 4.1'!K25/'Tabell 4.1'!$S25*100</f>
        <v>3.769198252782866</v>
      </c>
      <c r="L23" s="87">
        <f>'Tabell 4.1'!L25/'Tabell 4.1'!$S25*100</f>
        <v>7.2213611385092289</v>
      </c>
      <c r="M23" s="87">
        <f>'Tabell 4.1'!M25/'Tabell 4.1'!$S25*100</f>
        <v>6.0588981259687191</v>
      </c>
      <c r="N23" s="87">
        <f>'Tabell 4.1'!N25/'Tabell 4.1'!$S25*100</f>
        <v>11.251232915316331</v>
      </c>
      <c r="O23" s="87">
        <f>'Tabell 4.1'!O25/'Tabell 4.1'!$S25*100</f>
        <v>10.997604621671128</v>
      </c>
      <c r="P23" s="87">
        <f>'Tabell 4.1'!P25/'Tabell 4.1'!$S25*100</f>
        <v>5.4600535437508801</v>
      </c>
      <c r="Q23" s="87">
        <f>'Tabell 4.1'!Q25/'Tabell 4.1'!$S25*100</f>
        <v>4.1285050021135694</v>
      </c>
      <c r="R23" s="87">
        <f>'Tabell 4.1'!R25/'Tabell 4.1'!$S25*100</f>
        <v>12.075524869663239</v>
      </c>
      <c r="S23" s="87">
        <f>'Tabell 4.1'!S25/'Tabell 4.1'!$S25*100</f>
        <v>100</v>
      </c>
    </row>
    <row r="24" spans="1:38" ht="16.5" customHeight="1" x14ac:dyDescent="0.35">
      <c r="A24" s="411" t="s">
        <v>220</v>
      </c>
      <c r="B24" s="411"/>
      <c r="C24" s="86">
        <f>'Tabell 4.1'!C26</f>
        <v>0.05</v>
      </c>
      <c r="D24" s="87">
        <f>'Tabell 4.1'!D26/'Tabell 4.1'!$S26*100</f>
        <v>9.27947598253275</v>
      </c>
      <c r="E24" s="87">
        <f>'Tabell 4.1'!E26/'Tabell 4.1'!$S26*100</f>
        <v>6.6593886462882095</v>
      </c>
      <c r="F24" s="87">
        <f>'Tabell 4.1'!F26/'Tabell 4.1'!$S26*100</f>
        <v>4.5851528384279483</v>
      </c>
      <c r="G24" s="87">
        <f>'Tabell 4.1'!G26/'Tabell 4.1'!$S26*100</f>
        <v>2.4017467248908297</v>
      </c>
      <c r="H24" s="87">
        <f>'Tabell 4.1'!H26/'Tabell 4.1'!$S26*100</f>
        <v>3.820960698689956</v>
      </c>
      <c r="I24" s="87">
        <f>'Tabell 4.1'!I26/'Tabell 4.1'!$S26*100</f>
        <v>2.8384279475982535</v>
      </c>
      <c r="J24" s="87">
        <f>'Tabell 4.1'!J26/'Tabell 4.1'!$S26*100</f>
        <v>5.1310043668122276</v>
      </c>
      <c r="K24" s="87">
        <f>'Tabell 4.1'!K26/'Tabell 4.1'!$S26*100</f>
        <v>4.8034934497816595</v>
      </c>
      <c r="L24" s="87">
        <f>'Tabell 4.1'!L26/'Tabell 4.1'!$S26*100</f>
        <v>6.0043668122270741</v>
      </c>
      <c r="M24" s="87">
        <f>'Tabell 4.1'!M26/'Tabell 4.1'!$S26*100</f>
        <v>6.8777292576419207</v>
      </c>
      <c r="N24" s="87">
        <f>'Tabell 4.1'!N26/'Tabell 4.1'!$S26*100</f>
        <v>9.7161572052401759</v>
      </c>
      <c r="O24" s="87">
        <f>'Tabell 4.1'!O26/'Tabell 4.1'!$S26*100</f>
        <v>12.554585152838428</v>
      </c>
      <c r="P24" s="87">
        <f>'Tabell 4.1'!P26/'Tabell 4.1'!$S26*100</f>
        <v>6.8777292576419207</v>
      </c>
      <c r="Q24" s="87">
        <f>'Tabell 4.1'!Q26/'Tabell 4.1'!$S26*100</f>
        <v>5.7860262008733629</v>
      </c>
      <c r="R24" s="87">
        <f>'Tabell 4.1'!R26/'Tabell 4.1'!$S26*100</f>
        <v>12.663755458515283</v>
      </c>
      <c r="S24" s="87">
        <f>'Tabell 4.1'!S26/'Tabell 4.1'!$S26*100</f>
        <v>100</v>
      </c>
    </row>
    <row r="25" spans="1:38" ht="16.5" customHeight="1" x14ac:dyDescent="0.35">
      <c r="A25" s="411" t="s">
        <v>221</v>
      </c>
      <c r="B25" s="411"/>
      <c r="C25" s="86">
        <f>'Tabell 4.1'!C27</f>
        <v>0.03</v>
      </c>
      <c r="D25" s="87">
        <f>'Tabell 4.1'!D27/'Tabell 4.1'!$S27*100</f>
        <v>11.834089436163318</v>
      </c>
      <c r="E25" s="87">
        <f>'Tabell 4.1'!E27/'Tabell 4.1'!$S27*100</f>
        <v>11.652624756966947</v>
      </c>
      <c r="F25" s="87">
        <f>'Tabell 4.1'!F27/'Tabell 4.1'!$S27*100</f>
        <v>8.6843810758263125</v>
      </c>
      <c r="G25" s="87">
        <f>'Tabell 4.1'!G27/'Tabell 4.1'!$S27*100</f>
        <v>7.6344782890473102</v>
      </c>
      <c r="H25" s="87">
        <f>'Tabell 4.1'!H27/'Tabell 4.1'!$S27*100</f>
        <v>8.4899546338301999</v>
      </c>
      <c r="I25" s="87">
        <f>'Tabell 4.1'!I27/'Tabell 4.1'!$S27*100</f>
        <v>2.9034348671419314</v>
      </c>
      <c r="J25" s="87">
        <f>'Tabell 4.1'!J27/'Tabell 4.1'!$S27*100</f>
        <v>4.5755022683084903</v>
      </c>
      <c r="K25" s="87">
        <f>'Tabell 4.1'!K27/'Tabell 4.1'!$S27*100</f>
        <v>5.0810110174983798</v>
      </c>
      <c r="L25" s="87">
        <f>'Tabell 4.1'!L27/'Tabell 4.1'!$S27*100</f>
        <v>5.0939727802981203</v>
      </c>
      <c r="M25" s="87">
        <f>'Tabell 4.1'!M27/'Tabell 4.1'!$S27*100</f>
        <v>4.6921581335061564</v>
      </c>
      <c r="N25" s="87">
        <f>'Tabell 4.1'!N27/'Tabell 4.1'!$S27*100</f>
        <v>4.9643551523007128</v>
      </c>
      <c r="O25" s="87">
        <f>'Tabell 4.1'!O27/'Tabell 4.1'!$S27*100</f>
        <v>7.8937135450421261</v>
      </c>
      <c r="P25" s="87">
        <f>'Tabell 4.1'!P27/'Tabell 4.1'!$S27*100</f>
        <v>5.9624108878807514</v>
      </c>
      <c r="Q25" s="87">
        <f>'Tabell 4.1'!Q27/'Tabell 4.1'!$S27*100</f>
        <v>4.8995463383020095</v>
      </c>
      <c r="R25" s="87">
        <f>'Tabell 4.1'!R27/'Tabell 4.1'!$S27*100</f>
        <v>5.6383668178872322</v>
      </c>
      <c r="S25" s="87">
        <f>'Tabell 4.1'!S27/'Tabell 4.1'!$S27*100</f>
        <v>100</v>
      </c>
    </row>
    <row r="26" spans="1:38" ht="16.5" customHeight="1" x14ac:dyDescent="0.35">
      <c r="A26" s="413" t="s">
        <v>222</v>
      </c>
      <c r="B26" s="413"/>
      <c r="C26" s="206" t="s">
        <v>202</v>
      </c>
      <c r="D26" s="207">
        <f>SUMPRODUCT($C15:$C25,D15:D25)</f>
        <v>10.716926410163428</v>
      </c>
      <c r="E26" s="207">
        <f t="shared" ref="E26:R26" si="17">SUMPRODUCT($C15:$C25,E15:E25)</f>
        <v>7.920290508790151</v>
      </c>
      <c r="F26" s="207">
        <f t="shared" si="17"/>
        <v>6.4012402125884549</v>
      </c>
      <c r="G26" s="207">
        <f t="shared" si="17"/>
        <v>3.1812508492928759</v>
      </c>
      <c r="H26" s="207">
        <f t="shared" si="17"/>
        <v>4.2936196508495632</v>
      </c>
      <c r="I26" s="207">
        <f t="shared" si="17"/>
        <v>2.6242507687347456</v>
      </c>
      <c r="J26" s="207">
        <f t="shared" si="17"/>
        <v>3.6789944182117305</v>
      </c>
      <c r="K26" s="207">
        <f t="shared" si="17"/>
        <v>4.036818796306374</v>
      </c>
      <c r="L26" s="207">
        <f t="shared" si="17"/>
        <v>6.7836956286858507</v>
      </c>
      <c r="M26" s="207">
        <f t="shared" si="17"/>
        <v>6.8455912343493441</v>
      </c>
      <c r="N26" s="207">
        <f t="shared" si="17"/>
        <v>9.9431241508110233</v>
      </c>
      <c r="O26" s="207">
        <f t="shared" si="17"/>
        <v>12.286105102111398</v>
      </c>
      <c r="P26" s="207">
        <f t="shared" si="17"/>
        <v>6.3934556480516367</v>
      </c>
      <c r="Q26" s="207">
        <f t="shared" si="17"/>
        <v>4.443562112681529</v>
      </c>
      <c r="R26" s="207">
        <f t="shared" si="17"/>
        <v>10.451074508371894</v>
      </c>
      <c r="S26" s="207">
        <f>SUM(D26:R26)</f>
        <v>100</v>
      </c>
      <c r="U26" s="83"/>
    </row>
    <row r="27" spans="1:38" ht="16.5" customHeight="1" x14ac:dyDescent="0.35">
      <c r="A27" s="414"/>
      <c r="B27" s="414"/>
      <c r="C27" s="78"/>
      <c r="D27" s="17"/>
      <c r="E27" s="17"/>
      <c r="F27" s="17"/>
      <c r="G27" s="17"/>
      <c r="H27" s="17"/>
      <c r="I27" s="17"/>
      <c r="J27" s="17"/>
      <c r="K27" s="17"/>
      <c r="L27" s="17"/>
      <c r="M27" s="17"/>
      <c r="N27" s="17"/>
      <c r="O27" s="17"/>
      <c r="P27" s="17"/>
      <c r="Q27" s="17"/>
      <c r="R27" s="17"/>
      <c r="S27" s="17"/>
    </row>
    <row r="28" spans="1:38" ht="16.5" customHeight="1" x14ac:dyDescent="0.35">
      <c r="A28" s="415" t="str">
        <f>'Tabell 4.1'!A30</f>
        <v>Kriterienøkkel FO2B Barnevern</v>
      </c>
      <c r="B28" s="415"/>
      <c r="C28" s="88">
        <f>'Tabell 4.1'!C30</f>
        <v>0.8</v>
      </c>
      <c r="D28" s="89">
        <f>'Tabell 4.1'!D30</f>
        <v>10.716926410163428</v>
      </c>
      <c r="E28" s="89">
        <f>'Tabell 4.1'!E30</f>
        <v>7.920290508790151</v>
      </c>
      <c r="F28" s="89">
        <f>'Tabell 4.1'!F30</f>
        <v>6.4012402125884549</v>
      </c>
      <c r="G28" s="89">
        <f>'Tabell 4.1'!G30</f>
        <v>3.1812508492928755</v>
      </c>
      <c r="H28" s="89">
        <f>'Tabell 4.1'!H30</f>
        <v>4.2936196508495632</v>
      </c>
      <c r="I28" s="89">
        <f>'Tabell 4.1'!I30</f>
        <v>2.6242507687347452</v>
      </c>
      <c r="J28" s="89">
        <f>'Tabell 4.1'!J30</f>
        <v>3.67899441821173</v>
      </c>
      <c r="K28" s="89">
        <f>'Tabell 4.1'!K30</f>
        <v>4.0368187963063731</v>
      </c>
      <c r="L28" s="89">
        <f>'Tabell 4.1'!L30</f>
        <v>6.7836956286858525</v>
      </c>
      <c r="M28" s="89">
        <f>'Tabell 4.1'!M30</f>
        <v>6.8455912343493432</v>
      </c>
      <c r="N28" s="89">
        <f>'Tabell 4.1'!N30</f>
        <v>9.9431241508110233</v>
      </c>
      <c r="O28" s="89">
        <f>'Tabell 4.1'!O30</f>
        <v>12.286105102111398</v>
      </c>
      <c r="P28" s="89">
        <f>'Tabell 4.1'!P30</f>
        <v>6.3934556480516367</v>
      </c>
      <c r="Q28" s="89">
        <f>'Tabell 4.1'!Q30</f>
        <v>4.4435621126815272</v>
      </c>
      <c r="R28" s="89">
        <f>'Tabell 4.1'!R30</f>
        <v>10.451074508371896</v>
      </c>
      <c r="S28" s="89">
        <v>100.00000000000001</v>
      </c>
    </row>
    <row r="29" spans="1:38" ht="16.5" customHeight="1" x14ac:dyDescent="0.35">
      <c r="A29" s="411" t="str">
        <f>'Tabell 4.1'!A31</f>
        <v>Regnskapsandeler 2024 FO2B Barnevern</v>
      </c>
      <c r="B29" s="411"/>
      <c r="C29" s="88">
        <f>'Tabell 4.1'!C31</f>
        <v>0.2</v>
      </c>
      <c r="D29" s="89">
        <f>'Tabell 4.1'!D31</f>
        <v>10.568127909999999</v>
      </c>
      <c r="E29" s="89">
        <f>'Tabell 4.1'!E31</f>
        <v>7.6400287990000004</v>
      </c>
      <c r="F29" s="89">
        <f>'Tabell 4.1'!F31</f>
        <v>5.8876691269999997</v>
      </c>
      <c r="G29" s="89">
        <f>'Tabell 4.1'!G31</f>
        <v>4.7575350749999998</v>
      </c>
      <c r="H29" s="89">
        <f>'Tabell 4.1'!H31</f>
        <v>3.826521241</v>
      </c>
      <c r="I29" s="89">
        <f>'Tabell 4.1'!I31</f>
        <v>2.340765727</v>
      </c>
      <c r="J29" s="89">
        <f>'Tabell 4.1'!J31</f>
        <v>2.498866526</v>
      </c>
      <c r="K29" s="89">
        <f>'Tabell 4.1'!K31</f>
        <v>2.793381144</v>
      </c>
      <c r="L29" s="89">
        <f>'Tabell 4.1'!L31</f>
        <v>4.6232721950000002</v>
      </c>
      <c r="M29" s="89">
        <f>'Tabell 4.1'!M31</f>
        <v>6.4667088499999998</v>
      </c>
      <c r="N29" s="89">
        <f>'Tabell 4.1'!N31</f>
        <v>9.2706452440000007</v>
      </c>
      <c r="O29" s="89">
        <f>'Tabell 4.1'!O31</f>
        <v>12.02235344</v>
      </c>
      <c r="P29" s="89">
        <f>'Tabell 4.1'!P31</f>
        <v>9.6579933780000005</v>
      </c>
      <c r="Q29" s="89">
        <f>'Tabell 4.1'!Q31</f>
        <v>4.8087646140000002</v>
      </c>
      <c r="R29" s="89">
        <f>'Tabell 4.1'!R31</f>
        <v>12.837366729999999</v>
      </c>
      <c r="S29" s="89">
        <f t="shared" ref="S29" si="18">S26</f>
        <v>100</v>
      </c>
      <c r="W29" s="83"/>
      <c r="X29" s="83"/>
      <c r="Y29" s="83"/>
      <c r="Z29" s="83"/>
      <c r="AA29" s="83"/>
      <c r="AB29" s="83"/>
      <c r="AC29" s="83"/>
      <c r="AD29" s="83"/>
      <c r="AE29" s="83"/>
      <c r="AF29" s="83"/>
      <c r="AG29" s="83"/>
      <c r="AH29" s="83"/>
      <c r="AI29" s="83"/>
      <c r="AJ29" s="83"/>
      <c r="AK29" s="83"/>
      <c r="AL29" s="83"/>
    </row>
    <row r="30" spans="1:38" ht="16.5" customHeight="1" thickBot="1" x14ac:dyDescent="0.4">
      <c r="A30" s="416" t="s">
        <v>223</v>
      </c>
      <c r="B30" s="416"/>
      <c r="C30" s="208" t="s">
        <v>202</v>
      </c>
      <c r="D30" s="209">
        <f>SUMPRODUCT($C28:$C29,D28:D29)</f>
        <v>10.687166710130743</v>
      </c>
      <c r="E30" s="209">
        <f t="shared" ref="E30:R30" si="19">SUMPRODUCT($C28:$C29,E28:E29)</f>
        <v>7.8642381668321208</v>
      </c>
      <c r="F30" s="209">
        <f t="shared" si="19"/>
        <v>6.2985259954707642</v>
      </c>
      <c r="G30" s="209">
        <f t="shared" si="19"/>
        <v>3.4965076944343005</v>
      </c>
      <c r="H30" s="209">
        <f t="shared" si="19"/>
        <v>4.2001999688796507</v>
      </c>
      <c r="I30" s="209">
        <f t="shared" si="19"/>
        <v>2.5675537603877965</v>
      </c>
      <c r="J30" s="209">
        <f t="shared" si="19"/>
        <v>3.4429688397693843</v>
      </c>
      <c r="K30" s="209">
        <f t="shared" si="19"/>
        <v>3.7881312658450987</v>
      </c>
      <c r="L30" s="209">
        <f t="shared" si="19"/>
        <v>6.3516109419486826</v>
      </c>
      <c r="M30" s="209">
        <f t="shared" si="19"/>
        <v>6.7698147574794749</v>
      </c>
      <c r="N30" s="209">
        <f t="shared" si="19"/>
        <v>9.8086283694488188</v>
      </c>
      <c r="O30" s="209">
        <f t="shared" si="19"/>
        <v>12.233354769689118</v>
      </c>
      <c r="P30" s="209">
        <f t="shared" si="19"/>
        <v>7.0463631940413096</v>
      </c>
      <c r="Q30" s="209">
        <f t="shared" si="19"/>
        <v>4.5166026129452224</v>
      </c>
      <c r="R30" s="209">
        <f t="shared" si="19"/>
        <v>10.928332952697517</v>
      </c>
      <c r="S30" s="209">
        <f>SUM(D30:R30)</f>
        <v>99.999999999999986</v>
      </c>
      <c r="U30" s="83"/>
      <c r="V30" s="83"/>
      <c r="W30" s="83"/>
      <c r="X30" s="83"/>
      <c r="Y30" s="83"/>
      <c r="Z30" s="83"/>
      <c r="AA30" s="83"/>
      <c r="AB30" s="83"/>
      <c r="AC30" s="83"/>
      <c r="AD30" s="83"/>
      <c r="AE30" s="83"/>
      <c r="AF30" s="83"/>
      <c r="AG30" s="83"/>
      <c r="AH30" s="83"/>
      <c r="AI30" s="83"/>
      <c r="AJ30" s="83"/>
      <c r="AK30" s="83"/>
      <c r="AL30" s="83"/>
    </row>
    <row r="31" spans="1:38" ht="16.5" customHeight="1" thickBot="1" x14ac:dyDescent="0.4">
      <c r="A31" s="417"/>
      <c r="B31" s="417"/>
      <c r="C31" s="90"/>
      <c r="D31" s="91"/>
      <c r="E31" s="91"/>
      <c r="F31" s="91"/>
      <c r="G31" s="91"/>
      <c r="H31" s="91"/>
      <c r="I31" s="91"/>
      <c r="J31" s="91"/>
      <c r="K31" s="91"/>
      <c r="L31" s="91"/>
      <c r="M31" s="91"/>
      <c r="N31" s="91"/>
      <c r="O31" s="91"/>
      <c r="P31" s="91"/>
      <c r="Q31" s="91"/>
      <c r="R31" s="91"/>
      <c r="S31" s="91"/>
      <c r="W31" s="83"/>
      <c r="X31" s="83"/>
      <c r="Y31" s="83"/>
      <c r="Z31" s="83"/>
      <c r="AA31" s="83"/>
      <c r="AB31" s="83"/>
      <c r="AC31" s="83"/>
      <c r="AD31" s="83"/>
      <c r="AE31" s="83"/>
      <c r="AF31" s="83"/>
      <c r="AG31" s="83"/>
      <c r="AH31" s="83"/>
      <c r="AI31" s="83"/>
      <c r="AJ31" s="83"/>
      <c r="AK31" s="83"/>
      <c r="AL31" s="83"/>
    </row>
    <row r="32" spans="1:38" ht="16.5" customHeight="1" x14ac:dyDescent="0.35">
      <c r="A32" s="389" t="str">
        <f>'Tabell 2.1'!A30</f>
        <v>FO2C Aktivitetstilbud for barn og unge, helsestasjon og skolehelsetjeneste</v>
      </c>
      <c r="B32" s="389"/>
      <c r="C32" s="165"/>
      <c r="D32" s="166"/>
      <c r="E32" s="166"/>
      <c r="F32" s="166"/>
      <c r="G32" s="166"/>
      <c r="H32" s="166"/>
      <c r="I32" s="166"/>
      <c r="J32" s="166"/>
      <c r="K32" s="166"/>
      <c r="L32" s="166"/>
      <c r="M32" s="166"/>
      <c r="N32" s="166"/>
      <c r="O32" s="166"/>
      <c r="P32" s="166"/>
      <c r="Q32" s="166"/>
      <c r="R32" s="166"/>
      <c r="S32" s="166"/>
      <c r="W32" s="83"/>
      <c r="X32" s="83"/>
      <c r="Y32" s="83"/>
      <c r="Z32" s="83"/>
      <c r="AA32" s="83"/>
      <c r="AB32" s="83"/>
      <c r="AC32" s="83"/>
      <c r="AD32" s="83"/>
      <c r="AE32" s="83"/>
      <c r="AF32" s="83"/>
      <c r="AG32" s="83"/>
      <c r="AH32" s="83"/>
      <c r="AI32" s="83"/>
      <c r="AJ32" s="83"/>
      <c r="AK32" s="83"/>
      <c r="AL32" s="83"/>
    </row>
    <row r="33" spans="1:38" ht="16.5" customHeight="1" x14ac:dyDescent="0.35">
      <c r="A33" s="411" t="str">
        <f>'Tabell 4.1'!A35:B35</f>
        <v>1. Fødte 2024</v>
      </c>
      <c r="B33" s="411"/>
      <c r="C33" s="84">
        <f>'Tabell 4.1'!C35</f>
        <v>0.28000000000000003</v>
      </c>
      <c r="D33" s="85">
        <f>'Tabell 4.1'!D35/'Tabell 4.1'!$S35*100</f>
        <v>11.456161527488204</v>
      </c>
      <c r="E33" s="85">
        <f>'Tabell 4.1'!E35/'Tabell 4.1'!$S35*100</f>
        <v>11.938988258531767</v>
      </c>
      <c r="F33" s="85">
        <f>'Tabell 4.1'!F35/'Tabell 4.1'!$S35*100</f>
        <v>9.009107867881049</v>
      </c>
      <c r="G33" s="85">
        <f>'Tabell 4.1'!G35/'Tabell 4.1'!$S35*100</f>
        <v>5.8597607813014374</v>
      </c>
      <c r="H33" s="85">
        <f>'Tabell 4.1'!H35/'Tabell 4.1'!$S35*100</f>
        <v>7.0668276089103479</v>
      </c>
      <c r="I33" s="85">
        <f>'Tabell 4.1'!I35/'Tabell 4.1'!$S35*100</f>
        <v>4.685613958081861</v>
      </c>
      <c r="J33" s="85">
        <f>'Tabell 4.1'!J35/'Tabell 4.1'!$S35*100</f>
        <v>6.7376275650170081</v>
      </c>
      <c r="K33" s="85">
        <f>'Tabell 4.1'!K35/'Tabell 4.1'!$S35*100</f>
        <v>6.4303741907165595</v>
      </c>
      <c r="L33" s="85">
        <f>'Tabell 4.1'!L35/'Tabell 4.1'!$S35*100</f>
        <v>6.2986941731592232</v>
      </c>
      <c r="M33" s="85">
        <f>'Tabell 4.1'!M35/'Tabell 4.1'!$S35*100</f>
        <v>3.2481070997476129</v>
      </c>
      <c r="N33" s="85">
        <f>'Tabell 4.1'!N35/'Tabell 4.1'!$S35*100</f>
        <v>3.7528805003840668</v>
      </c>
      <c r="O33" s="85">
        <f>'Tabell 4.1'!O35/'Tabell 4.1'!$S35*100</f>
        <v>6.1450674860089984</v>
      </c>
      <c r="P33" s="85">
        <f>'Tabell 4.1'!P35/'Tabell 4.1'!$S35*100</f>
        <v>6.2218808295841113</v>
      </c>
      <c r="Q33" s="85">
        <f>'Tabell 4.1'!Q35/'Tabell 4.1'!$S35*100</f>
        <v>6.4084275211236692</v>
      </c>
      <c r="R33" s="85">
        <f>'Tabell 4.1'!R35/'Tabell 4.1'!$S35*100</f>
        <v>4.7404806320640844</v>
      </c>
      <c r="S33" s="85">
        <f>'Tabell 4.1'!S35/'Tabell 4.1'!$S35*100</f>
        <v>100</v>
      </c>
      <c r="W33" s="83"/>
      <c r="X33" s="83"/>
      <c r="Y33" s="83"/>
      <c r="Z33" s="83"/>
      <c r="AA33" s="83"/>
      <c r="AB33" s="83"/>
      <c r="AC33" s="83"/>
      <c r="AD33" s="83"/>
      <c r="AE33" s="83"/>
      <c r="AF33" s="83"/>
      <c r="AG33" s="83"/>
      <c r="AH33" s="83"/>
      <c r="AI33" s="83"/>
      <c r="AJ33" s="83"/>
      <c r="AK33" s="83"/>
      <c r="AL33" s="83"/>
    </row>
    <row r="34" spans="1:38" ht="16.5" customHeight="1" x14ac:dyDescent="0.35">
      <c r="A34" s="411" t="s">
        <v>224</v>
      </c>
      <c r="B34" s="411"/>
      <c r="C34" s="84">
        <f>'Tabell 4.1'!C36</f>
        <v>0.12</v>
      </c>
      <c r="D34" s="87">
        <f>'Tabell 4.1'!D36/'Tabell 4.1'!$S36*100</f>
        <v>9.0784081104400354</v>
      </c>
      <c r="E34" s="87">
        <f>'Tabell 4.1'!E36/'Tabell 4.1'!$S36*100</f>
        <v>8.4232096635030196</v>
      </c>
      <c r="F34" s="87">
        <f>'Tabell 4.1'!F36/'Tabell 4.1'!$S36*100</f>
        <v>6.0693485763589301</v>
      </c>
      <c r="G34" s="87">
        <f>'Tabell 4.1'!G36/'Tabell 4.1'!$S36*100</f>
        <v>3.6912208800690252</v>
      </c>
      <c r="H34" s="87">
        <f>'Tabell 4.1'!H36/'Tabell 4.1'!$S36*100</f>
        <v>4.694240724762726</v>
      </c>
      <c r="I34" s="87">
        <f>'Tabell 4.1'!I36/'Tabell 4.1'!$S36*100</f>
        <v>5.2281061259706645</v>
      </c>
      <c r="J34" s="87">
        <f>'Tabell 4.1'!J36/'Tabell 4.1'!$S36*100</f>
        <v>8.9462899050905964</v>
      </c>
      <c r="K34" s="87">
        <f>'Tabell 4.1'!K36/'Tabell 4.1'!$S36*100</f>
        <v>8.3881578947368425</v>
      </c>
      <c r="L34" s="87">
        <f>'Tabell 4.1'!L36/'Tabell 4.1'!$S36*100</f>
        <v>6.2742666091458146</v>
      </c>
      <c r="M34" s="87">
        <f>'Tabell 4.1'!M36/'Tabell 4.1'!$S36*100</f>
        <v>3.944672131147541</v>
      </c>
      <c r="N34" s="87">
        <f>'Tabell 4.1'!N36/'Tabell 4.1'!$S36*100</f>
        <v>5.4195427092320969</v>
      </c>
      <c r="O34" s="87">
        <f>'Tabell 4.1'!O36/'Tabell 4.1'!$S36*100</f>
        <v>7.4174935289042274</v>
      </c>
      <c r="P34" s="87">
        <f>'Tabell 4.1'!P36/'Tabell 4.1'!$S36*100</f>
        <v>7.8974331320103532</v>
      </c>
      <c r="Q34" s="87">
        <f>'Tabell 4.1'!Q36/'Tabell 4.1'!$S36*100</f>
        <v>8.4124245038826579</v>
      </c>
      <c r="R34" s="87">
        <f>'Tabell 4.1'!R36/'Tabell 4.1'!$S36*100</f>
        <v>6.1151855047454706</v>
      </c>
      <c r="S34" s="87">
        <f>'Tabell 4.1'!S36/'Tabell 4.1'!$S36*100</f>
        <v>100</v>
      </c>
      <c r="W34" s="83"/>
      <c r="X34" s="83"/>
      <c r="Y34" s="83"/>
      <c r="Z34" s="83"/>
      <c r="AA34" s="83"/>
      <c r="AB34" s="83"/>
      <c r="AC34" s="83"/>
      <c r="AD34" s="83"/>
      <c r="AE34" s="83"/>
      <c r="AF34" s="83"/>
      <c r="AG34" s="83"/>
      <c r="AH34" s="83"/>
      <c r="AI34" s="83"/>
      <c r="AJ34" s="83"/>
      <c r="AK34" s="83"/>
      <c r="AL34" s="83"/>
    </row>
    <row r="35" spans="1:38" ht="16.5" customHeight="1" x14ac:dyDescent="0.35">
      <c r="A35" s="411" t="s">
        <v>225</v>
      </c>
      <c r="B35" s="411"/>
      <c r="C35" s="84">
        <f>'Tabell 4.1'!C37</f>
        <v>0.16</v>
      </c>
      <c r="D35" s="87">
        <f>'Tabell 4.1'!D37/'Tabell 4.1'!$S37*100</f>
        <v>6.7967848393432009</v>
      </c>
      <c r="E35" s="87">
        <f>'Tabell 4.1'!E37/'Tabell 4.1'!$S37*100</f>
        <v>5.7561094126460288</v>
      </c>
      <c r="F35" s="87">
        <f>'Tabell 4.1'!F37/'Tabell 4.1'!$S37*100</f>
        <v>4.2477374420440972</v>
      </c>
      <c r="G35" s="87">
        <f>'Tabell 4.1'!G37/'Tabell 4.1'!$S37*100</f>
        <v>2.9762507339393816</v>
      </c>
      <c r="H35" s="87">
        <f>'Tabell 4.1'!H37/'Tabell 4.1'!$S37*100</f>
        <v>4.5089186289000018</v>
      </c>
      <c r="I35" s="87">
        <f>'Tabell 4.1'!I37/'Tabell 4.1'!$S37*100</f>
        <v>5.4321637545301771</v>
      </c>
      <c r="J35" s="87">
        <f>'Tabell 4.1'!J37/'Tabell 4.1'!$S37*100</f>
        <v>9.7386163471077722</v>
      </c>
      <c r="K35" s="87">
        <f>'Tabell 4.1'!K37/'Tabell 4.1'!$S37*100</f>
        <v>9.4733858395254202</v>
      </c>
      <c r="L35" s="87">
        <f>'Tabell 4.1'!L37/'Tabell 4.1'!$S37*100</f>
        <v>6.3047923710797509</v>
      </c>
      <c r="M35" s="87">
        <f>'Tabell 4.1'!M37/'Tabell 4.1'!$S37*100</f>
        <v>4.5311898928954664</v>
      </c>
      <c r="N35" s="87">
        <f>'Tabell 4.1'!N37/'Tabell 4.1'!$S37*100</f>
        <v>5.9828713733271242</v>
      </c>
      <c r="O35" s="87">
        <f>'Tabell 4.1'!O37/'Tabell 4.1'!$S37*100</f>
        <v>8.264663602680649</v>
      </c>
      <c r="P35" s="87">
        <f>'Tabell 4.1'!P37/'Tabell 4.1'!$S37*100</f>
        <v>9.1960073697637217</v>
      </c>
      <c r="Q35" s="87">
        <f>'Tabell 4.1'!Q37/'Tabell 4.1'!$S37*100</f>
        <v>9.5543722540543836</v>
      </c>
      <c r="R35" s="87">
        <f>'Tabell 4.1'!R37/'Tabell 4.1'!$S37*100</f>
        <v>7.2361361381628226</v>
      </c>
      <c r="S35" s="87">
        <f>'Tabell 4.1'!S37/'Tabell 4.1'!$S37*100</f>
        <v>100</v>
      </c>
      <c r="W35" s="83"/>
      <c r="X35" s="83"/>
      <c r="Y35" s="83"/>
      <c r="Z35" s="83"/>
      <c r="AA35" s="83"/>
      <c r="AB35" s="83"/>
      <c r="AC35" s="83"/>
      <c r="AD35" s="83"/>
      <c r="AE35" s="83"/>
      <c r="AF35" s="83"/>
      <c r="AG35" s="83"/>
      <c r="AH35" s="83"/>
      <c r="AI35" s="83"/>
      <c r="AJ35" s="83"/>
      <c r="AK35" s="83"/>
      <c r="AL35" s="83"/>
    </row>
    <row r="36" spans="1:38" ht="16.5" customHeight="1" x14ac:dyDescent="0.35">
      <c r="A36" s="411" t="s">
        <v>226</v>
      </c>
      <c r="B36" s="411"/>
      <c r="C36" s="84">
        <f>'Tabell 4.1'!C38</f>
        <v>0.28999999999999998</v>
      </c>
      <c r="D36" s="87">
        <f>'Tabell 4.1'!D38/'Tabell 4.1'!$S38*100</f>
        <v>6.2164911605399906</v>
      </c>
      <c r="E36" s="87">
        <f>'Tabell 4.1'!E38/'Tabell 4.1'!$S38*100</f>
        <v>5.0342305683099173</v>
      </c>
      <c r="F36" s="87">
        <f>'Tabell 4.1'!F38/'Tabell 4.1'!$S38*100</f>
        <v>3.315828544719694</v>
      </c>
      <c r="G36" s="87">
        <f>'Tabell 4.1'!G38/'Tabell 4.1'!$S38*100</f>
        <v>2.8511726375408979</v>
      </c>
      <c r="H36" s="87">
        <f>'Tabell 4.1'!H38/'Tabell 4.1'!$S38*100</f>
        <v>4.8940089631849553</v>
      </c>
      <c r="I36" s="87">
        <f>'Tabell 4.1'!I38/'Tabell 4.1'!$S38*100</f>
        <v>5.7078441615572846</v>
      </c>
      <c r="J36" s="87">
        <f>'Tabell 4.1'!J38/'Tabell 4.1'!$S38*100</f>
        <v>9.7715212669434433</v>
      </c>
      <c r="K36" s="87">
        <f>'Tabell 4.1'!K38/'Tabell 4.1'!$S38*100</f>
        <v>9.5928074564900623</v>
      </c>
      <c r="L36" s="87">
        <f>'Tabell 4.1'!L38/'Tabell 4.1'!$S38*100</f>
        <v>6.1587528525473587</v>
      </c>
      <c r="M36" s="87">
        <f>'Tabell 4.1'!M38/'Tabell 4.1'!$S38*100</f>
        <v>4.4568474883836018</v>
      </c>
      <c r="N36" s="87">
        <f>'Tabell 4.1'!N38/'Tabell 4.1'!$S38*100</f>
        <v>6.3842071980423967</v>
      </c>
      <c r="O36" s="87">
        <f>'Tabell 4.1'!O38/'Tabell 4.1'!$S38*100</f>
        <v>8.6717439718457001</v>
      </c>
      <c r="P36" s="87">
        <f>'Tabell 4.1'!P38/'Tabell 4.1'!$S38*100</f>
        <v>9.1611448681641967</v>
      </c>
      <c r="Q36" s="87">
        <f>'Tabell 4.1'!Q38/'Tabell 4.1'!$S38*100</f>
        <v>9.7715212669434433</v>
      </c>
      <c r="R36" s="87">
        <f>'Tabell 4.1'!R38/'Tabell 4.1'!$S38*100</f>
        <v>8.0118775947870571</v>
      </c>
      <c r="S36" s="87">
        <f>'Tabell 4.1'!S38/'Tabell 4.1'!$S38*100</f>
        <v>100</v>
      </c>
      <c r="W36" s="83"/>
      <c r="X36" s="83"/>
      <c r="Y36" s="83"/>
      <c r="Z36" s="83"/>
      <c r="AA36" s="83"/>
      <c r="AB36" s="83"/>
      <c r="AC36" s="83"/>
      <c r="AD36" s="83"/>
      <c r="AE36" s="83"/>
      <c r="AF36" s="83"/>
      <c r="AG36" s="83"/>
      <c r="AH36" s="83"/>
      <c r="AI36" s="83"/>
      <c r="AJ36" s="83"/>
      <c r="AK36" s="83"/>
      <c r="AL36" s="83"/>
    </row>
    <row r="37" spans="1:38" ht="16.5" customHeight="1" x14ac:dyDescent="0.35">
      <c r="A37" s="411" t="s">
        <v>227</v>
      </c>
      <c r="B37" s="411"/>
      <c r="C37" s="84">
        <f>'Tabell 4.1'!C39</f>
        <v>0.06</v>
      </c>
      <c r="D37" s="87">
        <f>'Tabell 4.1'!D39/'Tabell 4.1'!$S39*100</f>
        <v>9.8305566429440514</v>
      </c>
      <c r="E37" s="87">
        <f>'Tabell 4.1'!E39/'Tabell 4.1'!$S39*100</f>
        <v>6.6416884763102324</v>
      </c>
      <c r="F37" s="87">
        <f>'Tabell 4.1'!F39/'Tabell 4.1'!$S39*100</f>
        <v>4.8833803721527129</v>
      </c>
      <c r="G37" s="87">
        <f>'Tabell 4.1'!G39/'Tabell 4.1'!$S39*100</f>
        <v>2.8150813545625306</v>
      </c>
      <c r="H37" s="87">
        <f>'Tabell 4.1'!H39/'Tabell 4.1'!$S39*100</f>
        <v>3.6598425127603926</v>
      </c>
      <c r="I37" s="87">
        <f>'Tabell 4.1'!I39/'Tabell 4.1'!$S39*100</f>
        <v>1.6479317864218419</v>
      </c>
      <c r="J37" s="87">
        <f>'Tabell 4.1'!J39/'Tabell 4.1'!$S39*100</f>
        <v>1.9593059765924632</v>
      </c>
      <c r="K37" s="87">
        <f>'Tabell 4.1'!K39/'Tabell 4.1'!$S39*100</f>
        <v>2.0235759355734788</v>
      </c>
      <c r="L37" s="87">
        <f>'Tabell 4.1'!L39/'Tabell 4.1'!$S39*100</f>
        <v>7.4740341779846533</v>
      </c>
      <c r="M37" s="87">
        <f>'Tabell 4.1'!M39/'Tabell 4.1'!$S39*100</f>
        <v>9.1138417224109336</v>
      </c>
      <c r="N37" s="87">
        <f>'Tabell 4.1'!N39/'Tabell 4.1'!$S39*100</f>
        <v>11.921709964946755</v>
      </c>
      <c r="O37" s="87">
        <f>'Tabell 4.1'!O39/'Tabell 4.1'!$S39*100</f>
        <v>15.118627036893969</v>
      </c>
      <c r="P37" s="87">
        <f>'Tabell 4.1'!P39/'Tabell 4.1'!$S39*100</f>
        <v>6.0933336646674618</v>
      </c>
      <c r="Q37" s="87">
        <f>'Tabell 4.1'!Q39/'Tabell 4.1'!$S39*100</f>
        <v>3.4559859301569738</v>
      </c>
      <c r="R37" s="87">
        <f>'Tabell 4.1'!R39/'Tabell 4.1'!$S39*100</f>
        <v>13.361104445621541</v>
      </c>
      <c r="S37" s="87">
        <f>'Tabell 4.1'!S39/'Tabell 4.1'!$S39*100</f>
        <v>100</v>
      </c>
    </row>
    <row r="38" spans="1:38" ht="16.5" customHeight="1" x14ac:dyDescent="0.35">
      <c r="A38" s="411" t="s">
        <v>216</v>
      </c>
      <c r="B38" s="411"/>
      <c r="C38" s="86">
        <f>'Tabell 4.1'!C42</f>
        <v>0.04</v>
      </c>
      <c r="D38" s="87">
        <f>'Tabell 4.1'!D42/'Tabell 4.1'!$S42*100</f>
        <v>8.967482400268187</v>
      </c>
      <c r="E38" s="87">
        <f>'Tabell 4.1'!E42/'Tabell 4.1'!$S42*100</f>
        <v>9.0093865236339248</v>
      </c>
      <c r="F38" s="87">
        <f>'Tabell 4.1'!F42/'Tabell 4.1'!$S42*100</f>
        <v>5.0201139792155551</v>
      </c>
      <c r="G38" s="87">
        <f>'Tabell 4.1'!G42/'Tabell 4.1'!$S42*100</f>
        <v>4.4083137780757626</v>
      </c>
      <c r="H38" s="87">
        <f>'Tabell 4.1'!H42/'Tabell 4.1'!$S42*100</f>
        <v>5.9084813945692254</v>
      </c>
      <c r="I38" s="87">
        <f>'Tabell 4.1'!I42/'Tabell 4.1'!$S42*100</f>
        <v>3.5199463627220919</v>
      </c>
      <c r="J38" s="87">
        <f>'Tabell 4.1'!J42/'Tabell 4.1'!$S42*100</f>
        <v>3.5450888367415354</v>
      </c>
      <c r="K38" s="87">
        <f>'Tabell 4.1'!K42/'Tabell 4.1'!$S42*100</f>
        <v>6.6376131411330874</v>
      </c>
      <c r="L38" s="87">
        <f>'Tabell 4.1'!L42/'Tabell 4.1'!$S42*100</f>
        <v>7.0566543747904786</v>
      </c>
      <c r="M38" s="87">
        <f>'Tabell 4.1'!M42/'Tabell 4.1'!$S42*100</f>
        <v>6.5789473684210522</v>
      </c>
      <c r="N38" s="87">
        <f>'Tabell 4.1'!N42/'Tabell 4.1'!$S42*100</f>
        <v>9.2691920885015087</v>
      </c>
      <c r="O38" s="87">
        <f>'Tabell 4.1'!O42/'Tabell 4.1'!$S42*100</f>
        <v>10.660408984244048</v>
      </c>
      <c r="P38" s="87">
        <f>'Tabell 4.1'!P42/'Tabell 4.1'!$S42*100</f>
        <v>6.0174321153201475</v>
      </c>
      <c r="Q38" s="87">
        <f>'Tabell 4.1'!Q42/'Tabell 4.1'!$S42*100</f>
        <v>4.1233657391887366</v>
      </c>
      <c r="R38" s="87">
        <f>'Tabell 4.1'!R42/'Tabell 4.1'!$S42*100</f>
        <v>9.2775729131746552</v>
      </c>
      <c r="S38" s="87">
        <f>'Tabell 4.1'!S42/'Tabell 4.1'!$S42*100</f>
        <v>100</v>
      </c>
    </row>
    <row r="39" spans="1:38" ht="16.5" customHeight="1" x14ac:dyDescent="0.35">
      <c r="A39" s="412" t="s">
        <v>228</v>
      </c>
      <c r="B39" s="412"/>
      <c r="C39" s="86">
        <f>'Tabell 4.1'!C43</f>
        <v>0.02</v>
      </c>
      <c r="D39" s="87">
        <f>'Tabell 4.1'!D43/'Tabell 4.1'!$S43*100</f>
        <v>12.406650697477808</v>
      </c>
      <c r="E39" s="87">
        <f>'Tabell 4.1'!E43/'Tabell 4.1'!$S43*100</f>
        <v>8.2429195434690712</v>
      </c>
      <c r="F39" s="87">
        <f>'Tabell 4.1'!F43/'Tabell 4.1'!$S43*100</f>
        <v>5.4248273918557137</v>
      </c>
      <c r="G39" s="87">
        <f>'Tabell 4.1'!G43/'Tabell 4.1'!$S43*100</f>
        <v>3.2196702832182615</v>
      </c>
      <c r="H39" s="87">
        <f>'Tabell 4.1'!H43/'Tabell 4.1'!$S43*100</f>
        <v>4.4032689868958714</v>
      </c>
      <c r="I39" s="87">
        <f>'Tabell 4.1'!I43/'Tabell 4.1'!$S43*100</f>
        <v>2.3953783288713542</v>
      </c>
      <c r="J39" s="87">
        <f>'Tabell 4.1'!J43/'Tabell 4.1'!$S43*100</f>
        <v>2.9449062984359586</v>
      </c>
      <c r="K39" s="87">
        <f>'Tabell 4.1'!K43/'Tabell 4.1'!$S43*100</f>
        <v>3.769198252782866</v>
      </c>
      <c r="L39" s="87">
        <f>'Tabell 4.1'!L43/'Tabell 4.1'!$S43*100</f>
        <v>7.2213611385092289</v>
      </c>
      <c r="M39" s="87">
        <f>'Tabell 4.1'!M43/'Tabell 4.1'!$S43*100</f>
        <v>6.0588981259687191</v>
      </c>
      <c r="N39" s="87">
        <f>'Tabell 4.1'!N43/'Tabell 4.1'!$S43*100</f>
        <v>11.251232915316331</v>
      </c>
      <c r="O39" s="87">
        <f>'Tabell 4.1'!O43/'Tabell 4.1'!$S43*100</f>
        <v>10.997604621671128</v>
      </c>
      <c r="P39" s="87">
        <f>'Tabell 4.1'!P43/'Tabell 4.1'!$S43*100</f>
        <v>5.4600535437508801</v>
      </c>
      <c r="Q39" s="87">
        <f>'Tabell 4.1'!Q43/'Tabell 4.1'!$S43*100</f>
        <v>4.1285050021135694</v>
      </c>
      <c r="R39" s="87">
        <f>'Tabell 4.1'!R43/'Tabell 4.1'!$S43*100</f>
        <v>12.075524869663239</v>
      </c>
      <c r="S39" s="87">
        <f>'Tabell 4.1'!S43/'Tabell 4.1'!$S43*100</f>
        <v>100</v>
      </c>
    </row>
    <row r="40" spans="1:38" ht="16.5" customHeight="1" x14ac:dyDescent="0.35">
      <c r="A40" s="411" t="s">
        <v>229</v>
      </c>
      <c r="B40" s="411"/>
      <c r="C40" s="86">
        <f>'Tabell 4.1'!C44</f>
        <v>0.03</v>
      </c>
      <c r="D40" s="87">
        <f>'Tabell 4.1'!D44/'Tabell 4.1'!$S44*100</f>
        <v>9.27947598253275</v>
      </c>
      <c r="E40" s="87">
        <f>'Tabell 4.1'!E44/'Tabell 4.1'!$S44*100</f>
        <v>6.6593886462882095</v>
      </c>
      <c r="F40" s="87">
        <f>'Tabell 4.1'!F44/'Tabell 4.1'!$S44*100</f>
        <v>4.5851528384279483</v>
      </c>
      <c r="G40" s="87">
        <f>'Tabell 4.1'!G44/'Tabell 4.1'!$S44*100</f>
        <v>2.4017467248908297</v>
      </c>
      <c r="H40" s="87">
        <f>'Tabell 4.1'!H44/'Tabell 4.1'!$S44*100</f>
        <v>3.820960698689956</v>
      </c>
      <c r="I40" s="87">
        <f>'Tabell 4.1'!I44/'Tabell 4.1'!$S44*100</f>
        <v>2.8384279475982535</v>
      </c>
      <c r="J40" s="87">
        <f>'Tabell 4.1'!J44/'Tabell 4.1'!$S44*100</f>
        <v>5.1310043668122276</v>
      </c>
      <c r="K40" s="87">
        <f>'Tabell 4.1'!K44/'Tabell 4.1'!$S44*100</f>
        <v>4.8034934497816595</v>
      </c>
      <c r="L40" s="87">
        <f>'Tabell 4.1'!L44/'Tabell 4.1'!$S44*100</f>
        <v>6.0043668122270741</v>
      </c>
      <c r="M40" s="87">
        <f>'Tabell 4.1'!M44/'Tabell 4.1'!$S44*100</f>
        <v>6.8777292576419207</v>
      </c>
      <c r="N40" s="87">
        <f>'Tabell 4.1'!N44/'Tabell 4.1'!$S44*100</f>
        <v>9.7161572052401759</v>
      </c>
      <c r="O40" s="87">
        <f>'Tabell 4.1'!O44/'Tabell 4.1'!$S44*100</f>
        <v>12.554585152838428</v>
      </c>
      <c r="P40" s="87">
        <f>'Tabell 4.1'!P44/'Tabell 4.1'!$S44*100</f>
        <v>6.8777292576419207</v>
      </c>
      <c r="Q40" s="87">
        <f>'Tabell 4.1'!Q44/'Tabell 4.1'!$S44*100</f>
        <v>5.7860262008733629</v>
      </c>
      <c r="R40" s="87">
        <f>'Tabell 4.1'!R44/'Tabell 4.1'!$S44*100</f>
        <v>12.663755458515283</v>
      </c>
      <c r="S40" s="87">
        <f>'Tabell 4.1'!S44/'Tabell 4.1'!$S44*100</f>
        <v>100</v>
      </c>
    </row>
    <row r="41" spans="1:38" ht="16.5" customHeight="1" thickBot="1" x14ac:dyDescent="0.4">
      <c r="A41" s="416" t="s">
        <v>230</v>
      </c>
      <c r="B41" s="416"/>
      <c r="C41" s="208" t="s">
        <v>202</v>
      </c>
      <c r="D41" s="209">
        <f>SUMPRODUCT($C33:$C40,D33:D40)</f>
        <v>8.6624521998139201</v>
      </c>
      <c r="E41" s="209">
        <f t="shared" ref="E41:R41" si="20">SUMPRODUCT($C33:$C40,E33:E40)</f>
        <v>7.8581230626244958</v>
      </c>
      <c r="F41" s="209">
        <f t="shared" si="20"/>
        <v>5.6319588153532703</v>
      </c>
      <c r="G41" s="209">
        <f t="shared" si="20"/>
        <v>3.8684029464977199</v>
      </c>
      <c r="H41" s="209">
        <f t="shared" si="20"/>
        <v>5.341334204661071</v>
      </c>
      <c r="I41" s="209">
        <f t="shared" si="20"/>
        <v>4.8364998176554099</v>
      </c>
      <c r="J41" s="209">
        <f t="shared" si="20"/>
        <v>7.8242004588047713</v>
      </c>
      <c r="K41" s="209">
        <f t="shared" si="20"/>
        <v>7.7111474678040821</v>
      </c>
      <c r="L41" s="209">
        <f t="shared" si="20"/>
        <v>6.3666179210012697</v>
      </c>
      <c r="M41" s="209">
        <f t="shared" si="20"/>
        <v>4.5378050364916866</v>
      </c>
      <c r="N41" s="209">
        <f t="shared" si="20"/>
        <v>6.1124108282804217</v>
      </c>
      <c r="O41" s="209">
        <f t="shared" si="20"/>
        <v>8.3779936764171605</v>
      </c>
      <c r="P41" s="209">
        <f t="shared" si="20"/>
        <v>7.7397420521517351</v>
      </c>
      <c r="Q41" s="209">
        <f t="shared" si="20"/>
        <v>7.7947360458882864</v>
      </c>
      <c r="R41" s="209">
        <f t="shared" si="20"/>
        <v>7.3365754665547014</v>
      </c>
      <c r="S41" s="209">
        <f>SUM(D41:R41)</f>
        <v>100</v>
      </c>
      <c r="U41" s="83"/>
      <c r="V41" s="83"/>
      <c r="W41" s="83"/>
      <c r="X41" s="83"/>
      <c r="Y41" s="83"/>
      <c r="Z41" s="83"/>
      <c r="AA41" s="83"/>
      <c r="AB41" s="83"/>
      <c r="AC41" s="83"/>
      <c r="AD41" s="83"/>
      <c r="AE41" s="83"/>
      <c r="AF41" s="83"/>
      <c r="AG41" s="83"/>
      <c r="AH41" s="83"/>
      <c r="AI41" s="83"/>
      <c r="AJ41" s="83"/>
      <c r="AK41" s="83"/>
      <c r="AL41" s="83"/>
    </row>
    <row r="42" spans="1:38" ht="16.5" customHeight="1" thickBot="1" x14ac:dyDescent="0.4">
      <c r="A42" s="404"/>
      <c r="B42" s="404"/>
      <c r="C42" s="78"/>
      <c r="D42" s="17"/>
      <c r="E42" s="17"/>
      <c r="F42" s="17"/>
      <c r="G42" s="17"/>
      <c r="H42" s="17"/>
      <c r="I42" s="17"/>
      <c r="J42" s="17"/>
      <c r="K42" s="17"/>
      <c r="L42" s="17"/>
      <c r="M42" s="17"/>
      <c r="N42" s="17"/>
      <c r="O42" s="17"/>
      <c r="P42" s="17"/>
      <c r="Q42" s="17"/>
      <c r="R42" s="17"/>
      <c r="S42" s="17"/>
    </row>
    <row r="43" spans="1:38" ht="16.5" customHeight="1" x14ac:dyDescent="0.35">
      <c r="A43" s="418" t="str">
        <f>'Tabell 2.1'!A36</f>
        <v>FO3 Helse og omsorg</v>
      </c>
      <c r="B43" s="418"/>
      <c r="C43" s="210"/>
      <c r="D43" s="211"/>
      <c r="E43" s="211"/>
      <c r="F43" s="211"/>
      <c r="G43" s="211"/>
      <c r="H43" s="211"/>
      <c r="I43" s="211"/>
      <c r="J43" s="211"/>
      <c r="K43" s="211"/>
      <c r="L43" s="211"/>
      <c r="M43" s="211"/>
      <c r="N43" s="211"/>
      <c r="O43" s="211"/>
      <c r="P43" s="211"/>
      <c r="Q43" s="211"/>
      <c r="R43" s="211"/>
      <c r="S43" s="211"/>
    </row>
    <row r="44" spans="1:38" ht="16.5" customHeight="1" x14ac:dyDescent="0.35">
      <c r="A44" s="411" t="s">
        <v>231</v>
      </c>
      <c r="B44" s="411"/>
      <c r="C44" s="84">
        <f>'Tabell 4.1'!C48</f>
        <v>4.9000000000000002E-2</v>
      </c>
      <c r="D44" s="85">
        <f>'Tabell 4.1'!D48/'Tabell 4.1'!$S48*100</f>
        <v>7.187894073139975</v>
      </c>
      <c r="E44" s="85">
        <f>'Tabell 4.1'!E48/'Tabell 4.1'!$S48*100</f>
        <v>4.8549810844892818</v>
      </c>
      <c r="F44" s="85">
        <f>'Tabell 4.1'!F48/'Tabell 4.1'!$S48*100</f>
        <v>3.8776796973518284</v>
      </c>
      <c r="G44" s="85">
        <f>'Tabell 4.1'!G48/'Tabell 4.1'!$S48*100</f>
        <v>2.6481715006305171</v>
      </c>
      <c r="H44" s="85">
        <f>'Tabell 4.1'!H48/'Tabell 4.1'!$S48*100</f>
        <v>3.4993694829760407</v>
      </c>
      <c r="I44" s="85">
        <f>'Tabell 4.1'!I48/'Tabell 4.1'!$S48*100</f>
        <v>3.8461538461538463</v>
      </c>
      <c r="J44" s="85">
        <f>'Tabell 4.1'!J48/'Tabell 4.1'!$S48*100</f>
        <v>6.6519546027742749</v>
      </c>
      <c r="K44" s="85">
        <f>'Tabell 4.1'!K48/'Tabell 4.1'!$S48*100</f>
        <v>7.3455233291298869</v>
      </c>
      <c r="L44" s="85">
        <f>'Tabell 4.1'!L48/'Tabell 4.1'!$S48*100</f>
        <v>6.7465321563682217</v>
      </c>
      <c r="M44" s="85">
        <f>'Tabell 4.1'!M48/'Tabell 4.1'!$S48*100</f>
        <v>5.4224464060529636</v>
      </c>
      <c r="N44" s="85">
        <f>'Tabell 4.1'!N48/'Tabell 4.1'!$S48*100</f>
        <v>8.7011349306431267</v>
      </c>
      <c r="O44" s="85">
        <f>'Tabell 4.1'!O48/'Tabell 4.1'!$S48*100</f>
        <v>12.074401008827239</v>
      </c>
      <c r="P44" s="85">
        <f>'Tabell 4.1'!P48/'Tabell 4.1'!$S48*100</f>
        <v>8.1967213114754092</v>
      </c>
      <c r="Q44" s="85">
        <f>'Tabell 4.1'!Q48/'Tabell 4.1'!$S48*100</f>
        <v>8.9848675914249672</v>
      </c>
      <c r="R44" s="85">
        <f>'Tabell 4.1'!R48/'Tabell 4.1'!$S48*100</f>
        <v>9.9621689785624223</v>
      </c>
      <c r="S44" s="85">
        <f>'Tabell 4.1'!S48/'Tabell 4.1'!$S48*100</f>
        <v>100</v>
      </c>
    </row>
    <row r="45" spans="1:38" ht="16.5" customHeight="1" x14ac:dyDescent="0.35">
      <c r="A45" s="411" t="s">
        <v>232</v>
      </c>
      <c r="B45" s="411"/>
      <c r="C45" s="84">
        <f>'Tabell 4.1'!C49</f>
        <v>0.121</v>
      </c>
      <c r="D45" s="87">
        <f>'Tabell 4.1'!D49/'Tabell 4.1'!$S49*100</f>
        <v>10.807464402582472</v>
      </c>
      <c r="E45" s="87">
        <f>'Tabell 4.1'!E49/'Tabell 4.1'!$S49*100</f>
        <v>8.6583532325108337</v>
      </c>
      <c r="F45" s="87">
        <f>'Tabell 4.1'!F49/'Tabell 4.1'!$S49*100</f>
        <v>7.1283275846820553</v>
      </c>
      <c r="G45" s="87">
        <f>'Tabell 4.1'!G49/'Tabell 4.1'!$S49*100</f>
        <v>5.20031838684001</v>
      </c>
      <c r="H45" s="87">
        <f>'Tabell 4.1'!H49/'Tabell 4.1'!$S49*100</f>
        <v>7.2477226496860352</v>
      </c>
      <c r="I45" s="87">
        <f>'Tabell 4.1'!I49/'Tabell 4.1'!$S49*100</f>
        <v>3.0688953745467407</v>
      </c>
      <c r="J45" s="87">
        <f>'Tabell 4.1'!J49/'Tabell 4.1'!$S49*100</f>
        <v>4.0417440523569468</v>
      </c>
      <c r="K45" s="87">
        <f>'Tabell 4.1'!K49/'Tabell 4.1'!$S49*100</f>
        <v>5.2799150968426645</v>
      </c>
      <c r="L45" s="87">
        <f>'Tabell 4.1'!L49/'Tabell 4.1'!$S49*100</f>
        <v>4.8244450340497034</v>
      </c>
      <c r="M45" s="87">
        <f>'Tabell 4.1'!M49/'Tabell 4.1'!$S49*100</f>
        <v>6.6949677191120553</v>
      </c>
      <c r="N45" s="87">
        <f>'Tabell 4.1'!N49/'Tabell 4.1'!$S49*100</f>
        <v>6.3058282479879724</v>
      </c>
      <c r="O45" s="87">
        <f>'Tabell 4.1'!O49/'Tabell 4.1'!$S49*100</f>
        <v>9.8257716458830817</v>
      </c>
      <c r="P45" s="87">
        <f>'Tabell 4.1'!P49/'Tabell 4.1'!$S49*100</f>
        <v>7.4732466613602195</v>
      </c>
      <c r="Q45" s="87">
        <f>'Tabell 4.1'!Q49/'Tabell 4.1'!$S49*100</f>
        <v>6.7038117980012384</v>
      </c>
      <c r="R45" s="87">
        <f>'Tabell 4.1'!R49/'Tabell 4.1'!$S49*100</f>
        <v>6.7391881135579732</v>
      </c>
      <c r="S45" s="87">
        <f>'Tabell 4.1'!S49/'Tabell 4.1'!$S49*100</f>
        <v>100</v>
      </c>
    </row>
    <row r="46" spans="1:38" ht="16.5" customHeight="1" x14ac:dyDescent="0.35">
      <c r="A46" s="411" t="s">
        <v>233</v>
      </c>
      <c r="B46" s="411"/>
      <c r="C46" s="84">
        <f>'Tabell 4.1'!C50</f>
        <v>4.4999999999999998E-2</v>
      </c>
      <c r="D46" s="87">
        <f>'Tabell 4.1'!D50/'Tabell 4.1'!$S50*100</f>
        <v>7.4686431014823267</v>
      </c>
      <c r="E46" s="87">
        <f>'Tabell 4.1'!E50/'Tabell 4.1'!$S50*100</f>
        <v>4.389965792474344</v>
      </c>
      <c r="F46" s="87">
        <f>'Tabell 4.1'!F50/'Tabell 4.1'!$S50*100</f>
        <v>3.7058152793614596</v>
      </c>
      <c r="G46" s="87">
        <f>'Tabell 4.1'!G50/'Tabell 4.1'!$S50*100</f>
        <v>1.7103762827822122</v>
      </c>
      <c r="H46" s="87">
        <f>'Tabell 4.1'!H50/'Tabell 4.1'!$S50*100</f>
        <v>4.4469783352337515</v>
      </c>
      <c r="I46" s="87">
        <f>'Tabell 4.1'!I50/'Tabell 4.1'!$S50*100</f>
        <v>3.477765108323831</v>
      </c>
      <c r="J46" s="87">
        <f>'Tabell 4.1'!J50/'Tabell 4.1'!$S50*100</f>
        <v>5.1881413911060434</v>
      </c>
      <c r="K46" s="87">
        <f>'Tabell 4.1'!K50/'Tabell 4.1'!$S50*100</f>
        <v>4.6750285062713797</v>
      </c>
      <c r="L46" s="87">
        <f>'Tabell 4.1'!L50/'Tabell 4.1'!$S50*100</f>
        <v>6.3283922462941842</v>
      </c>
      <c r="M46" s="87">
        <f>'Tabell 4.1'!M50/'Tabell 4.1'!$S50*100</f>
        <v>7.0695553021664761</v>
      </c>
      <c r="N46" s="87">
        <f>'Tabell 4.1'!N50/'Tabell 4.1'!$S50*100</f>
        <v>10.148232611174459</v>
      </c>
      <c r="O46" s="87">
        <f>'Tabell 4.1'!O50/'Tabell 4.1'!$S50*100</f>
        <v>13.854047890535917</v>
      </c>
      <c r="P46" s="87">
        <f>'Tabell 4.1'!P50/'Tabell 4.1'!$S50*100</f>
        <v>6.955530216647662</v>
      </c>
      <c r="Q46" s="87">
        <f>'Tabell 4.1'!Q50/'Tabell 4.1'!$S50*100</f>
        <v>7.5256556442417324</v>
      </c>
      <c r="R46" s="87">
        <f>'Tabell 4.1'!R50/'Tabell 4.1'!$S50*100</f>
        <v>13.055872291904219</v>
      </c>
      <c r="S46" s="87">
        <f>'Tabell 4.1'!S50/'Tabell 4.1'!$S50*100</f>
        <v>100</v>
      </c>
    </row>
    <row r="47" spans="1:38" ht="16.5" customHeight="1" x14ac:dyDescent="0.35">
      <c r="A47" s="411" t="s">
        <v>234</v>
      </c>
      <c r="B47" s="411"/>
      <c r="C47" s="84">
        <f>'Tabell 4.1'!C51</f>
        <v>2.5000000000000001E-2</v>
      </c>
      <c r="D47" s="87">
        <f>'Tabell 4.1'!D51/'Tabell 4.1'!$S51*100</f>
        <v>10.04988251270307</v>
      </c>
      <c r="E47" s="87">
        <f>'Tabell 4.1'!E51/'Tabell 4.1'!$S51*100</f>
        <v>8.8354929127868846</v>
      </c>
      <c r="F47" s="87">
        <f>'Tabell 4.1'!F51/'Tabell 4.1'!$S51*100</f>
        <v>7.1707413281996546</v>
      </c>
      <c r="G47" s="87">
        <f>'Tabell 4.1'!G51/'Tabell 4.1'!$S51*100</f>
        <v>4.6106851786530623</v>
      </c>
      <c r="H47" s="87">
        <f>'Tabell 4.1'!H51/'Tabell 4.1'!$S51*100</f>
        <v>7.4016890190678728</v>
      </c>
      <c r="I47" s="87">
        <f>'Tabell 4.1'!I51/'Tabell 4.1'!$S51*100</f>
        <v>4.0883902723949008</v>
      </c>
      <c r="J47" s="87">
        <f>'Tabell 4.1'!J51/'Tabell 4.1'!$S51*100</f>
        <v>4.9461194208484534</v>
      </c>
      <c r="K47" s="87">
        <f>'Tabell 4.1'!K51/'Tabell 4.1'!$S51*100</f>
        <v>5.5694426119694045</v>
      </c>
      <c r="L47" s="87">
        <f>'Tabell 4.1'!L51/'Tabell 4.1'!$S51*100</f>
        <v>5.1636612421428261</v>
      </c>
      <c r="M47" s="87">
        <f>'Tabell 4.1'!M51/'Tabell 4.1'!$S51*100</f>
        <v>6.8891675294753059</v>
      </c>
      <c r="N47" s="87">
        <f>'Tabell 4.1'!N51/'Tabell 4.1'!$S51*100</f>
        <v>6.1462062655196892</v>
      </c>
      <c r="O47" s="87">
        <f>'Tabell 4.1'!O51/'Tabell 4.1'!$S51*100</f>
        <v>8.4844058448480091</v>
      </c>
      <c r="P47" s="87">
        <f>'Tabell 4.1'!P51/'Tabell 4.1'!$S51*100</f>
        <v>8.3457016725734157</v>
      </c>
      <c r="Q47" s="87">
        <f>'Tabell 4.1'!Q51/'Tabell 4.1'!$S51*100</f>
        <v>6.5694321738039188</v>
      </c>
      <c r="R47" s="87">
        <f>'Tabell 4.1'!R51/'Tabell 4.1'!$S51*100</f>
        <v>5.7289820150135338</v>
      </c>
      <c r="S47" s="87">
        <f>'Tabell 4.1'!S51/'Tabell 4.1'!$S51*100</f>
        <v>100</v>
      </c>
    </row>
    <row r="48" spans="1:38" ht="16.5" customHeight="1" x14ac:dyDescent="0.35">
      <c r="A48" s="411" t="s">
        <v>235</v>
      </c>
      <c r="B48" s="411"/>
      <c r="C48" s="86">
        <f>'Tabell 4.1'!C54</f>
        <v>0.13</v>
      </c>
      <c r="D48" s="87">
        <f>'Tabell 4.1'!D54/'Tabell 4.1'!$S54*100</f>
        <v>6.0580204778156999</v>
      </c>
      <c r="E48" s="87">
        <f>'Tabell 4.1'!E54/'Tabell 4.1'!$S54*100</f>
        <v>4.4368600682593859</v>
      </c>
      <c r="F48" s="87">
        <f>'Tabell 4.1'!F54/'Tabell 4.1'!$S54*100</f>
        <v>6.0580204778156999</v>
      </c>
      <c r="G48" s="87">
        <f>'Tabell 4.1'!G54/'Tabell 4.1'!$S54*100</f>
        <v>1.7918088737201365</v>
      </c>
      <c r="H48" s="87">
        <f>'Tabell 4.1'!H54/'Tabell 4.1'!$S54*100</f>
        <v>4.6928327645051189</v>
      </c>
      <c r="I48" s="87">
        <f>'Tabell 4.1'!I54/'Tabell 4.1'!$S54*100</f>
        <v>6.1433447098976108</v>
      </c>
      <c r="J48" s="87">
        <f>'Tabell 4.1'!J54/'Tabell 4.1'!$S54*100</f>
        <v>8.2764505119453915</v>
      </c>
      <c r="K48" s="87">
        <f>'Tabell 4.1'!K54/'Tabell 4.1'!$S54*100</f>
        <v>7.3378839590443681</v>
      </c>
      <c r="L48" s="87">
        <f>'Tabell 4.1'!L54/'Tabell 4.1'!$S54*100</f>
        <v>5.7167235494880542</v>
      </c>
      <c r="M48" s="87">
        <f>'Tabell 4.1'!M54/'Tabell 4.1'!$S54*100</f>
        <v>6.0580204778156999</v>
      </c>
      <c r="N48" s="87">
        <f>'Tabell 4.1'!N54/'Tabell 4.1'!$S54*100</f>
        <v>7.3378839590443681</v>
      </c>
      <c r="O48" s="87">
        <f>'Tabell 4.1'!O54/'Tabell 4.1'!$S54*100</f>
        <v>9.9829351535836182</v>
      </c>
      <c r="P48" s="87">
        <f>'Tabell 4.1'!P54/'Tabell 4.1'!$S54*100</f>
        <v>7.8498293515358366</v>
      </c>
      <c r="Q48" s="87">
        <f>'Tabell 4.1'!Q54/'Tabell 4.1'!$S54*100</f>
        <v>6.8259385665529013</v>
      </c>
      <c r="R48" s="87">
        <f>'Tabell 4.1'!R54/'Tabell 4.1'!$S54*100</f>
        <v>11.433447098976108</v>
      </c>
      <c r="S48" s="87">
        <f>'Tabell 4.1'!S54/'Tabell 4.1'!$S54*100</f>
        <v>100</v>
      </c>
    </row>
    <row r="49" spans="1:38" ht="16.5" customHeight="1" x14ac:dyDescent="0.35">
      <c r="A49" s="411" t="s">
        <v>236</v>
      </c>
      <c r="B49" s="411"/>
      <c r="C49" s="86">
        <f>'Tabell 4.1'!C55</f>
        <v>0.09</v>
      </c>
      <c r="D49" s="87">
        <f>'Tabell 4.1'!D55/'Tabell 4.1'!$S55*100</f>
        <v>10.78412265315403</v>
      </c>
      <c r="E49" s="87">
        <f>'Tabell 4.1'!E55/'Tabell 4.1'!$S55*100</f>
        <v>11.0050022737608</v>
      </c>
      <c r="F49" s="87">
        <f>'Tabell 4.1'!F55/'Tabell 4.1'!$S55*100</f>
        <v>7.893198206977198</v>
      </c>
      <c r="G49" s="87">
        <f>'Tabell 4.1'!G55/'Tabell 4.1'!$S55*100</f>
        <v>7.5488858572078223</v>
      </c>
      <c r="H49" s="87">
        <f>'Tabell 4.1'!H55/'Tabell 4.1'!$S55*100</f>
        <v>8.627298122523225</v>
      </c>
      <c r="I49" s="87">
        <f>'Tabell 4.1'!I55/'Tabell 4.1'!$S55*100</f>
        <v>3.1118040667836029</v>
      </c>
      <c r="J49" s="87">
        <f>'Tabell 4.1'!J55/'Tabell 4.1'!$S55*100</f>
        <v>4.7619047619047619</v>
      </c>
      <c r="K49" s="87">
        <f>'Tabell 4.1'!K55/'Tabell 4.1'!$S55*100</f>
        <v>5.5609692717468979</v>
      </c>
      <c r="L49" s="87">
        <f>'Tabell 4.1'!L55/'Tabell 4.1'!$S55*100</f>
        <v>4.5540180601572144</v>
      </c>
      <c r="M49" s="87">
        <f>'Tabell 4.1'!M55/'Tabell 4.1'!$S55*100</f>
        <v>4.9373091665042548</v>
      </c>
      <c r="N49" s="87">
        <f>'Tabell 4.1'!N55/'Tabell 4.1'!$S55*100</f>
        <v>5.4895082180211787</v>
      </c>
      <c r="O49" s="87">
        <f>'Tabell 4.1'!O55/'Tabell 4.1'!$S55*100</f>
        <v>8.0945884492951343</v>
      </c>
      <c r="P49" s="87">
        <f>'Tabell 4.1'!P55/'Tabell 4.1'!$S55*100</f>
        <v>6.4379912947443652</v>
      </c>
      <c r="Q49" s="87">
        <f>'Tabell 4.1'!Q55/'Tabell 4.1'!$S55*100</f>
        <v>5.1971675436886899</v>
      </c>
      <c r="R49" s="87">
        <f>'Tabell 4.1'!R55/'Tabell 4.1'!$S55*100</f>
        <v>5.9962320535308251</v>
      </c>
      <c r="S49" s="87">
        <f>'Tabell 4.1'!S55/'Tabell 4.1'!$S55*100</f>
        <v>100</v>
      </c>
    </row>
    <row r="50" spans="1:38" ht="16.5" customHeight="1" x14ac:dyDescent="0.35">
      <c r="A50" s="411" t="s">
        <v>237</v>
      </c>
      <c r="B50" s="411"/>
      <c r="C50" s="86">
        <f>'Tabell 4.1'!C56</f>
        <v>4.8000000000000001E-2</v>
      </c>
      <c r="D50" s="87">
        <f>'Tabell 4.1'!D56/'Tabell 4.1'!$S56*100</f>
        <v>8.3321701878571108</v>
      </c>
      <c r="E50" s="87">
        <f>'Tabell 4.1'!E56/'Tabell 4.1'!$S56*100</f>
        <v>6.9236609000231386</v>
      </c>
      <c r="F50" s="87">
        <f>'Tabell 4.1'!F56/'Tabell 4.1'!$S56*100</f>
        <v>7.1340405770461466</v>
      </c>
      <c r="G50" s="87">
        <f>'Tabell 4.1'!G56/'Tabell 4.1'!$S56*100</f>
        <v>4.0937990919616922</v>
      </c>
      <c r="H50" s="87">
        <f>'Tabell 4.1'!H56/'Tabell 4.1'!$S56*100</f>
        <v>8.6649712501495113</v>
      </c>
      <c r="I50" s="87">
        <f>'Tabell 4.1'!I56/'Tabell 4.1'!$S56*100</f>
        <v>5.7656625216879469</v>
      </c>
      <c r="J50" s="87">
        <f>'Tabell 4.1'!J56/'Tabell 4.1'!$S56*100</f>
        <v>6.5179944766946276</v>
      </c>
      <c r="K50" s="87">
        <f>'Tabell 4.1'!K56/'Tabell 4.1'!$S56*100</f>
        <v>5.8344301748979461</v>
      </c>
      <c r="L50" s="87">
        <f>'Tabell 4.1'!L56/'Tabell 4.1'!$S56*100</f>
        <v>4.5468134638955897</v>
      </c>
      <c r="M50" s="87">
        <f>'Tabell 4.1'!M56/'Tabell 4.1'!$S56*100</f>
        <v>6.2251355557551342</v>
      </c>
      <c r="N50" s="87">
        <f>'Tabell 4.1'!N56/'Tabell 4.1'!$S56*100</f>
        <v>5.7612687091729624</v>
      </c>
      <c r="O50" s="87">
        <f>'Tabell 4.1'!O56/'Tabell 4.1'!$S56*100</f>
        <v>9.1356679803447545</v>
      </c>
      <c r="P50" s="87">
        <f>'Tabell 4.1'!P56/'Tabell 4.1'!$S56*100</f>
        <v>7.9784530281164434</v>
      </c>
      <c r="Q50" s="87">
        <f>'Tabell 4.1'!Q56/'Tabell 4.1'!$S56*100</f>
        <v>7.3409705646950094</v>
      </c>
      <c r="R50" s="87">
        <f>'Tabell 4.1'!R56/'Tabell 4.1'!$S56*100</f>
        <v>5.7449615177019879</v>
      </c>
      <c r="S50" s="87">
        <f>'Tabell 4.1'!S56/'Tabell 4.1'!$S56*100</f>
        <v>100</v>
      </c>
    </row>
    <row r="51" spans="1:38" ht="16.5" customHeight="1" x14ac:dyDescent="0.35">
      <c r="A51" s="411" t="s">
        <v>238</v>
      </c>
      <c r="B51" s="411"/>
      <c r="C51" s="86">
        <f>'Tabell 4.1'!C60</f>
        <v>3.7999999999999999E-2</v>
      </c>
      <c r="D51" s="87">
        <f>'Tabell 4.1'!D60/'Tabell 4.1'!$S60*100</f>
        <v>7.2914192650900826</v>
      </c>
      <c r="E51" s="87">
        <f>'Tabell 4.1'!E60/'Tabell 4.1'!$S60*100</f>
        <v>6.46693583958199</v>
      </c>
      <c r="F51" s="87">
        <f>'Tabell 4.1'!F60/'Tabell 4.1'!$S60*100</f>
        <v>5.9953177484477314</v>
      </c>
      <c r="G51" s="87">
        <f>'Tabell 4.1'!G60/'Tabell 4.1'!$S60*100</f>
        <v>5.238693041088454</v>
      </c>
      <c r="H51" s="87">
        <f>'Tabell 4.1'!H60/'Tabell 4.1'!$S60*100</f>
        <v>10.34506158178672</v>
      </c>
      <c r="I51" s="87">
        <f>'Tabell 4.1'!I60/'Tabell 4.1'!$S60*100</f>
        <v>6.4431852882299054</v>
      </c>
      <c r="J51" s="87">
        <f>'Tabell 4.1'!J60/'Tabell 4.1'!$S60*100</f>
        <v>7.8716113052624435</v>
      </c>
      <c r="K51" s="87">
        <f>'Tabell 4.1'!K60/'Tabell 4.1'!$S60*100</f>
        <v>6.9826620975129776</v>
      </c>
      <c r="L51" s="87">
        <f>'Tabell 4.1'!L60/'Tabell 4.1'!$S60*100</f>
        <v>4.3768873205985139</v>
      </c>
      <c r="M51" s="87">
        <f>'Tabell 4.1'!M60/'Tabell 4.1'!$S60*100</f>
        <v>4.5770705391375159</v>
      </c>
      <c r="N51" s="87">
        <f>'Tabell 4.1'!N60/'Tabell 4.1'!$S60*100</f>
        <v>4.5702846673226345</v>
      </c>
      <c r="O51" s="87">
        <f>'Tabell 4.1'!O60/'Tabell 4.1'!$S60*100</f>
        <v>8.0650086519865649</v>
      </c>
      <c r="P51" s="87">
        <f>'Tabell 4.1'!P60/'Tabell 4.1'!$S60*100</f>
        <v>8.1362603060428178</v>
      </c>
      <c r="Q51" s="87">
        <f>'Tabell 4.1'!Q60/'Tabell 4.1'!$S60*100</f>
        <v>8.2753706782478886</v>
      </c>
      <c r="R51" s="87">
        <f>'Tabell 4.1'!R60/'Tabell 4.1'!$S60*100</f>
        <v>5.3642316696637593</v>
      </c>
      <c r="S51" s="87">
        <f>'Tabell 4.1'!S60/'Tabell 4.1'!$S60*100</f>
        <v>100</v>
      </c>
    </row>
    <row r="52" spans="1:38" ht="16.5" customHeight="1" x14ac:dyDescent="0.35">
      <c r="A52" s="411" t="s">
        <v>239</v>
      </c>
      <c r="B52" s="411"/>
      <c r="C52" s="86">
        <f>'Tabell 4.1'!C63</f>
        <v>0.127</v>
      </c>
      <c r="D52" s="87">
        <f>'Tabell 4.1'!D63/'Tabell 4.1'!$S63*100</f>
        <v>3.6688000806329688</v>
      </c>
      <c r="E52" s="87">
        <f>'Tabell 4.1'!E63/'Tabell 4.1'!$S63*100</f>
        <v>3.6385627173310486</v>
      </c>
      <c r="F52" s="87">
        <f>'Tabell 4.1'!F63/'Tabell 4.1'!$S63*100</f>
        <v>3.5629693090762484</v>
      </c>
      <c r="G52" s="87">
        <f>'Tabell 4.1'!G63/'Tabell 4.1'!$S63*100</f>
        <v>3.6133649145794484</v>
      </c>
      <c r="H52" s="87">
        <f>'Tabell 4.1'!H63/'Tabell 4.1'!$S63*100</f>
        <v>11.107191452905308</v>
      </c>
      <c r="I52" s="87">
        <f>'Tabell 4.1'!I63/'Tabell 4.1'!$S63*100</f>
        <v>8.8393892052613019</v>
      </c>
      <c r="J52" s="87">
        <f>'Tabell 4.1'!J63/'Tabell 4.1'!$S63*100</f>
        <v>11.268457390515547</v>
      </c>
      <c r="K52" s="87">
        <f>'Tabell 4.1'!K63/'Tabell 4.1'!$S63*100</f>
        <v>8.6025298593962596</v>
      </c>
      <c r="L52" s="87">
        <f>'Tabell 4.1'!L63/'Tabell 4.1'!$S63*100</f>
        <v>4.0669253641082497</v>
      </c>
      <c r="M52" s="87">
        <f>'Tabell 4.1'!M63/'Tabell 4.1'!$S63*100</f>
        <v>4.1072418485108102</v>
      </c>
      <c r="N52" s="87">
        <f>'Tabell 4.1'!N63/'Tabell 4.1'!$S63*100</f>
        <v>6.1432243108400941</v>
      </c>
      <c r="O52" s="87">
        <f>'Tabell 4.1'!O63/'Tabell 4.1'!$S63*100</f>
        <v>7.786121050244418</v>
      </c>
      <c r="P52" s="87">
        <f>'Tabell 4.1'!P63/'Tabell 4.1'!$S63*100</f>
        <v>8.925061734616742</v>
      </c>
      <c r="Q52" s="87">
        <f>'Tabell 4.1'!Q63/'Tabell 4.1'!$S63*100</f>
        <v>10.477246384115304</v>
      </c>
      <c r="R52" s="87">
        <f>'Tabell 4.1'!R63/'Tabell 4.1'!$S63*100</f>
        <v>4.1929143778662494</v>
      </c>
      <c r="S52" s="87">
        <f>'Tabell 4.1'!S63/'Tabell 4.1'!$S63*100</f>
        <v>100</v>
      </c>
    </row>
    <row r="53" spans="1:38" ht="16.5" customHeight="1" x14ac:dyDescent="0.35">
      <c r="A53" s="411" t="s">
        <v>240</v>
      </c>
      <c r="B53" s="411"/>
      <c r="C53" s="86">
        <f>'Tabell 4.1'!C66</f>
        <v>7.0000000000000007E-2</v>
      </c>
      <c r="D53" s="87">
        <f>'Tabell 4.1'!D66/'Tabell 4.1'!$S66*100</f>
        <v>4.4461711128377797</v>
      </c>
      <c r="E53" s="87">
        <f>'Tabell 4.1'!E66/'Tabell 4.1'!$S66*100</f>
        <v>4.2476042476042473</v>
      </c>
      <c r="F53" s="87">
        <f>'Tabell 4.1'!F66/'Tabell 4.1'!$S66*100</f>
        <v>4.2907709574376245</v>
      </c>
      <c r="G53" s="87">
        <f>'Tabell 4.1'!G66/'Tabell 4.1'!$S66*100</f>
        <v>4.2476042476042473</v>
      </c>
      <c r="H53" s="87">
        <f>'Tabell 4.1'!H66/'Tabell 4.1'!$S66*100</f>
        <v>11.439178105844773</v>
      </c>
      <c r="I53" s="87">
        <f>'Tabell 4.1'!I66/'Tabell 4.1'!$S66*100</f>
        <v>7.9685746352413016</v>
      </c>
      <c r="J53" s="87">
        <f>'Tabell 4.1'!J66/'Tabell 4.1'!$S66*100</f>
        <v>9.5053095053095049</v>
      </c>
      <c r="K53" s="87">
        <f>'Tabell 4.1'!K66/'Tabell 4.1'!$S66*100</f>
        <v>7.8045411378744713</v>
      </c>
      <c r="L53" s="87">
        <f>'Tabell 4.1'!L66/'Tabell 4.1'!$S66*100</f>
        <v>4.1785375118708457</v>
      </c>
      <c r="M53" s="87">
        <f>'Tabell 4.1'!M66/'Tabell 4.1'!$S66*100</f>
        <v>4.489337822671156</v>
      </c>
      <c r="N53" s="87">
        <f>'Tabell 4.1'!N66/'Tabell 4.1'!$S66*100</f>
        <v>5.9742726409393079</v>
      </c>
      <c r="O53" s="87">
        <f>'Tabell 4.1'!O66/'Tabell 4.1'!$S66*100</f>
        <v>8.029008029008029</v>
      </c>
      <c r="P53" s="87">
        <f>'Tabell 4.1'!P66/'Tabell 4.1'!$S66*100</f>
        <v>9.652076318742985</v>
      </c>
      <c r="Q53" s="87">
        <f>'Tabell 4.1'!Q66/'Tabell 4.1'!$S66*100</f>
        <v>9.5916429249762576</v>
      </c>
      <c r="R53" s="87">
        <f>'Tabell 4.1'!R66/'Tabell 4.1'!$S66*100</f>
        <v>4.1353708020374684</v>
      </c>
      <c r="S53" s="87">
        <f>'Tabell 4.1'!S66/'Tabell 4.1'!$S66*100</f>
        <v>100</v>
      </c>
    </row>
    <row r="54" spans="1:38" ht="16.5" customHeight="1" x14ac:dyDescent="0.35">
      <c r="A54" s="411" t="s">
        <v>241</v>
      </c>
      <c r="B54" s="411"/>
      <c r="C54" s="86">
        <f>'Tabell 4.1'!C69</f>
        <v>0.16</v>
      </c>
      <c r="D54" s="87">
        <f>'Tabell 4.1'!D69/'Tabell 4.1'!$S69*100</f>
        <v>3.0163934426229511</v>
      </c>
      <c r="E54" s="87">
        <f>'Tabell 4.1'!E69/'Tabell 4.1'!$S69*100</f>
        <v>3.0163934426229511</v>
      </c>
      <c r="F54" s="87">
        <f>'Tabell 4.1'!F69/'Tabell 4.1'!$S69*100</f>
        <v>2.622950819672131</v>
      </c>
      <c r="G54" s="87">
        <f>'Tabell 4.1'!G69/'Tabell 4.1'!$S69*100</f>
        <v>3.3442622950819669</v>
      </c>
      <c r="H54" s="87">
        <f>'Tabell 4.1'!H69/'Tabell 4.1'!$S69*100</f>
        <v>9.2240437158469941</v>
      </c>
      <c r="I54" s="87">
        <f>'Tabell 4.1'!I69/'Tabell 4.1'!$S69*100</f>
        <v>7.8469945355191246</v>
      </c>
      <c r="J54" s="87">
        <f>'Tabell 4.1'!J69/'Tabell 4.1'!$S69*100</f>
        <v>11.825136612021858</v>
      </c>
      <c r="K54" s="87">
        <f>'Tabell 4.1'!K69/'Tabell 4.1'!$S69*100</f>
        <v>9.9234972677595614</v>
      </c>
      <c r="L54" s="87">
        <f>'Tabell 4.1'!L69/'Tabell 4.1'!$S69*100</f>
        <v>4.8087431693989071</v>
      </c>
      <c r="M54" s="87">
        <f>'Tabell 4.1'!M69/'Tabell 4.1'!$S69*100</f>
        <v>4.6338797814207657</v>
      </c>
      <c r="N54" s="87">
        <f>'Tabell 4.1'!N69/'Tabell 4.1'!$S69*100</f>
        <v>4.3934426229508192</v>
      </c>
      <c r="O54" s="87">
        <f>'Tabell 4.1'!O69/'Tabell 4.1'!$S69*100</f>
        <v>7.0382513661202184</v>
      </c>
      <c r="P54" s="87">
        <f>'Tabell 4.1'!P69/'Tabell 4.1'!$S69*100</f>
        <v>13.77049180327869</v>
      </c>
      <c r="Q54" s="87">
        <f>'Tabell 4.1'!Q69/'Tabell 4.1'!$S69*100</f>
        <v>11.781420765027322</v>
      </c>
      <c r="R54" s="87">
        <f>'Tabell 4.1'!R69/'Tabell 4.1'!$S69*100</f>
        <v>2.7540983606557381</v>
      </c>
      <c r="S54" s="87">
        <f>'Tabell 4.1'!S69/'Tabell 4.1'!$S69*100</f>
        <v>100</v>
      </c>
    </row>
    <row r="55" spans="1:38" ht="16.5" customHeight="1" x14ac:dyDescent="0.35">
      <c r="A55" s="411" t="s">
        <v>242</v>
      </c>
      <c r="B55" s="411"/>
      <c r="C55" s="86">
        <f>'Tabell 4.1'!C72</f>
        <v>6.7000000000000004E-2</v>
      </c>
      <c r="D55" s="87">
        <f>'Tabell 4.1'!D72/'Tabell 4.1'!$S72*100</f>
        <v>7.3165388828039424</v>
      </c>
      <c r="E55" s="87">
        <f>'Tabell 4.1'!E72/'Tabell 4.1'!$S72*100</f>
        <v>6.3015699160277476</v>
      </c>
      <c r="F55" s="87">
        <f>'Tabell 4.1'!F72/'Tabell 4.1'!$S72*100</f>
        <v>5.2281854691493246</v>
      </c>
      <c r="G55" s="87">
        <f>'Tabell 4.1'!G72/'Tabell 4.1'!$S72*100</f>
        <v>2.511865644395765</v>
      </c>
      <c r="H55" s="87">
        <f>'Tabell 4.1'!H72/'Tabell 4.1'!$S72*100</f>
        <v>4.0014603870025551</v>
      </c>
      <c r="I55" s="87">
        <f>'Tabell 4.1'!I72/'Tabell 4.1'!$S72*100</f>
        <v>2.5337714494340999</v>
      </c>
      <c r="J55" s="87">
        <f>'Tabell 4.1'!J72/'Tabell 4.1'!$S72*100</f>
        <v>3.4027017159547279</v>
      </c>
      <c r="K55" s="87">
        <f>'Tabell 4.1'!K72/'Tabell 4.1'!$S72*100</f>
        <v>4.3154435925520263</v>
      </c>
      <c r="L55" s="87">
        <f>'Tabell 4.1'!L72/'Tabell 4.1'!$S72*100</f>
        <v>5.739320920043812</v>
      </c>
      <c r="M55" s="87">
        <f>'Tabell 4.1'!M72/'Tabell 4.1'!$S72*100</f>
        <v>7.9225994888645488</v>
      </c>
      <c r="N55" s="87">
        <f>'Tabell 4.1'!N72/'Tabell 4.1'!$S72*100</f>
        <v>10.427163198247536</v>
      </c>
      <c r="O55" s="87">
        <f>'Tabell 4.1'!O72/'Tabell 4.1'!$S72*100</f>
        <v>14.056224899598394</v>
      </c>
      <c r="P55" s="87">
        <f>'Tabell 4.1'!P72/'Tabell 4.1'!$S72*100</f>
        <v>10.558598028477546</v>
      </c>
      <c r="Q55" s="87">
        <f>'Tabell 4.1'!Q72/'Tabell 4.1'!$S72*100</f>
        <v>7.3457466228550565</v>
      </c>
      <c r="R55" s="87">
        <f>'Tabell 4.1'!R72/'Tabell 4.1'!$S72*100</f>
        <v>8.3388097845929163</v>
      </c>
      <c r="S55" s="87">
        <f>'Tabell 4.1'!S72/'Tabell 4.1'!$S72*100</f>
        <v>100</v>
      </c>
    </row>
    <row r="56" spans="1:38" ht="16.5" customHeight="1" x14ac:dyDescent="0.35">
      <c r="A56" s="411" t="s">
        <v>243</v>
      </c>
      <c r="B56" s="411"/>
      <c r="C56" s="86">
        <f>'Tabell 4.1'!C73</f>
        <v>0.01</v>
      </c>
      <c r="D56" s="87">
        <f>'Tabell 4.1'!D73/'Tabell 4.1'!$S73*100</f>
        <v>5.6359875904860388</v>
      </c>
      <c r="E56" s="87">
        <f>'Tabell 4.1'!E73/'Tabell 4.1'!$S73*100</f>
        <v>4.4467425025853151</v>
      </c>
      <c r="F56" s="87">
        <f>'Tabell 4.1'!F73/'Tabell 4.1'!$S73*100</f>
        <v>4.2916235780765257</v>
      </c>
      <c r="G56" s="87">
        <f>'Tabell 4.1'!G73/'Tabell 4.1'!$S73*100</f>
        <v>3.9813857290589452</v>
      </c>
      <c r="H56" s="87">
        <f>'Tabell 4.1'!H73/'Tabell 4.1'!$S73*100</f>
        <v>9.8759048603929678</v>
      </c>
      <c r="I56" s="87">
        <f>'Tabell 4.1'!I73/'Tabell 4.1'!$S73*100</f>
        <v>7.0837642192347463</v>
      </c>
      <c r="J56" s="87">
        <f>'Tabell 4.1'!J73/'Tabell 4.1'!$S73*100</f>
        <v>8.7900723888314385</v>
      </c>
      <c r="K56" s="87">
        <f>'Tabell 4.1'!K73/'Tabell 4.1'!$S73*100</f>
        <v>6.7735263702171657</v>
      </c>
      <c r="L56" s="87">
        <f>'Tabell 4.1'!L73/'Tabell 4.1'!$S73*100</f>
        <v>5.2223371251292656</v>
      </c>
      <c r="M56" s="87">
        <f>'Tabell 4.1'!M73/'Tabell 4.1'!$S73*100</f>
        <v>4.7569803516028957</v>
      </c>
      <c r="N56" s="87">
        <f>'Tabell 4.1'!N73/'Tabell 4.1'!$S73*100</f>
        <v>6.463288521199587</v>
      </c>
      <c r="O56" s="87">
        <f>'Tabell 4.1'!O73/'Tabell 4.1'!$S73*100</f>
        <v>8.2730093071354709</v>
      </c>
      <c r="P56" s="87">
        <f>'Tabell 4.1'!P73/'Tabell 4.1'!$S73*100</f>
        <v>9.1520165460186131</v>
      </c>
      <c r="Q56" s="87">
        <f>'Tabell 4.1'!Q73/'Tabell 4.1'!$S73*100</f>
        <v>9.4622543950361937</v>
      </c>
      <c r="R56" s="87">
        <f>'Tabell 4.1'!R73/'Tabell 4.1'!$S73*100</f>
        <v>5.7911065149948291</v>
      </c>
      <c r="S56" s="87">
        <f>'Tabell 4.1'!S73/'Tabell 4.1'!$S73*100</f>
        <v>100</v>
      </c>
    </row>
    <row r="57" spans="1:38" ht="16.5" customHeight="1" x14ac:dyDescent="0.35">
      <c r="A57" s="411" t="s">
        <v>244</v>
      </c>
      <c r="B57" s="411"/>
      <c r="C57" s="86">
        <f>'Tabell 4.1'!C74</f>
        <v>0.01</v>
      </c>
      <c r="D57" s="87">
        <f>'Tabell 4.1'!D74/'Tabell 4.1'!$S74*100</f>
        <v>4.7777905594539671</v>
      </c>
      <c r="E57" s="87">
        <f>'Tabell 4.1'!E74/'Tabell 4.1'!$S74*100</f>
        <v>4.1642701023812263</v>
      </c>
      <c r="F57" s="87">
        <f>'Tabell 4.1'!F74/'Tabell 4.1'!$S74*100</f>
        <v>4.2447946623720236</v>
      </c>
      <c r="G57" s="87">
        <f>'Tabell 4.1'!G74/'Tabell 4.1'!$S74*100</f>
        <v>3.8229993481345139</v>
      </c>
      <c r="H57" s="87">
        <f>'Tabell 4.1'!H74/'Tabell 4.1'!$S74*100</f>
        <v>10.495034318800569</v>
      </c>
      <c r="I57" s="87">
        <f>'Tabell 4.1'!I74/'Tabell 4.1'!$S74*100</f>
        <v>8.0754630162199472</v>
      </c>
      <c r="J57" s="87">
        <f>'Tabell 4.1'!J74/'Tabell 4.1'!$S74*100</f>
        <v>10.088577015989877</v>
      </c>
      <c r="K57" s="87">
        <f>'Tabell 4.1'!K74/'Tabell 4.1'!$S74*100</f>
        <v>8.2211741247747234</v>
      </c>
      <c r="L57" s="87">
        <f>'Tabell 4.1'!L74/'Tabell 4.1'!$S74*100</f>
        <v>4.191111622378159</v>
      </c>
      <c r="M57" s="87">
        <f>'Tabell 4.1'!M74/'Tabell 4.1'!$S74*100</f>
        <v>4.1796081138080448</v>
      </c>
      <c r="N57" s="87">
        <f>'Tabell 4.1'!N74/'Tabell 4.1'!$S74*100</f>
        <v>5.8322788450477399</v>
      </c>
      <c r="O57" s="87">
        <f>'Tabell 4.1'!O74/'Tabell 4.1'!$S74*100</f>
        <v>7.7725372905402805</v>
      </c>
      <c r="P57" s="87">
        <f>'Tabell 4.1'!P74/'Tabell 4.1'!$S74*100</f>
        <v>9.1146132903869006</v>
      </c>
      <c r="Q57" s="87">
        <f>'Tabell 4.1'!Q74/'Tabell 4.1'!$S74*100</f>
        <v>10.333985198818974</v>
      </c>
      <c r="R57" s="87">
        <f>'Tabell 4.1'!R74/'Tabell 4.1'!$S74*100</f>
        <v>4.6857624908930555</v>
      </c>
      <c r="S57" s="87">
        <f>'Tabell 4.1'!S74/'Tabell 4.1'!$S74*100</f>
        <v>100</v>
      </c>
    </row>
    <row r="58" spans="1:38" ht="16.5" customHeight="1" x14ac:dyDescent="0.35">
      <c r="A58" s="411" t="s">
        <v>245</v>
      </c>
      <c r="B58" s="411"/>
      <c r="C58" s="86">
        <f>'Tabell 4.1'!C75</f>
        <v>0.01</v>
      </c>
      <c r="D58" s="87">
        <f>'Tabell 4.1'!D75/'Tabell 4.1'!$S75*100</f>
        <v>5.7339449541284404</v>
      </c>
      <c r="E58" s="87">
        <f>'Tabell 4.1'!E75/'Tabell 4.1'!$S75*100</f>
        <v>5.5373525557011796</v>
      </c>
      <c r="F58" s="87">
        <f>'Tabell 4.1'!F75/'Tabell 4.1'!$S75*100</f>
        <v>4.882044560943644</v>
      </c>
      <c r="G58" s="87">
        <f>'Tabell 4.1'!G75/'Tabell 4.1'!$S75*100</f>
        <v>4.4560943643512454</v>
      </c>
      <c r="H58" s="87">
        <f>'Tabell 4.1'!H75/'Tabell 4.1'!$S75*100</f>
        <v>9.7968545216251623</v>
      </c>
      <c r="I58" s="87">
        <f>'Tabell 4.1'!I75/'Tabell 4.1'!$S75*100</f>
        <v>6.9134993446920046</v>
      </c>
      <c r="J58" s="87">
        <f>'Tabell 4.1'!J75/'Tabell 4.1'!$S75*100</f>
        <v>9.8951507208387941</v>
      </c>
      <c r="K58" s="87">
        <f>'Tabell 4.1'!K75/'Tabell 4.1'!$S75*100</f>
        <v>6.9790301441677585</v>
      </c>
      <c r="L58" s="87">
        <f>'Tabell 4.1'!L75/'Tabell 4.1'!$S75*100</f>
        <v>4.3250327653997385</v>
      </c>
      <c r="M58" s="87">
        <f>'Tabell 4.1'!M75/'Tabell 4.1'!$S75*100</f>
        <v>4.9148099606815201</v>
      </c>
      <c r="N58" s="87">
        <f>'Tabell 4.1'!N75/'Tabell 4.1'!$S75*100</f>
        <v>6.3564875491480999</v>
      </c>
      <c r="O58" s="87">
        <f>'Tabell 4.1'!O75/'Tabell 4.1'!$S75*100</f>
        <v>9.1087811271297507</v>
      </c>
      <c r="P58" s="87">
        <f>'Tabell 4.1'!P75/'Tabell 4.1'!$S75*100</f>
        <v>7.2083879423328963</v>
      </c>
      <c r="Q58" s="87">
        <f>'Tabell 4.1'!Q75/'Tabell 4.1'!$S75*100</f>
        <v>8.0275229357798175</v>
      </c>
      <c r="R58" s="87">
        <f>'Tabell 4.1'!R75/'Tabell 4.1'!$S75*100</f>
        <v>5.8650065530799473</v>
      </c>
      <c r="S58" s="87">
        <f>'Tabell 4.1'!S75/'Tabell 4.1'!$S75*100</f>
        <v>100</v>
      </c>
    </row>
    <row r="59" spans="1:38" ht="16.5" customHeight="1" thickBot="1" x14ac:dyDescent="0.4">
      <c r="A59" s="420" t="s">
        <v>246</v>
      </c>
      <c r="B59" s="420"/>
      <c r="C59" s="269" t="s">
        <v>202</v>
      </c>
      <c r="D59" s="267">
        <f>SUMPRODUCT($C44:$C58,D44:D58)</f>
        <v>6.5938556818183409</v>
      </c>
      <c r="E59" s="267">
        <f t="shared" ref="E59:R59" si="21">SUMPRODUCT($C44:$C58,E44:E58)</f>
        <v>5.6550534456057697</v>
      </c>
      <c r="F59" s="267">
        <f t="shared" si="21"/>
        <v>5.1237469414440282</v>
      </c>
      <c r="G59" s="267">
        <f t="shared" si="21"/>
        <v>3.8413519645248719</v>
      </c>
      <c r="H59" s="267">
        <f t="shared" si="21"/>
        <v>7.8861344057688649</v>
      </c>
      <c r="I59" s="267">
        <f t="shared" si="21"/>
        <v>5.7452088178887992</v>
      </c>
      <c r="J59" s="267">
        <f t="shared" si="21"/>
        <v>7.7928177417139626</v>
      </c>
      <c r="K59" s="267">
        <f t="shared" si="21"/>
        <v>7.0836894368890082</v>
      </c>
      <c r="L59" s="267">
        <f t="shared" si="21"/>
        <v>4.9661269291647328</v>
      </c>
      <c r="M59" s="267">
        <f t="shared" si="21"/>
        <v>5.5174080963984506</v>
      </c>
      <c r="N59" s="267">
        <f t="shared" si="21"/>
        <v>6.4843586988962514</v>
      </c>
      <c r="O59" s="267">
        <f t="shared" si="21"/>
        <v>9.2576817415261594</v>
      </c>
      <c r="P59" s="267">
        <f t="shared" si="21"/>
        <v>9.0941673778845384</v>
      </c>
      <c r="Q59" s="267">
        <f t="shared" si="21"/>
        <v>8.4337130802995812</v>
      </c>
      <c r="R59" s="267">
        <f t="shared" si="21"/>
        <v>6.5246856401766475</v>
      </c>
      <c r="S59" s="267">
        <f>SUM(D59:R59)</f>
        <v>100</v>
      </c>
      <c r="U59" s="83"/>
      <c r="V59" s="83"/>
      <c r="W59" s="83"/>
      <c r="X59" s="83"/>
      <c r="Y59" s="83"/>
      <c r="Z59" s="83"/>
      <c r="AA59" s="83"/>
      <c r="AB59" s="83"/>
      <c r="AC59" s="83"/>
      <c r="AD59" s="83"/>
      <c r="AE59" s="83"/>
      <c r="AF59" s="83"/>
      <c r="AG59" s="83"/>
      <c r="AH59" s="83"/>
      <c r="AI59" s="83"/>
      <c r="AJ59" s="83"/>
      <c r="AK59" s="83"/>
      <c r="AL59" s="83"/>
    </row>
    <row r="60" spans="1:38" ht="16.5" customHeight="1" thickBot="1" x14ac:dyDescent="0.4">
      <c r="A60" s="404"/>
      <c r="B60" s="404"/>
      <c r="C60" s="78"/>
      <c r="D60" s="17"/>
      <c r="E60" s="17"/>
      <c r="F60" s="17"/>
      <c r="G60" s="17"/>
      <c r="H60" s="17"/>
      <c r="I60" s="17"/>
      <c r="J60" s="17"/>
      <c r="K60" s="17"/>
      <c r="L60" s="17"/>
      <c r="M60" s="17"/>
      <c r="N60" s="17"/>
      <c r="O60" s="17"/>
      <c r="P60" s="17"/>
      <c r="Q60" s="17"/>
      <c r="R60" s="17"/>
      <c r="S60" s="17"/>
    </row>
    <row r="61" spans="1:38" ht="16.5" customHeight="1" x14ac:dyDescent="0.35">
      <c r="A61" s="419" t="s">
        <v>247</v>
      </c>
      <c r="B61" s="419"/>
      <c r="C61" s="212">
        <f>SUM(C44:C49)</f>
        <v>0.45999999999999996</v>
      </c>
      <c r="D61" s="212">
        <f>SUMPRODUCT($C$44:$C$49,D44:D49)/$C61</f>
        <v>8.7073037077837476</v>
      </c>
      <c r="E61" s="212">
        <f t="shared" ref="E61:S61" si="22">SUMPRODUCT($C$44:$C$49,E44:E49)/$C61</f>
        <v>7.1113752418847733</v>
      </c>
      <c r="F61" s="212">
        <f t="shared" si="22"/>
        <v>6.2967275313848132</v>
      </c>
      <c r="G61" s="212">
        <f t="shared" si="22"/>
        <v>4.0512345027443146</v>
      </c>
      <c r="H61" s="212">
        <f t="shared" si="22"/>
        <v>6.1307062744626259</v>
      </c>
      <c r="I61" s="212">
        <f t="shared" si="22"/>
        <v>4.1243570516594623</v>
      </c>
      <c r="J61" s="212">
        <f t="shared" si="22"/>
        <v>5.818752498079224</v>
      </c>
      <c r="K61" s="212">
        <f t="shared" si="22"/>
        <v>6.0930975370864413</v>
      </c>
      <c r="L61" s="212">
        <f t="shared" si="22"/>
        <v>5.394006073405353</v>
      </c>
      <c r="M61" s="212">
        <f t="shared" si="22"/>
        <v>6.0827187648803296</v>
      </c>
      <c r="N61" s="212">
        <f t="shared" si="22"/>
        <v>7.0601458870577725</v>
      </c>
      <c r="O61" s="212">
        <f t="shared" si="22"/>
        <v>10.092175761265516</v>
      </c>
      <c r="P61" s="212">
        <f t="shared" si="22"/>
        <v>7.4509578784282908</v>
      </c>
      <c r="Q61" s="212">
        <f t="shared" si="22"/>
        <v>6.7596242183865414</v>
      </c>
      <c r="R61" s="212">
        <f t="shared" si="22"/>
        <v>8.8268170714908063</v>
      </c>
      <c r="S61" s="212">
        <f t="shared" si="22"/>
        <v>100.00000000000001</v>
      </c>
    </row>
    <row r="62" spans="1:38" ht="16.5" customHeight="1" thickBot="1" x14ac:dyDescent="0.4">
      <c r="A62" s="422" t="s">
        <v>248</v>
      </c>
      <c r="B62" s="422"/>
      <c r="C62" s="268">
        <f>SUM(C50:C58)</f>
        <v>0.54</v>
      </c>
      <c r="D62" s="268">
        <f>SUMPRODUCT($C$50:$C$58,D50:D58)/$C62</f>
        <v>4.7935110671070689</v>
      </c>
      <c r="E62" s="268">
        <f t="shared" ref="E62:S62" si="23">SUMPRODUCT($C$50:$C$58,E50:E58)/$C62</f>
        <v>4.4144830265532873</v>
      </c>
      <c r="F62" s="268">
        <f t="shared" si="23"/>
        <v>4.1245412537166928</v>
      </c>
      <c r="G62" s="268">
        <f t="shared" si="23"/>
        <v>3.6625631356712738</v>
      </c>
      <c r="H62" s="268">
        <f t="shared" si="23"/>
        <v>9.3814991102149197</v>
      </c>
      <c r="I62" s="268">
        <f t="shared" si="23"/>
        <v>7.1259343965286019</v>
      </c>
      <c r="J62" s="268">
        <f t="shared" si="23"/>
        <v>9.4744288751805907</v>
      </c>
      <c r="K62" s="268">
        <f t="shared" si="23"/>
        <v>7.9275269811652667</v>
      </c>
      <c r="L62" s="268">
        <f t="shared" si="23"/>
        <v>4.601637287774575</v>
      </c>
      <c r="M62" s="268">
        <f t="shared" si="23"/>
        <v>5.0358471565805507</v>
      </c>
      <c r="N62" s="268">
        <f t="shared" si="23"/>
        <v>5.9938733163882878</v>
      </c>
      <c r="O62" s="268">
        <f t="shared" si="23"/>
        <v>8.5468164654518937</v>
      </c>
      <c r="P62" s="268">
        <f t="shared" si="23"/>
        <v>10.493938432976892</v>
      </c>
      <c r="Q62" s="268">
        <f t="shared" si="23"/>
        <v>9.8597887774847628</v>
      </c>
      <c r="R62" s="268">
        <f t="shared" si="23"/>
        <v>4.5636107172053268</v>
      </c>
      <c r="S62" s="268">
        <f t="shared" si="23"/>
        <v>100</v>
      </c>
    </row>
    <row r="63" spans="1:38" ht="16.5" customHeight="1" thickBot="1" x14ac:dyDescent="0.4">
      <c r="A63" s="404"/>
      <c r="B63" s="404"/>
      <c r="C63" s="78"/>
      <c r="D63" s="17"/>
      <c r="E63" s="17"/>
      <c r="F63" s="17"/>
      <c r="G63" s="17"/>
      <c r="H63" s="17"/>
      <c r="I63" s="17"/>
      <c r="J63" s="17"/>
      <c r="K63" s="17"/>
      <c r="L63" s="17"/>
      <c r="M63" s="17"/>
      <c r="N63" s="17"/>
      <c r="O63" s="17"/>
      <c r="P63" s="17"/>
      <c r="Q63" s="17"/>
      <c r="R63" s="17"/>
      <c r="S63" s="17"/>
    </row>
    <row r="64" spans="1:38" ht="16.5" customHeight="1" x14ac:dyDescent="0.35">
      <c r="A64" s="423" t="str">
        <f>'Tabell 2.1'!A42</f>
        <v>FO4AB Sosiale tjenester</v>
      </c>
      <c r="B64" s="423"/>
      <c r="C64" s="213"/>
      <c r="D64" s="214"/>
      <c r="E64" s="214"/>
      <c r="F64" s="214"/>
      <c r="G64" s="214"/>
      <c r="H64" s="214"/>
      <c r="I64" s="214"/>
      <c r="J64" s="214"/>
      <c r="K64" s="214"/>
      <c r="L64" s="214"/>
      <c r="M64" s="214"/>
      <c r="N64" s="214"/>
      <c r="O64" s="214"/>
      <c r="P64" s="214"/>
      <c r="Q64" s="214"/>
      <c r="R64" s="214"/>
      <c r="S64" s="214"/>
    </row>
    <row r="65" spans="1:38" ht="16.5" customHeight="1" x14ac:dyDescent="0.35">
      <c r="A65" s="421" t="s">
        <v>249</v>
      </c>
      <c r="B65" s="421"/>
      <c r="C65" s="84">
        <f>'Tabell 4.1'!C79</f>
        <v>0.12</v>
      </c>
      <c r="D65" s="85">
        <f>'Tabell 4.1'!D79/'Tabell 4.1'!$S79*100</f>
        <v>12.294076410795654</v>
      </c>
      <c r="E65" s="85">
        <f>'Tabell 4.1'!E79/'Tabell 4.1'!$S79*100</f>
        <v>12.583245706274099</v>
      </c>
      <c r="F65" s="85">
        <f>'Tabell 4.1'!F79/'Tabell 4.1'!$S79*100</f>
        <v>8.657553452506134</v>
      </c>
      <c r="G65" s="85">
        <f>'Tabell 4.1'!G79/'Tabell 4.1'!$S79*100</f>
        <v>8.0792148615492465</v>
      </c>
      <c r="H65" s="85">
        <f>'Tabell 4.1'!H79/'Tabell 4.1'!$S79*100</f>
        <v>8.3158079214861562</v>
      </c>
      <c r="I65" s="85">
        <f>'Tabell 4.1'!I79/'Tabell 4.1'!$S79*100</f>
        <v>2.5148966000701019</v>
      </c>
      <c r="J65" s="85">
        <f>'Tabell 4.1'!J79/'Tabell 4.1'!$S79*100</f>
        <v>3.2422011917280056</v>
      </c>
      <c r="K65" s="85">
        <f>'Tabell 4.1'!K79/'Tabell 4.1'!$S79*100</f>
        <v>6.4055380301437079</v>
      </c>
      <c r="L65" s="85">
        <f>'Tabell 4.1'!L79/'Tabell 4.1'!$S79*100</f>
        <v>5.5643182614791442</v>
      </c>
      <c r="M65" s="85">
        <f>'Tabell 4.1'!M79/'Tabell 4.1'!$S79*100</f>
        <v>4.9772169645986679</v>
      </c>
      <c r="N65" s="85">
        <f>'Tabell 4.1'!N79/'Tabell 4.1'!$S79*100</f>
        <v>6.028741675429373</v>
      </c>
      <c r="O65" s="85">
        <f>'Tabell 4.1'!O79/'Tabell 4.1'!$S79*100</f>
        <v>7.6235541535226075</v>
      </c>
      <c r="P65" s="85">
        <f>'Tabell 4.1'!P79/'Tabell 4.1'!$S79*100</f>
        <v>4.4076410795653702</v>
      </c>
      <c r="Q65" s="85">
        <f>'Tabell 4.1'!Q79/'Tabell 4.1'!$S79*100</f>
        <v>3.9695057833859098</v>
      </c>
      <c r="R65" s="85">
        <f>'Tabell 4.1'!R79/'Tabell 4.1'!$S79*100</f>
        <v>5.3364879074658251</v>
      </c>
      <c r="S65" s="85">
        <f>'Tabell 4.1'!S79/'Tabell 4.1'!$S79*100</f>
        <v>100</v>
      </c>
    </row>
    <row r="66" spans="1:38" ht="16.5" customHeight="1" x14ac:dyDescent="0.35">
      <c r="A66" s="421" t="s">
        <v>250</v>
      </c>
      <c r="B66" s="421"/>
      <c r="C66" s="84">
        <f>'Tabell 4.1'!C80</f>
        <v>0.22</v>
      </c>
      <c r="D66" s="85">
        <f>'Tabell 4.1'!D80/'Tabell 4.1'!$S80*100</f>
        <v>11.002492790458966</v>
      </c>
      <c r="E66" s="85">
        <f>'Tabell 4.1'!E80/'Tabell 4.1'!$S80*100</f>
        <v>7.8938364533945942</v>
      </c>
      <c r="F66" s="85">
        <f>'Tabell 4.1'!F80/'Tabell 4.1'!$S80*100</f>
        <v>4.4479202307053125</v>
      </c>
      <c r="G66" s="85">
        <f>'Tabell 4.1'!G80/'Tabell 4.1'!$S80*100</f>
        <v>3.1673102302165308</v>
      </c>
      <c r="H66" s="85">
        <f>'Tabell 4.1'!H80/'Tabell 4.1'!$S80*100</f>
        <v>4.0959968717923649</v>
      </c>
      <c r="I66" s="85">
        <f>'Tabell 4.1'!I80/'Tabell 4.1'!$S80*100</f>
        <v>2.3510435505156657</v>
      </c>
      <c r="J66" s="85">
        <f>'Tabell 4.1'!J80/'Tabell 4.1'!$S80*100</f>
        <v>2.7713964514394642</v>
      </c>
      <c r="K66" s="85">
        <f>'Tabell 4.1'!K80/'Tabell 4.1'!$S80*100</f>
        <v>3.9835769099173959</v>
      </c>
      <c r="L66" s="85">
        <f>'Tabell 4.1'!L80/'Tabell 4.1'!$S80*100</f>
        <v>6.8967202698079086</v>
      </c>
      <c r="M66" s="85">
        <f>'Tabell 4.1'!M80/'Tabell 4.1'!$S80*100</f>
        <v>6.4714795444547626</v>
      </c>
      <c r="N66" s="85">
        <f>'Tabell 4.1'!N80/'Tabell 4.1'!$S80*100</f>
        <v>13.177574661518157</v>
      </c>
      <c r="O66" s="85">
        <f>'Tabell 4.1'!O80/'Tabell 4.1'!$S80*100</f>
        <v>11.672124737279436</v>
      </c>
      <c r="P66" s="85">
        <f>'Tabell 4.1'!P80/'Tabell 4.1'!$S80*100</f>
        <v>5.249523437118139</v>
      </c>
      <c r="Q66" s="85">
        <f>'Tabell 4.1'!Q80/'Tabell 4.1'!$S80*100</f>
        <v>4.0617821007869397</v>
      </c>
      <c r="R66" s="85">
        <f>'Tabell 4.1'!R80/'Tabell 4.1'!$S80*100</f>
        <v>12.757221760594359</v>
      </c>
      <c r="S66" s="85">
        <f>'Tabell 4.1'!S80/'Tabell 4.1'!$S80*100</f>
        <v>100</v>
      </c>
    </row>
    <row r="67" spans="1:38" ht="16.5" customHeight="1" x14ac:dyDescent="0.35">
      <c r="A67" s="421" t="s">
        <v>251</v>
      </c>
      <c r="B67" s="421"/>
      <c r="C67" s="84">
        <f>'Tabell 4.1'!C81</f>
        <v>0.18</v>
      </c>
      <c r="D67" s="87">
        <f>'Tabell 4.1'!D81/'Tabell 4.1'!$S81*100</f>
        <v>13.53318127511676</v>
      </c>
      <c r="E67" s="87">
        <f>'Tabell 4.1'!E81/'Tabell 4.1'!$S81*100</f>
        <v>9.004018681438037</v>
      </c>
      <c r="F67" s="87">
        <f>'Tabell 4.1'!F81/'Tabell 4.1'!$S81*100</f>
        <v>7.2879330943847078</v>
      </c>
      <c r="G67" s="87">
        <f>'Tabell 4.1'!G81/'Tabell 4.1'!$S81*100</f>
        <v>3.8666232214619312</v>
      </c>
      <c r="H67" s="87">
        <f>'Tabell 4.1'!H81/'Tabell 4.1'!$S81*100</f>
        <v>5.484957097860323</v>
      </c>
      <c r="I67" s="87">
        <f>'Tabell 4.1'!I81/'Tabell 4.1'!$S81*100</f>
        <v>2.3025958509829478</v>
      </c>
      <c r="J67" s="87">
        <f>'Tabell 4.1'!J81/'Tabell 4.1'!$S81*100</f>
        <v>3.2583903551645492</v>
      </c>
      <c r="K67" s="87">
        <f>'Tabell 4.1'!K81/'Tabell 4.1'!$S81*100</f>
        <v>3.5625067883132395</v>
      </c>
      <c r="L67" s="87">
        <f>'Tabell 4.1'!L81/'Tabell 4.1'!$S81*100</f>
        <v>7.4834365156945806</v>
      </c>
      <c r="M67" s="87">
        <f>'Tabell 4.1'!M81/'Tabell 4.1'!$S81*100</f>
        <v>5.4415118931247966</v>
      </c>
      <c r="N67" s="87">
        <f>'Tabell 4.1'!N81/'Tabell 4.1'!$S81*100</f>
        <v>8.3197567068534823</v>
      </c>
      <c r="O67" s="87">
        <f>'Tabell 4.1'!O81/'Tabell 4.1'!$S81*100</f>
        <v>9.7968936678614096</v>
      </c>
      <c r="P67" s="87">
        <f>'Tabell 4.1'!P81/'Tabell 4.1'!$S81*100</f>
        <v>5.9302704463994784</v>
      </c>
      <c r="Q67" s="87">
        <f>'Tabell 4.1'!Q81/'Tabell 4.1'!$S81*100</f>
        <v>3.9860975344846312</v>
      </c>
      <c r="R67" s="87">
        <f>'Tabell 4.1'!R81/'Tabell 4.1'!$S81*100</f>
        <v>10.74182687085913</v>
      </c>
      <c r="S67" s="87">
        <f>'Tabell 4.1'!S81/'Tabell 4.1'!$S81*100</f>
        <v>100</v>
      </c>
    </row>
    <row r="68" spans="1:38" ht="16.5" customHeight="1" x14ac:dyDescent="0.35">
      <c r="A68" s="412" t="s">
        <v>252</v>
      </c>
      <c r="B68" s="412"/>
      <c r="C68" s="84">
        <f>'Tabell 4.1'!C82</f>
        <v>0.1</v>
      </c>
      <c r="D68" s="87">
        <f>'Tabell 4.1'!D82/'Tabell 4.1'!$S82*100</f>
        <v>12.590327207772875</v>
      </c>
      <c r="E68" s="87">
        <f>'Tabell 4.1'!E82/'Tabell 4.1'!$S82*100</f>
        <v>13.464505128690899</v>
      </c>
      <c r="F68" s="87">
        <f>'Tabell 4.1'!F82/'Tabell 4.1'!$S82*100</f>
        <v>9.2072857181520469</v>
      </c>
      <c r="G68" s="87">
        <f>'Tabell 4.1'!G82/'Tabell 4.1'!$S82*100</f>
        <v>9.7485723564913798</v>
      </c>
      <c r="H68" s="87">
        <f>'Tabell 4.1'!H82/'Tabell 4.1'!$S82*100</f>
        <v>12.054453435816937</v>
      </c>
      <c r="I68" s="87">
        <f>'Tabell 4.1'!I82/'Tabell 4.1'!$S82*100</f>
        <v>2.7253782240385398</v>
      </c>
      <c r="J68" s="87">
        <f>'Tabell 4.1'!J82/'Tabell 4.1'!$S82*100</f>
        <v>3.6320333432569218</v>
      </c>
      <c r="K68" s="87">
        <f>'Tabell 4.1'!K82/'Tabell 4.1'!$S82*100</f>
        <v>6.0272267179084684</v>
      </c>
      <c r="L68" s="87">
        <f>'Tabell 4.1'!L82/'Tabell 4.1'!$S82*100</f>
        <v>5.6591518038377222</v>
      </c>
      <c r="M68" s="87">
        <f>'Tabell 4.1'!M82/'Tabell 4.1'!$S82*100</f>
        <v>2.8119840861728327</v>
      </c>
      <c r="N68" s="87">
        <f>'Tabell 4.1'!N82/'Tabell 4.1'!$S82*100</f>
        <v>4.4331375679991343</v>
      </c>
      <c r="O68" s="87">
        <f>'Tabell 4.1'!O82/'Tabell 4.1'!$S82*100</f>
        <v>5.0826815340063325</v>
      </c>
      <c r="P68" s="87">
        <f>'Tabell 4.1'!P82/'Tabell 4.1'!$S82*100</f>
        <v>3.7240520717746084</v>
      </c>
      <c r="Q68" s="87">
        <f>'Tabell 4.1'!Q82/'Tabell 4.1'!$S82*100</f>
        <v>3.7619421364583614</v>
      </c>
      <c r="R68" s="87">
        <f>'Tabell 4.1'!R82/'Tabell 4.1'!$S82*100</f>
        <v>5.0772686676229393</v>
      </c>
      <c r="S68" s="87">
        <f>'Tabell 4.1'!S82/'Tabell 4.1'!$S82*100</f>
        <v>100</v>
      </c>
    </row>
    <row r="69" spans="1:38" ht="16.5" customHeight="1" x14ac:dyDescent="0.35">
      <c r="A69" s="421" t="s">
        <v>253</v>
      </c>
      <c r="B69" s="421"/>
      <c r="C69" s="84">
        <f>'Tabell 4.1'!C83</f>
        <v>0.16</v>
      </c>
      <c r="D69" s="87">
        <f>'Tabell 4.1'!D83/'Tabell 4.1'!$S83*100</f>
        <v>12.981677758606525</v>
      </c>
      <c r="E69" s="87">
        <f>'Tabell 4.1'!E83/'Tabell 4.1'!$S83*100</f>
        <v>10.110097773395776</v>
      </c>
      <c r="F69" s="87">
        <f>'Tabell 4.1'!F83/'Tabell 4.1'!$S83*100</f>
        <v>5.9321337605784246</v>
      </c>
      <c r="G69" s="87">
        <f>'Tabell 4.1'!G83/'Tabell 4.1'!$S83*100</f>
        <v>4.5969928518609811</v>
      </c>
      <c r="H69" s="87">
        <f>'Tabell 4.1'!H83/'Tabell 4.1'!$S83*100</f>
        <v>4.6257497329718182</v>
      </c>
      <c r="I69" s="87">
        <f>'Tabell 4.1'!I83/'Tabell 4.1'!$S83*100</f>
        <v>1.725412866650234</v>
      </c>
      <c r="J69" s="87">
        <f>'Tabell 4.1'!J83/'Tabell 4.1'!$S83*100</f>
        <v>2.054062936488374</v>
      </c>
      <c r="K69" s="87">
        <f>'Tabell 4.1'!K83/'Tabell 4.1'!$S83*100</f>
        <v>3.6233670199654919</v>
      </c>
      <c r="L69" s="87">
        <f>'Tabell 4.1'!L83/'Tabell 4.1'!$S83*100</f>
        <v>6.515487634541123</v>
      </c>
      <c r="M69" s="87">
        <f>'Tabell 4.1'!M83/'Tabell 4.1'!$S83*100</f>
        <v>7.464464711198751</v>
      </c>
      <c r="N69" s="87">
        <f>'Tabell 4.1'!N83/'Tabell 4.1'!$S83*100</f>
        <v>9.8553939692712191</v>
      </c>
      <c r="O69" s="87">
        <f>'Tabell 4.1'!O83/'Tabell 4.1'!$S83*100</f>
        <v>12.677676444006245</v>
      </c>
      <c r="P69" s="87">
        <f>'Tabell 4.1'!P83/'Tabell 4.1'!$S83*100</f>
        <v>5.4350505299482377</v>
      </c>
      <c r="Q69" s="87">
        <f>'Tabell 4.1'!Q83/'Tabell 4.1'!$S83*100</f>
        <v>3.6110426423465616</v>
      </c>
      <c r="R69" s="87">
        <f>'Tabell 4.1'!R83/'Tabell 4.1'!$S83*100</f>
        <v>8.7913893681702415</v>
      </c>
      <c r="S69" s="87">
        <f>'Tabell 4.1'!S83/'Tabell 4.1'!$S83*100</f>
        <v>100</v>
      </c>
    </row>
    <row r="70" spans="1:38" ht="16.5" customHeight="1" x14ac:dyDescent="0.35">
      <c r="A70" s="412" t="s">
        <v>254</v>
      </c>
      <c r="B70" s="412"/>
      <c r="C70" s="84">
        <f>'Tabell 4.1'!C84</f>
        <v>0.13</v>
      </c>
      <c r="D70" s="87">
        <f>'Tabell 4.1'!D84/'Tabell 4.1'!$S84*100</f>
        <v>12.92364990689013</v>
      </c>
      <c r="E70" s="87">
        <f>'Tabell 4.1'!E84/'Tabell 4.1'!$S84*100</f>
        <v>11.620111731843576</v>
      </c>
      <c r="F70" s="87">
        <f>'Tabell 4.1'!F84/'Tabell 4.1'!$S84*100</f>
        <v>10.186219739292365</v>
      </c>
      <c r="G70" s="87">
        <f>'Tabell 4.1'!G84/'Tabell 4.1'!$S84*100</f>
        <v>8.3612662942271871</v>
      </c>
      <c r="H70" s="87">
        <f>'Tabell 4.1'!H84/'Tabell 4.1'!$S84*100</f>
        <v>9.4785847299813781</v>
      </c>
      <c r="I70" s="87">
        <f>'Tabell 4.1'!I84/'Tabell 4.1'!$S84*100</f>
        <v>3.202979515828678</v>
      </c>
      <c r="J70" s="87">
        <f>'Tabell 4.1'!J84/'Tabell 4.1'!$S84*100</f>
        <v>4.3016759776536313</v>
      </c>
      <c r="K70" s="87">
        <f>'Tabell 4.1'!K84/'Tabell 4.1'!$S84*100</f>
        <v>4.3202979515828677</v>
      </c>
      <c r="L70" s="87">
        <f>'Tabell 4.1'!L84/'Tabell 4.1'!$S84*100</f>
        <v>4.3575418994413413</v>
      </c>
      <c r="M70" s="87">
        <f>'Tabell 4.1'!M84/'Tabell 4.1'!$S84*100</f>
        <v>4.3575418994413413</v>
      </c>
      <c r="N70" s="87">
        <f>'Tabell 4.1'!N84/'Tabell 4.1'!$S84*100</f>
        <v>4.2830540037243949</v>
      </c>
      <c r="O70" s="87">
        <f>'Tabell 4.1'!O84/'Tabell 4.1'!$S84*100</f>
        <v>6.5363128491620115</v>
      </c>
      <c r="P70" s="87">
        <f>'Tabell 4.1'!P84/'Tabell 4.1'!$S84*100</f>
        <v>5.5493482309124769</v>
      </c>
      <c r="Q70" s="87">
        <f>'Tabell 4.1'!Q84/'Tabell 4.1'!$S84*100</f>
        <v>5.3072625698324023</v>
      </c>
      <c r="R70" s="87">
        <f>'Tabell 4.1'!R84/'Tabell 4.1'!$S84*100</f>
        <v>5.2141527001862196</v>
      </c>
      <c r="S70" s="87">
        <f>'Tabell 4.1'!S84/'Tabell 4.1'!$S84*100</f>
        <v>100</v>
      </c>
    </row>
    <row r="71" spans="1:38" ht="16.5" customHeight="1" x14ac:dyDescent="0.35">
      <c r="A71" s="421" t="s">
        <v>255</v>
      </c>
      <c r="B71" s="421"/>
      <c r="C71" s="84">
        <f>'Tabell 4.1'!C85</f>
        <v>0.02</v>
      </c>
      <c r="D71" s="87">
        <f>'Tabell 4.1'!D85/'Tabell 4.1'!$S85*100</f>
        <v>10.852012533140517</v>
      </c>
      <c r="E71" s="87">
        <f>'Tabell 4.1'!E85/'Tabell 4.1'!$S85*100</f>
        <v>9.6167751265365133</v>
      </c>
      <c r="F71" s="87">
        <f>'Tabell 4.1'!F85/'Tabell 4.1'!$S85*100</f>
        <v>6.5075921908893708</v>
      </c>
      <c r="G71" s="87">
        <f>'Tabell 4.1'!G85/'Tabell 4.1'!$S85*100</f>
        <v>5.3928657507833213</v>
      </c>
      <c r="H71" s="87">
        <f>'Tabell 4.1'!H85/'Tabell 4.1'!$S85*100</f>
        <v>6.5557965774885512</v>
      </c>
      <c r="I71" s="87">
        <f>'Tabell 4.1'!I85/'Tabell 4.1'!$S85*100</f>
        <v>3.0338635815859245</v>
      </c>
      <c r="J71" s="87">
        <f>'Tabell 4.1'!J85/'Tabell 4.1'!$S85*100</f>
        <v>4.0371173776813691</v>
      </c>
      <c r="K71" s="87">
        <f>'Tabell 4.1'!K85/'Tabell 4.1'!$S85*100</f>
        <v>4.3504458905760419</v>
      </c>
      <c r="L71" s="87">
        <f>'Tabell 4.1'!L85/'Tabell 4.1'!$S85*100</f>
        <v>6.1641359363702097</v>
      </c>
      <c r="M71" s="87">
        <f>'Tabell 4.1'!M85/'Tabell 4.1'!$S85*100</f>
        <v>5.7302964569775847</v>
      </c>
      <c r="N71" s="87">
        <f>'Tabell 4.1'!N85/'Tabell 4.1'!$S85*100</f>
        <v>8.2730778500843574</v>
      </c>
      <c r="O71" s="87">
        <f>'Tabell 4.1'!O85/'Tabell 4.1'!$S85*100</f>
        <v>9.8728609303446611</v>
      </c>
      <c r="P71" s="87">
        <f>'Tabell 4.1'!P85/'Tabell 4.1'!$S85*100</f>
        <v>5.8990118100747164</v>
      </c>
      <c r="Q71" s="87">
        <f>'Tabell 4.1'!Q85/'Tabell 4.1'!$S85*100</f>
        <v>5.1518438177874186</v>
      </c>
      <c r="R71" s="87">
        <f>'Tabell 4.1'!R85/'Tabell 4.1'!$S85*100</f>
        <v>8.5623041696794413</v>
      </c>
      <c r="S71" s="87">
        <f>'Tabell 4.1'!S85/'Tabell 4.1'!$S85*100</f>
        <v>100</v>
      </c>
    </row>
    <row r="72" spans="1:38" ht="16.5" customHeight="1" x14ac:dyDescent="0.35">
      <c r="A72" s="421" t="s">
        <v>256</v>
      </c>
      <c r="B72" s="421"/>
      <c r="C72" s="84">
        <f>'Tabell 4.1'!C86</f>
        <v>0.04</v>
      </c>
      <c r="D72" s="87">
        <f>'Tabell 4.1'!D86/'Tabell 4.1'!$S86*100</f>
        <v>13.296884670930472</v>
      </c>
      <c r="E72" s="87">
        <f>'Tabell 4.1'!E86/'Tabell 4.1'!$S86*100</f>
        <v>9.4078811636063548</v>
      </c>
      <c r="F72" s="87">
        <f>'Tabell 4.1'!F86/'Tabell 4.1'!$S86*100</f>
        <v>6.2822364349081905</v>
      </c>
      <c r="G72" s="87">
        <f>'Tabell 4.1'!G86/'Tabell 4.1'!$S86*100</f>
        <v>4.342892510831442</v>
      </c>
      <c r="H72" s="87">
        <f>'Tabell 4.1'!H86/'Tabell 4.1'!$S86*100</f>
        <v>4.9824633794099444</v>
      </c>
      <c r="I72" s="87">
        <f>'Tabell 4.1'!I86/'Tabell 4.1'!$S86*100</f>
        <v>1.7742933773468126</v>
      </c>
      <c r="J72" s="87">
        <f>'Tabell 4.1'!J86/'Tabell 4.1'!$S86*100</f>
        <v>2.2488136991953787</v>
      </c>
      <c r="K72" s="87">
        <f>'Tabell 4.1'!K86/'Tabell 4.1'!$S86*100</f>
        <v>2.4241799050959356</v>
      </c>
      <c r="L72" s="87">
        <f>'Tabell 4.1'!L86/'Tabell 4.1'!$S86*100</f>
        <v>6.6432845058799259</v>
      </c>
      <c r="M72" s="87">
        <f>'Tabell 4.1'!M86/'Tabell 4.1'!$S86*100</f>
        <v>7.2931710336290489</v>
      </c>
      <c r="N72" s="87">
        <f>'Tabell 4.1'!N86/'Tabell 4.1'!$S86*100</f>
        <v>9.9339797813080253</v>
      </c>
      <c r="O72" s="87">
        <f>'Tabell 4.1'!O86/'Tabell 4.1'!$S86*100</f>
        <v>12.224056117185889</v>
      </c>
      <c r="P72" s="87">
        <f>'Tabell 4.1'!P86/'Tabell 4.1'!$S86*100</f>
        <v>5.4982463379409943</v>
      </c>
      <c r="Q72" s="87">
        <f>'Tabell 4.1'!Q86/'Tabell 4.1'!$S86*100</f>
        <v>3.5279554363523826</v>
      </c>
      <c r="R72" s="87">
        <f>'Tabell 4.1'!R86/'Tabell 4.1'!$S86*100</f>
        <v>10.119661646379203</v>
      </c>
      <c r="S72" s="87">
        <f>'Tabell 4.1'!S86/'Tabell 4.1'!$S86*100</f>
        <v>100</v>
      </c>
    </row>
    <row r="73" spans="1:38" ht="16.5" customHeight="1" x14ac:dyDescent="0.35">
      <c r="A73" s="344" t="s">
        <v>257</v>
      </c>
      <c r="B73" s="344"/>
      <c r="C73" s="84">
        <f>'Tabell 4.1'!C87</f>
        <v>0.03</v>
      </c>
      <c r="D73" s="87">
        <f>'Tabell 4.1'!D87/'Tabell 4.1'!$S87*100</f>
        <v>13.007334963325185</v>
      </c>
      <c r="E73" s="87">
        <f>'Tabell 4.1'!E87/'Tabell 4.1'!$S87*100</f>
        <v>7.1393643031784846</v>
      </c>
      <c r="F73" s="87">
        <f>'Tabell 4.1'!F87/'Tabell 4.1'!$S87*100</f>
        <v>4.7432762836185818</v>
      </c>
      <c r="G73" s="87">
        <f>'Tabell 4.1'!G87/'Tabell 4.1'!$S87*100</f>
        <v>2.2004889975550124</v>
      </c>
      <c r="H73" s="87">
        <f>'Tabell 4.1'!H87/'Tabell 4.1'!$S87*100</f>
        <v>2.8361858190709044</v>
      </c>
      <c r="I73" s="87">
        <f>'Tabell 4.1'!I87/'Tabell 4.1'!$S87*100</f>
        <v>1.8581907090464547</v>
      </c>
      <c r="J73" s="87">
        <f>'Tabell 4.1'!J87/'Tabell 4.1'!$S87*100</f>
        <v>2.3471882640586799</v>
      </c>
      <c r="K73" s="87">
        <f>'Tabell 4.1'!K87/'Tabell 4.1'!$S87*100</f>
        <v>2.7872860635696819</v>
      </c>
      <c r="L73" s="87">
        <f>'Tabell 4.1'!L87/'Tabell 4.1'!$S87*100</f>
        <v>7.6772616136919307</v>
      </c>
      <c r="M73" s="87">
        <f>'Tabell 4.1'!M87/'Tabell 4.1'!$S87*100</f>
        <v>6.6014669926650367</v>
      </c>
      <c r="N73" s="87">
        <f>'Tabell 4.1'!N87/'Tabell 4.1'!$S87*100</f>
        <v>13.15403422982885</v>
      </c>
      <c r="O73" s="87">
        <f>'Tabell 4.1'!O87/'Tabell 4.1'!$S87*100</f>
        <v>12.420537897310513</v>
      </c>
      <c r="P73" s="87">
        <f>'Tabell 4.1'!P87/'Tabell 4.1'!$S87*100</f>
        <v>5.4278728606356967</v>
      </c>
      <c r="Q73" s="87">
        <f>'Tabell 4.1'!Q87/'Tabell 4.1'!$S87*100</f>
        <v>3.2273838630806844</v>
      </c>
      <c r="R73" s="87">
        <f>'Tabell 4.1'!R87/'Tabell 4.1'!$S87*100</f>
        <v>14.572127139364301</v>
      </c>
      <c r="S73" s="87">
        <f>'Tabell 4.1'!S87/'Tabell 4.1'!$S87*100</f>
        <v>100</v>
      </c>
    </row>
    <row r="74" spans="1:38" ht="16.5" customHeight="1" thickBot="1" x14ac:dyDescent="0.4">
      <c r="A74" s="424" t="s">
        <v>442</v>
      </c>
      <c r="B74" s="424"/>
      <c r="C74" s="215" t="s">
        <v>202</v>
      </c>
      <c r="D74" s="216">
        <f t="shared" ref="D74:R74" si="24">SUMPRODUCT($C65:$C73,D65:D73)</f>
        <v>12.4871215491673</v>
      </c>
      <c r="E74" s="216">
        <f t="shared" si="24"/>
        <v>10.124869227080966</v>
      </c>
      <c r="F74" s="216">
        <f t="shared" si="24"/>
        <v>7.0470949513835848</v>
      </c>
      <c r="G74" s="216">
        <f t="shared" si="24"/>
        <v>5.5072346094686973</v>
      </c>
      <c r="H74" s="216">
        <f t="shared" si="24"/>
        <v>6.4795898970405776</v>
      </c>
      <c r="I74" s="216">
        <f t="shared" si="24"/>
        <v>2.3858703724213934</v>
      </c>
      <c r="J74" s="216">
        <f t="shared" si="24"/>
        <v>3.0774634509556686</v>
      </c>
      <c r="K74" s="216">
        <f t="shared" si="24"/>
        <v>4.2979975303090017</v>
      </c>
      <c r="L74" s="216">
        <f t="shared" si="24"/>
        <v>6.326220819771347</v>
      </c>
      <c r="M74" s="216">
        <f t="shared" si="24"/>
        <v>5.6468336658954748</v>
      </c>
      <c r="N74" s="216">
        <f t="shared" si="24"/>
        <v>8.6544872213354989</v>
      </c>
      <c r="O74" s="216">
        <f t="shared" si="24"/>
        <v>9.6915874558855801</v>
      </c>
      <c r="P74" s="216">
        <f t="shared" si="24"/>
        <v>5.2154356035917466</v>
      </c>
      <c r="Q74" s="216">
        <f t="shared" si="24"/>
        <v>4.0723120925884313</v>
      </c>
      <c r="R74" s="216">
        <f t="shared" si="24"/>
        <v>8.9858815531047274</v>
      </c>
      <c r="S74" s="216">
        <f>SUM(D74:R74)</f>
        <v>100</v>
      </c>
      <c r="U74" s="83"/>
      <c r="V74" s="83"/>
      <c r="W74" s="83"/>
      <c r="X74" s="83"/>
      <c r="Y74" s="83"/>
      <c r="Z74" s="83"/>
      <c r="AA74" s="83"/>
      <c r="AB74" s="83"/>
      <c r="AC74" s="83"/>
      <c r="AD74" s="83"/>
      <c r="AE74" s="83"/>
      <c r="AF74" s="83"/>
      <c r="AG74" s="83"/>
      <c r="AH74" s="83"/>
      <c r="AI74" s="83"/>
      <c r="AJ74" s="83"/>
      <c r="AK74" s="83"/>
      <c r="AL74" s="83"/>
    </row>
    <row r="75" spans="1:38" ht="16.5" customHeight="1" thickBot="1" x14ac:dyDescent="0.4">
      <c r="A75" s="425"/>
      <c r="B75" s="425"/>
      <c r="C75" s="93"/>
      <c r="D75" s="94"/>
      <c r="E75" s="94"/>
      <c r="F75" s="94"/>
      <c r="G75" s="94"/>
      <c r="H75" s="94"/>
      <c r="I75" s="94"/>
      <c r="J75" s="94"/>
      <c r="K75" s="94"/>
      <c r="L75" s="94"/>
      <c r="M75" s="94"/>
      <c r="N75" s="94"/>
      <c r="O75" s="94"/>
      <c r="P75" s="94"/>
      <c r="Q75" s="94"/>
      <c r="R75" s="94"/>
      <c r="S75" s="94"/>
    </row>
    <row r="76" spans="1:38" ht="16.5" customHeight="1" x14ac:dyDescent="0.35">
      <c r="A76" s="423" t="s">
        <v>34</v>
      </c>
      <c r="B76" s="423"/>
      <c r="C76" s="213"/>
      <c r="D76" s="214"/>
      <c r="E76" s="214"/>
      <c r="F76" s="214"/>
      <c r="G76" s="214"/>
      <c r="H76" s="214"/>
      <c r="I76" s="214"/>
      <c r="J76" s="214"/>
      <c r="K76" s="214"/>
      <c r="L76" s="214"/>
      <c r="M76" s="214"/>
      <c r="N76" s="214"/>
      <c r="O76" s="214"/>
      <c r="P76" s="214"/>
      <c r="Q76" s="214"/>
      <c r="R76" s="214"/>
      <c r="S76" s="214"/>
    </row>
    <row r="77" spans="1:38" ht="16.5" customHeight="1" x14ac:dyDescent="0.35">
      <c r="A77" s="421" t="s">
        <v>249</v>
      </c>
      <c r="B77" s="421"/>
      <c r="C77" s="84">
        <f>'Tabell 4.1'!C91</f>
        <v>0.25</v>
      </c>
      <c r="D77" s="85">
        <f>'Tabell 4.1'!D91/'Tabell 4.1'!$S91*100</f>
        <v>12.294076410795654</v>
      </c>
      <c r="E77" s="85">
        <f>'Tabell 4.1'!E91/'Tabell 4.1'!$S91*100</f>
        <v>12.583245706274099</v>
      </c>
      <c r="F77" s="85">
        <f>'Tabell 4.1'!F91/'Tabell 4.1'!$S91*100</f>
        <v>8.657553452506134</v>
      </c>
      <c r="G77" s="85">
        <f>'Tabell 4.1'!G91/'Tabell 4.1'!$S91*100</f>
        <v>8.0792148615492465</v>
      </c>
      <c r="H77" s="85">
        <f>'Tabell 4.1'!H91/'Tabell 4.1'!$S91*100</f>
        <v>8.3158079214861562</v>
      </c>
      <c r="I77" s="85">
        <f>'Tabell 4.1'!I91/'Tabell 4.1'!$S91*100</f>
        <v>2.5148966000701019</v>
      </c>
      <c r="J77" s="85">
        <f>'Tabell 4.1'!J91/'Tabell 4.1'!$S91*100</f>
        <v>3.2422011917280056</v>
      </c>
      <c r="K77" s="85">
        <f>'Tabell 4.1'!K91/'Tabell 4.1'!$S91*100</f>
        <v>6.4055380301437079</v>
      </c>
      <c r="L77" s="85">
        <f>'Tabell 4.1'!L91/'Tabell 4.1'!$S91*100</f>
        <v>5.5643182614791442</v>
      </c>
      <c r="M77" s="85">
        <f>'Tabell 4.1'!M91/'Tabell 4.1'!$S91*100</f>
        <v>4.9772169645986679</v>
      </c>
      <c r="N77" s="85">
        <f>'Tabell 4.1'!N91/'Tabell 4.1'!$S91*100</f>
        <v>6.028741675429373</v>
      </c>
      <c r="O77" s="85">
        <f>'Tabell 4.1'!O91/'Tabell 4.1'!$S91*100</f>
        <v>7.6235541535226075</v>
      </c>
      <c r="P77" s="85">
        <f>'Tabell 4.1'!P91/'Tabell 4.1'!$S91*100</f>
        <v>4.4076410795653702</v>
      </c>
      <c r="Q77" s="85">
        <f>'Tabell 4.1'!Q91/'Tabell 4.1'!$S91*100</f>
        <v>3.9695057833859098</v>
      </c>
      <c r="R77" s="85">
        <f>'Tabell 4.1'!R91/'Tabell 4.1'!$S91*100</f>
        <v>5.3364879074658251</v>
      </c>
      <c r="S77" s="85">
        <f>'Tabell 4.1'!S91/'Tabell 4.1'!$S91*100</f>
        <v>100</v>
      </c>
    </row>
    <row r="78" spans="1:38" ht="16.5" customHeight="1" x14ac:dyDescent="0.35">
      <c r="A78" s="421" t="s">
        <v>250</v>
      </c>
      <c r="B78" s="421"/>
      <c r="C78" s="84">
        <f>'Tabell 4.1'!C92</f>
        <v>0.21</v>
      </c>
      <c r="D78" s="85">
        <f>'Tabell 4.1'!D92/'Tabell 4.1'!$S92*100</f>
        <v>11.002492790458966</v>
      </c>
      <c r="E78" s="85">
        <f>'Tabell 4.1'!E92/'Tabell 4.1'!$S92*100</f>
        <v>7.8938364533945942</v>
      </c>
      <c r="F78" s="85">
        <f>'Tabell 4.1'!F92/'Tabell 4.1'!$S92*100</f>
        <v>4.4479202307053125</v>
      </c>
      <c r="G78" s="85">
        <f>'Tabell 4.1'!G92/'Tabell 4.1'!$S92*100</f>
        <v>3.1673102302165308</v>
      </c>
      <c r="H78" s="85">
        <f>'Tabell 4.1'!H92/'Tabell 4.1'!$S92*100</f>
        <v>4.0959968717923649</v>
      </c>
      <c r="I78" s="85">
        <f>'Tabell 4.1'!I92/'Tabell 4.1'!$S92*100</f>
        <v>2.3510435505156657</v>
      </c>
      <c r="J78" s="85">
        <f>'Tabell 4.1'!J92/'Tabell 4.1'!$S92*100</f>
        <v>2.7713964514394642</v>
      </c>
      <c r="K78" s="85">
        <f>'Tabell 4.1'!K92/'Tabell 4.1'!$S92*100</f>
        <v>3.9835769099173959</v>
      </c>
      <c r="L78" s="85">
        <f>'Tabell 4.1'!L92/'Tabell 4.1'!$S92*100</f>
        <v>6.8967202698079086</v>
      </c>
      <c r="M78" s="85">
        <f>'Tabell 4.1'!M92/'Tabell 4.1'!$S92*100</f>
        <v>6.4714795444547626</v>
      </c>
      <c r="N78" s="85">
        <f>'Tabell 4.1'!N92/'Tabell 4.1'!$S92*100</f>
        <v>13.177574661518157</v>
      </c>
      <c r="O78" s="85">
        <f>'Tabell 4.1'!O92/'Tabell 4.1'!$S92*100</f>
        <v>11.672124737279436</v>
      </c>
      <c r="P78" s="85">
        <f>'Tabell 4.1'!P92/'Tabell 4.1'!$S92*100</f>
        <v>5.249523437118139</v>
      </c>
      <c r="Q78" s="85">
        <f>'Tabell 4.1'!Q92/'Tabell 4.1'!$S92*100</f>
        <v>4.0617821007869397</v>
      </c>
      <c r="R78" s="85">
        <f>'Tabell 4.1'!R92/'Tabell 4.1'!$S92*100</f>
        <v>12.757221760594359</v>
      </c>
      <c r="S78" s="85">
        <f>'Tabell 4.1'!S92/'Tabell 4.1'!$S92*100</f>
        <v>100</v>
      </c>
    </row>
    <row r="79" spans="1:38" ht="16.5" customHeight="1" x14ac:dyDescent="0.35">
      <c r="A79" s="421" t="s">
        <v>251</v>
      </c>
      <c r="B79" s="421"/>
      <c r="C79" s="84">
        <f>'Tabell 4.1'!C93</f>
        <v>0.2</v>
      </c>
      <c r="D79" s="85">
        <f>'Tabell 4.1'!D93/'Tabell 4.1'!$S93*100</f>
        <v>13.53318127511676</v>
      </c>
      <c r="E79" s="85">
        <f>'Tabell 4.1'!E93/'Tabell 4.1'!$S93*100</f>
        <v>9.004018681438037</v>
      </c>
      <c r="F79" s="85">
        <f>'Tabell 4.1'!F93/'Tabell 4.1'!$S93*100</f>
        <v>7.2879330943847078</v>
      </c>
      <c r="G79" s="85">
        <f>'Tabell 4.1'!G93/'Tabell 4.1'!$S93*100</f>
        <v>3.8666232214619312</v>
      </c>
      <c r="H79" s="85">
        <f>'Tabell 4.1'!H93/'Tabell 4.1'!$S93*100</f>
        <v>5.484957097860323</v>
      </c>
      <c r="I79" s="85">
        <f>'Tabell 4.1'!I93/'Tabell 4.1'!$S93*100</f>
        <v>2.3025958509829478</v>
      </c>
      <c r="J79" s="85">
        <f>'Tabell 4.1'!J93/'Tabell 4.1'!$S93*100</f>
        <v>3.2583903551645492</v>
      </c>
      <c r="K79" s="85">
        <f>'Tabell 4.1'!K93/'Tabell 4.1'!$S93*100</f>
        <v>3.5625067883132395</v>
      </c>
      <c r="L79" s="85">
        <f>'Tabell 4.1'!L93/'Tabell 4.1'!$S93*100</f>
        <v>7.4834365156945806</v>
      </c>
      <c r="M79" s="85">
        <f>'Tabell 4.1'!M93/'Tabell 4.1'!$S93*100</f>
        <v>5.4415118931247966</v>
      </c>
      <c r="N79" s="85">
        <f>'Tabell 4.1'!N93/'Tabell 4.1'!$S93*100</f>
        <v>8.3197567068534823</v>
      </c>
      <c r="O79" s="85">
        <f>'Tabell 4.1'!O93/'Tabell 4.1'!$S93*100</f>
        <v>9.7968936678614096</v>
      </c>
      <c r="P79" s="85">
        <f>'Tabell 4.1'!P93/'Tabell 4.1'!$S93*100</f>
        <v>5.9302704463994784</v>
      </c>
      <c r="Q79" s="85">
        <f>'Tabell 4.1'!Q93/'Tabell 4.1'!$S93*100</f>
        <v>3.9860975344846312</v>
      </c>
      <c r="R79" s="85">
        <f>'Tabell 4.1'!R93/'Tabell 4.1'!$S93*100</f>
        <v>10.74182687085913</v>
      </c>
      <c r="S79" s="85">
        <f>'Tabell 4.1'!S93/'Tabell 4.1'!$S93*100</f>
        <v>100</v>
      </c>
    </row>
    <row r="80" spans="1:38" ht="16.5" customHeight="1" x14ac:dyDescent="0.35">
      <c r="A80" s="412" t="s">
        <v>252</v>
      </c>
      <c r="B80" s="412"/>
      <c r="C80" s="84">
        <f>'Tabell 4.1'!C94</f>
        <v>0.13</v>
      </c>
      <c r="D80" s="85">
        <f>'Tabell 4.1'!D94/'Tabell 4.1'!$S94*100</f>
        <v>12.590327207772875</v>
      </c>
      <c r="E80" s="85">
        <f>'Tabell 4.1'!E94/'Tabell 4.1'!$S94*100</f>
        <v>13.464505128690899</v>
      </c>
      <c r="F80" s="85">
        <f>'Tabell 4.1'!F94/'Tabell 4.1'!$S94*100</f>
        <v>9.2072857181520469</v>
      </c>
      <c r="G80" s="85">
        <f>'Tabell 4.1'!G94/'Tabell 4.1'!$S94*100</f>
        <v>9.7485723564913798</v>
      </c>
      <c r="H80" s="85">
        <f>'Tabell 4.1'!H94/'Tabell 4.1'!$S94*100</f>
        <v>12.054453435816937</v>
      </c>
      <c r="I80" s="85">
        <f>'Tabell 4.1'!I94/'Tabell 4.1'!$S94*100</f>
        <v>2.7253782240385398</v>
      </c>
      <c r="J80" s="85">
        <f>'Tabell 4.1'!J94/'Tabell 4.1'!$S94*100</f>
        <v>3.6320333432569218</v>
      </c>
      <c r="K80" s="85">
        <f>'Tabell 4.1'!K94/'Tabell 4.1'!$S94*100</f>
        <v>6.0272267179084684</v>
      </c>
      <c r="L80" s="85">
        <f>'Tabell 4.1'!L94/'Tabell 4.1'!$S94*100</f>
        <v>5.6591518038377222</v>
      </c>
      <c r="M80" s="85">
        <f>'Tabell 4.1'!M94/'Tabell 4.1'!$S94*100</f>
        <v>2.8119840861728327</v>
      </c>
      <c r="N80" s="85">
        <f>'Tabell 4.1'!N94/'Tabell 4.1'!$S94*100</f>
        <v>4.4331375679991343</v>
      </c>
      <c r="O80" s="85">
        <f>'Tabell 4.1'!O94/'Tabell 4.1'!$S94*100</f>
        <v>5.0826815340063325</v>
      </c>
      <c r="P80" s="85">
        <f>'Tabell 4.1'!P94/'Tabell 4.1'!$S94*100</f>
        <v>3.7240520717746084</v>
      </c>
      <c r="Q80" s="85">
        <f>'Tabell 4.1'!Q94/'Tabell 4.1'!$S94*100</f>
        <v>3.7619421364583614</v>
      </c>
      <c r="R80" s="85">
        <f>'Tabell 4.1'!R94/'Tabell 4.1'!$S94*100</f>
        <v>5.0772686676229393</v>
      </c>
      <c r="S80" s="85">
        <f>'Tabell 4.1'!S94/'Tabell 4.1'!$S94*100</f>
        <v>100</v>
      </c>
    </row>
    <row r="81" spans="1:38" ht="16.5" customHeight="1" x14ac:dyDescent="0.35">
      <c r="A81" s="421" t="s">
        <v>253</v>
      </c>
      <c r="B81" s="421"/>
      <c r="C81" s="84">
        <f>'Tabell 4.1'!C95</f>
        <v>0.08</v>
      </c>
      <c r="D81" s="85">
        <f>'Tabell 4.1'!D95/'Tabell 4.1'!$S95*100</f>
        <v>12.981677758606525</v>
      </c>
      <c r="E81" s="85">
        <f>'Tabell 4.1'!E95/'Tabell 4.1'!$S95*100</f>
        <v>10.110097773395776</v>
      </c>
      <c r="F81" s="85">
        <f>'Tabell 4.1'!F95/'Tabell 4.1'!$S95*100</f>
        <v>5.9321337605784246</v>
      </c>
      <c r="G81" s="85">
        <f>'Tabell 4.1'!G95/'Tabell 4.1'!$S95*100</f>
        <v>4.5969928518609811</v>
      </c>
      <c r="H81" s="85">
        <f>'Tabell 4.1'!H95/'Tabell 4.1'!$S95*100</f>
        <v>4.6257497329718182</v>
      </c>
      <c r="I81" s="85">
        <f>'Tabell 4.1'!I95/'Tabell 4.1'!$S95*100</f>
        <v>1.725412866650234</v>
      </c>
      <c r="J81" s="85">
        <f>'Tabell 4.1'!J95/'Tabell 4.1'!$S95*100</f>
        <v>2.054062936488374</v>
      </c>
      <c r="K81" s="85">
        <f>'Tabell 4.1'!K95/'Tabell 4.1'!$S95*100</f>
        <v>3.6233670199654919</v>
      </c>
      <c r="L81" s="85">
        <f>'Tabell 4.1'!L95/'Tabell 4.1'!$S95*100</f>
        <v>6.515487634541123</v>
      </c>
      <c r="M81" s="85">
        <f>'Tabell 4.1'!M95/'Tabell 4.1'!$S95*100</f>
        <v>7.464464711198751</v>
      </c>
      <c r="N81" s="85">
        <f>'Tabell 4.1'!N95/'Tabell 4.1'!$S95*100</f>
        <v>9.8553939692712191</v>
      </c>
      <c r="O81" s="85">
        <f>'Tabell 4.1'!O95/'Tabell 4.1'!$S95*100</f>
        <v>12.677676444006245</v>
      </c>
      <c r="P81" s="85">
        <f>'Tabell 4.1'!P95/'Tabell 4.1'!$S95*100</f>
        <v>5.4350505299482377</v>
      </c>
      <c r="Q81" s="85">
        <f>'Tabell 4.1'!Q95/'Tabell 4.1'!$S95*100</f>
        <v>3.6110426423465616</v>
      </c>
      <c r="R81" s="85">
        <f>'Tabell 4.1'!R95/'Tabell 4.1'!$S95*100</f>
        <v>8.7913893681702415</v>
      </c>
      <c r="S81" s="85">
        <f>'Tabell 4.1'!S95/'Tabell 4.1'!$S95*100</f>
        <v>100</v>
      </c>
    </row>
    <row r="82" spans="1:38" ht="16.5" customHeight="1" x14ac:dyDescent="0.35">
      <c r="A82" s="412" t="s">
        <v>254</v>
      </c>
      <c r="B82" s="412"/>
      <c r="C82" s="84">
        <f>'Tabell 4.1'!C96</f>
        <v>0.04</v>
      </c>
      <c r="D82" s="85">
        <f>'Tabell 4.1'!D96/'Tabell 4.1'!$S96*100</f>
        <v>12.92364990689013</v>
      </c>
      <c r="E82" s="85">
        <f>'Tabell 4.1'!E96/'Tabell 4.1'!$S96*100</f>
        <v>11.620111731843576</v>
      </c>
      <c r="F82" s="85">
        <f>'Tabell 4.1'!F96/'Tabell 4.1'!$S96*100</f>
        <v>10.186219739292365</v>
      </c>
      <c r="G82" s="85">
        <f>'Tabell 4.1'!G96/'Tabell 4.1'!$S96*100</f>
        <v>8.3612662942271871</v>
      </c>
      <c r="H82" s="85">
        <f>'Tabell 4.1'!H96/'Tabell 4.1'!$S96*100</f>
        <v>9.4785847299813781</v>
      </c>
      <c r="I82" s="85">
        <f>'Tabell 4.1'!I96/'Tabell 4.1'!$S96*100</f>
        <v>3.202979515828678</v>
      </c>
      <c r="J82" s="85">
        <f>'Tabell 4.1'!J96/'Tabell 4.1'!$S96*100</f>
        <v>4.3016759776536313</v>
      </c>
      <c r="K82" s="85">
        <f>'Tabell 4.1'!K96/'Tabell 4.1'!$S96*100</f>
        <v>4.3202979515828677</v>
      </c>
      <c r="L82" s="85">
        <f>'Tabell 4.1'!L96/'Tabell 4.1'!$S96*100</f>
        <v>4.3575418994413413</v>
      </c>
      <c r="M82" s="85">
        <f>'Tabell 4.1'!M96/'Tabell 4.1'!$S96*100</f>
        <v>4.3575418994413413</v>
      </c>
      <c r="N82" s="85">
        <f>'Tabell 4.1'!N96/'Tabell 4.1'!$S96*100</f>
        <v>4.2830540037243949</v>
      </c>
      <c r="O82" s="85">
        <f>'Tabell 4.1'!O96/'Tabell 4.1'!$S96*100</f>
        <v>6.5363128491620115</v>
      </c>
      <c r="P82" s="85">
        <f>'Tabell 4.1'!P96/'Tabell 4.1'!$S96*100</f>
        <v>5.5493482309124769</v>
      </c>
      <c r="Q82" s="85">
        <f>'Tabell 4.1'!Q96/'Tabell 4.1'!$S96*100</f>
        <v>5.3072625698324023</v>
      </c>
      <c r="R82" s="85">
        <f>'Tabell 4.1'!R96/'Tabell 4.1'!$S96*100</f>
        <v>5.2141527001862196</v>
      </c>
      <c r="S82" s="85">
        <f>'Tabell 4.1'!S96/'Tabell 4.1'!$S96*100</f>
        <v>100</v>
      </c>
    </row>
    <row r="83" spans="1:38" ht="16.5" customHeight="1" x14ac:dyDescent="0.35">
      <c r="A83" s="421" t="s">
        <v>255</v>
      </c>
      <c r="B83" s="421"/>
      <c r="C83" s="84">
        <f>'Tabell 4.1'!C97</f>
        <v>0.02</v>
      </c>
      <c r="D83" s="85">
        <f>'Tabell 4.1'!D97/'Tabell 4.1'!$S97*100</f>
        <v>10.852012533140517</v>
      </c>
      <c r="E83" s="85">
        <f>'Tabell 4.1'!E97/'Tabell 4.1'!$S97*100</f>
        <v>9.6167751265365133</v>
      </c>
      <c r="F83" s="85">
        <f>'Tabell 4.1'!F97/'Tabell 4.1'!$S97*100</f>
        <v>6.5075921908893708</v>
      </c>
      <c r="G83" s="85">
        <f>'Tabell 4.1'!G97/'Tabell 4.1'!$S97*100</f>
        <v>5.3928657507833213</v>
      </c>
      <c r="H83" s="85">
        <f>'Tabell 4.1'!H97/'Tabell 4.1'!$S97*100</f>
        <v>6.5557965774885512</v>
      </c>
      <c r="I83" s="85">
        <f>'Tabell 4.1'!I97/'Tabell 4.1'!$S97*100</f>
        <v>3.0338635815859245</v>
      </c>
      <c r="J83" s="85">
        <f>'Tabell 4.1'!J97/'Tabell 4.1'!$S97*100</f>
        <v>4.0371173776813691</v>
      </c>
      <c r="K83" s="85">
        <f>'Tabell 4.1'!K97/'Tabell 4.1'!$S97*100</f>
        <v>4.3504458905760419</v>
      </c>
      <c r="L83" s="85">
        <f>'Tabell 4.1'!L97/'Tabell 4.1'!$S97*100</f>
        <v>6.1641359363702097</v>
      </c>
      <c r="M83" s="85">
        <f>'Tabell 4.1'!M97/'Tabell 4.1'!$S97*100</f>
        <v>5.7302964569775847</v>
      </c>
      <c r="N83" s="85">
        <f>'Tabell 4.1'!N97/'Tabell 4.1'!$S97*100</f>
        <v>8.2730778500843574</v>
      </c>
      <c r="O83" s="85">
        <f>'Tabell 4.1'!O97/'Tabell 4.1'!$S97*100</f>
        <v>9.8728609303446611</v>
      </c>
      <c r="P83" s="85">
        <f>'Tabell 4.1'!P97/'Tabell 4.1'!$S97*100</f>
        <v>5.8990118100747164</v>
      </c>
      <c r="Q83" s="85">
        <f>'Tabell 4.1'!Q97/'Tabell 4.1'!$S97*100</f>
        <v>5.1518438177874186</v>
      </c>
      <c r="R83" s="85">
        <f>'Tabell 4.1'!R97/'Tabell 4.1'!$S97*100</f>
        <v>8.5623041696794413</v>
      </c>
      <c r="S83" s="85">
        <f>'Tabell 4.1'!S97/'Tabell 4.1'!$S97*100</f>
        <v>100</v>
      </c>
    </row>
    <row r="84" spans="1:38" ht="16.5" customHeight="1" x14ac:dyDescent="0.35">
      <c r="A84" s="421" t="s">
        <v>256</v>
      </c>
      <c r="B84" s="421"/>
      <c r="C84" s="84">
        <f>'Tabell 4.1'!C98</f>
        <v>0.03</v>
      </c>
      <c r="D84" s="85">
        <f>'Tabell 4.1'!D98/'Tabell 4.1'!$S98*100</f>
        <v>13.296884670930472</v>
      </c>
      <c r="E84" s="85">
        <f>'Tabell 4.1'!E98/'Tabell 4.1'!$S98*100</f>
        <v>9.4078811636063548</v>
      </c>
      <c r="F84" s="85">
        <f>'Tabell 4.1'!F98/'Tabell 4.1'!$S98*100</f>
        <v>6.2822364349081905</v>
      </c>
      <c r="G84" s="85">
        <f>'Tabell 4.1'!G98/'Tabell 4.1'!$S98*100</f>
        <v>4.342892510831442</v>
      </c>
      <c r="H84" s="85">
        <f>'Tabell 4.1'!H98/'Tabell 4.1'!$S98*100</f>
        <v>4.9824633794099444</v>
      </c>
      <c r="I84" s="85">
        <f>'Tabell 4.1'!I98/'Tabell 4.1'!$S98*100</f>
        <v>1.7742933773468126</v>
      </c>
      <c r="J84" s="85">
        <f>'Tabell 4.1'!J98/'Tabell 4.1'!$S98*100</f>
        <v>2.2488136991953787</v>
      </c>
      <c r="K84" s="85">
        <f>'Tabell 4.1'!K98/'Tabell 4.1'!$S98*100</f>
        <v>2.4241799050959356</v>
      </c>
      <c r="L84" s="85">
        <f>'Tabell 4.1'!L98/'Tabell 4.1'!$S98*100</f>
        <v>6.6432845058799259</v>
      </c>
      <c r="M84" s="85">
        <f>'Tabell 4.1'!M98/'Tabell 4.1'!$S98*100</f>
        <v>7.2931710336290489</v>
      </c>
      <c r="N84" s="85">
        <f>'Tabell 4.1'!N98/'Tabell 4.1'!$S98*100</f>
        <v>9.9339797813080253</v>
      </c>
      <c r="O84" s="85">
        <f>'Tabell 4.1'!O98/'Tabell 4.1'!$S98*100</f>
        <v>12.224056117185889</v>
      </c>
      <c r="P84" s="85">
        <f>'Tabell 4.1'!P98/'Tabell 4.1'!$S98*100</f>
        <v>5.4982463379409943</v>
      </c>
      <c r="Q84" s="85">
        <f>'Tabell 4.1'!Q98/'Tabell 4.1'!$S98*100</f>
        <v>3.5279554363523826</v>
      </c>
      <c r="R84" s="85">
        <f>'Tabell 4.1'!R98/'Tabell 4.1'!$S98*100</f>
        <v>10.119661646379203</v>
      </c>
      <c r="S84" s="85">
        <f>'Tabell 4.1'!S98/'Tabell 4.1'!$S98*100</f>
        <v>100</v>
      </c>
    </row>
    <row r="85" spans="1:38" ht="16.5" customHeight="1" x14ac:dyDescent="0.35">
      <c r="A85" s="344" t="s">
        <v>257</v>
      </c>
      <c r="B85" s="344"/>
      <c r="C85" s="84">
        <f>'Tabell 4.1'!C99</f>
        <v>0.04</v>
      </c>
      <c r="D85" s="85">
        <f>'Tabell 4.1'!D99/'Tabell 4.1'!$S99*100</f>
        <v>13.007334963325185</v>
      </c>
      <c r="E85" s="85">
        <f>'Tabell 4.1'!E99/'Tabell 4.1'!$S99*100</f>
        <v>7.1393643031784846</v>
      </c>
      <c r="F85" s="85">
        <f>'Tabell 4.1'!F99/'Tabell 4.1'!$S99*100</f>
        <v>4.7432762836185818</v>
      </c>
      <c r="G85" s="85">
        <f>'Tabell 4.1'!G99/'Tabell 4.1'!$S99*100</f>
        <v>2.2004889975550124</v>
      </c>
      <c r="H85" s="85">
        <f>'Tabell 4.1'!H99/'Tabell 4.1'!$S99*100</f>
        <v>2.8361858190709044</v>
      </c>
      <c r="I85" s="85">
        <f>'Tabell 4.1'!I99/'Tabell 4.1'!$S99*100</f>
        <v>1.8581907090464547</v>
      </c>
      <c r="J85" s="85">
        <f>'Tabell 4.1'!J99/'Tabell 4.1'!$S99*100</f>
        <v>2.3471882640586799</v>
      </c>
      <c r="K85" s="85">
        <f>'Tabell 4.1'!K99/'Tabell 4.1'!$S99*100</f>
        <v>2.7872860635696819</v>
      </c>
      <c r="L85" s="85">
        <f>'Tabell 4.1'!L99/'Tabell 4.1'!$S99*100</f>
        <v>7.6772616136919307</v>
      </c>
      <c r="M85" s="85">
        <f>'Tabell 4.1'!M99/'Tabell 4.1'!$S99*100</f>
        <v>6.6014669926650367</v>
      </c>
      <c r="N85" s="85">
        <f>'Tabell 4.1'!N99/'Tabell 4.1'!$S99*100</f>
        <v>13.15403422982885</v>
      </c>
      <c r="O85" s="85">
        <f>'Tabell 4.1'!O99/'Tabell 4.1'!$S99*100</f>
        <v>12.420537897310513</v>
      </c>
      <c r="P85" s="85">
        <f>'Tabell 4.1'!P99/'Tabell 4.1'!$S99*100</f>
        <v>5.4278728606356967</v>
      </c>
      <c r="Q85" s="85">
        <f>'Tabell 4.1'!Q99/'Tabell 4.1'!$S99*100</f>
        <v>3.2273838630806844</v>
      </c>
      <c r="R85" s="85">
        <f>'Tabell 4.1'!R99/'Tabell 4.1'!$S99*100</f>
        <v>14.572127139364301</v>
      </c>
      <c r="S85" s="85">
        <f>'Tabell 4.1'!S99/'Tabell 4.1'!$S99*100</f>
        <v>100</v>
      </c>
    </row>
    <row r="86" spans="1:38" ht="16.5" customHeight="1" thickBot="1" x14ac:dyDescent="0.4">
      <c r="A86" s="424" t="s">
        <v>259</v>
      </c>
      <c r="B86" s="424"/>
      <c r="C86" s="215" t="s">
        <v>202</v>
      </c>
      <c r="D86" s="216">
        <f t="shared" ref="D86:R86" si="25">SUMPRODUCT($C77:$C85,D77:D85)</f>
        <v>12.419141787016983</v>
      </c>
      <c r="E86" s="216">
        <f t="shared" si="25"/>
        <v>10.388465285510279</v>
      </c>
      <c r="F86" s="216">
        <f t="shared" si="25"/>
        <v>7.1433548524391037</v>
      </c>
      <c r="G86" s="216">
        <f t="shared" si="25"/>
        <v>5.753951644529824</v>
      </c>
      <c r="H86" s="216">
        <f t="shared" si="25"/>
        <v>6.7464223232081082</v>
      </c>
      <c r="I86" s="216">
        <f t="shared" si="25"/>
        <v>2.3916475462265621</v>
      </c>
      <c r="J86" s="216">
        <f t="shared" si="25"/>
        <v>3.0948723215076499</v>
      </c>
      <c r="K86" s="216">
        <f t="shared" si="25"/>
        <v>4.6678835267770689</v>
      </c>
      <c r="L86" s="216">
        <f t="shared" si="25"/>
        <v>6.3969802648596898</v>
      </c>
      <c r="M86" s="216">
        <f t="shared" si="25"/>
        <v>5.4260938480411722</v>
      </c>
      <c r="N86" s="216">
        <f t="shared" si="25"/>
        <v>8.4641313203114947</v>
      </c>
      <c r="O86" s="216">
        <f t="shared" si="25"/>
        <v>9.3138291137043083</v>
      </c>
      <c r="P86" s="216">
        <f t="shared" si="25"/>
        <v>5.0313115626942579</v>
      </c>
      <c r="Q86" s="216">
        <f t="shared" si="25"/>
        <v>3.9707674797988166</v>
      </c>
      <c r="R86" s="216">
        <f t="shared" si="25"/>
        <v>8.7911471233746852</v>
      </c>
      <c r="S86" s="216">
        <f>SUM(D86:R86)</f>
        <v>100</v>
      </c>
      <c r="U86" s="83"/>
      <c r="V86" s="83"/>
      <c r="W86" s="83"/>
      <c r="X86" s="83"/>
      <c r="Y86" s="83"/>
      <c r="Z86" s="83"/>
      <c r="AA86" s="83"/>
      <c r="AB86" s="83"/>
      <c r="AC86" s="83"/>
      <c r="AD86" s="83"/>
      <c r="AE86" s="83"/>
      <c r="AF86" s="83"/>
      <c r="AG86" s="83"/>
      <c r="AH86" s="83"/>
      <c r="AI86" s="83"/>
      <c r="AJ86" s="83"/>
      <c r="AK86" s="83"/>
      <c r="AL86" s="83"/>
    </row>
    <row r="87" spans="1:38" ht="16.5" customHeight="1" x14ac:dyDescent="0.35">
      <c r="A87" s="426"/>
      <c r="B87" s="426"/>
      <c r="C87" s="78"/>
      <c r="D87" s="17"/>
      <c r="E87" s="17"/>
      <c r="F87" s="17"/>
      <c r="G87" s="17"/>
      <c r="H87" s="17"/>
      <c r="I87" s="17"/>
      <c r="J87" s="17"/>
      <c r="K87" s="17"/>
      <c r="L87" s="17"/>
      <c r="M87" s="17"/>
      <c r="N87" s="17"/>
      <c r="O87" s="17"/>
      <c r="P87" s="17"/>
      <c r="Q87" s="17"/>
      <c r="R87" s="17"/>
      <c r="S87" s="17"/>
    </row>
    <row r="88" spans="1:38" ht="16.5" customHeight="1" x14ac:dyDescent="0.35">
      <c r="A88" s="415" t="str">
        <f>A86</f>
        <v>Kriterienøkkel FO4C</v>
      </c>
      <c r="B88" s="415"/>
      <c r="C88" s="88">
        <f>'Tabell 4.1'!C102</f>
        <v>0.7</v>
      </c>
      <c r="D88" s="89">
        <f>D86</f>
        <v>12.419141787016983</v>
      </c>
      <c r="E88" s="89">
        <f t="shared" ref="E88:S88" si="26">E86</f>
        <v>10.388465285510279</v>
      </c>
      <c r="F88" s="89">
        <f t="shared" si="26"/>
        <v>7.1433548524391037</v>
      </c>
      <c r="G88" s="89">
        <f t="shared" si="26"/>
        <v>5.753951644529824</v>
      </c>
      <c r="H88" s="89">
        <f t="shared" si="26"/>
        <v>6.7464223232081082</v>
      </c>
      <c r="I88" s="89">
        <f>I86</f>
        <v>2.3916475462265621</v>
      </c>
      <c r="J88" s="89">
        <f t="shared" si="26"/>
        <v>3.0948723215076499</v>
      </c>
      <c r="K88" s="89">
        <f t="shared" si="26"/>
        <v>4.6678835267770689</v>
      </c>
      <c r="L88" s="89">
        <f t="shared" si="26"/>
        <v>6.3969802648596898</v>
      </c>
      <c r="M88" s="89">
        <f t="shared" si="26"/>
        <v>5.4260938480411722</v>
      </c>
      <c r="N88" s="89">
        <f t="shared" si="26"/>
        <v>8.4641313203114947</v>
      </c>
      <c r="O88" s="89">
        <f t="shared" si="26"/>
        <v>9.3138291137043083</v>
      </c>
      <c r="P88" s="89">
        <f t="shared" si="26"/>
        <v>5.0313115626942579</v>
      </c>
      <c r="Q88" s="89">
        <f t="shared" si="26"/>
        <v>3.9707674797988166</v>
      </c>
      <c r="R88" s="89">
        <f t="shared" si="26"/>
        <v>8.7911471233746852</v>
      </c>
      <c r="S88" s="89">
        <f t="shared" si="26"/>
        <v>100</v>
      </c>
    </row>
    <row r="89" spans="1:38" ht="16.5" customHeight="1" x14ac:dyDescent="0.35">
      <c r="A89" s="427" t="str">
        <f>'Tabell 4.1'!A103:B103</f>
        <v>Regnskapsandeler 2024, FO4C</v>
      </c>
      <c r="B89" s="427"/>
      <c r="C89" s="88">
        <f>'Tabell 4.1'!C103</f>
        <v>0.3</v>
      </c>
      <c r="D89" s="89">
        <f>'Tabell 4.1'!D103</f>
        <v>11.492671909441848</v>
      </c>
      <c r="E89" s="89">
        <f>'Tabell 4.1'!E103</f>
        <v>12.171988626620353</v>
      </c>
      <c r="F89" s="89">
        <f>'Tabell 4.1'!F103</f>
        <v>6.632519300977763</v>
      </c>
      <c r="G89" s="89">
        <f>'Tabell 4.1'!G103</f>
        <v>5.5655265941344521</v>
      </c>
      <c r="H89" s="89">
        <f>'Tabell 4.1'!H103</f>
        <v>4.7750715332709488</v>
      </c>
      <c r="I89" s="89">
        <f>'Tabell 4.1'!I103</f>
        <v>2.8817376542095445</v>
      </c>
      <c r="J89" s="89">
        <f>'Tabell 4.1'!J103</f>
        <v>3.3613040796122116</v>
      </c>
      <c r="K89" s="89">
        <f>'Tabell 4.1'!K103</f>
        <v>4.819360826835287</v>
      </c>
      <c r="L89" s="89">
        <f>'Tabell 4.1'!L103</f>
        <v>6.6549319537941827</v>
      </c>
      <c r="M89" s="89">
        <f>'Tabell 4.1'!M103</f>
        <v>5.9891885143835513</v>
      </c>
      <c r="N89" s="89">
        <f>'Tabell 4.1'!N103</f>
        <v>6.8117324802149524</v>
      </c>
      <c r="O89" s="89">
        <f>'Tabell 4.1'!O103</f>
        <v>9.3782626881621258</v>
      </c>
      <c r="P89" s="89">
        <f>'Tabell 4.1'!P103</f>
        <v>5.7456356051048765</v>
      </c>
      <c r="Q89" s="89">
        <f>'Tabell 4.1'!Q103</f>
        <v>3.2635725571934033</v>
      </c>
      <c r="R89" s="89">
        <f>'Tabell 4.1'!R103</f>
        <v>10.45649567604451</v>
      </c>
      <c r="S89" s="89">
        <v>100</v>
      </c>
    </row>
    <row r="90" spans="1:38" ht="16.5" customHeight="1" thickBot="1" x14ac:dyDescent="0.4">
      <c r="A90" s="424" t="s">
        <v>260</v>
      </c>
      <c r="B90" s="424"/>
      <c r="C90" s="215" t="s">
        <v>202</v>
      </c>
      <c r="D90" s="216">
        <f>SUMPRODUCT($C88:$C89,D88:D89)</f>
        <v>12.141200823744443</v>
      </c>
      <c r="E90" s="216">
        <f t="shared" ref="E90:R90" si="27">SUMPRODUCT($C88:$C89,E88:E89)</f>
        <v>10.923522287843301</v>
      </c>
      <c r="F90" s="216">
        <f t="shared" si="27"/>
        <v>6.9901041870007017</v>
      </c>
      <c r="G90" s="216">
        <f t="shared" si="27"/>
        <v>5.6974241294112122</v>
      </c>
      <c r="H90" s="216">
        <f t="shared" si="27"/>
        <v>6.1550170862269598</v>
      </c>
      <c r="I90" s="216">
        <f>SUMPRODUCT($C88:$C89,I88:I89)</f>
        <v>2.5386745786214568</v>
      </c>
      <c r="J90" s="216">
        <f t="shared" si="27"/>
        <v>3.1748018489390182</v>
      </c>
      <c r="K90" s="216">
        <f t="shared" si="27"/>
        <v>4.7133267167945343</v>
      </c>
      <c r="L90" s="216">
        <f t="shared" si="27"/>
        <v>6.4743657715400378</v>
      </c>
      <c r="M90" s="216">
        <f t="shared" si="27"/>
        <v>5.595022247943886</v>
      </c>
      <c r="N90" s="216">
        <f t="shared" si="27"/>
        <v>7.9684116682825312</v>
      </c>
      <c r="O90" s="216">
        <f t="shared" si="27"/>
        <v>9.3331591860416534</v>
      </c>
      <c r="P90" s="216">
        <f t="shared" si="27"/>
        <v>5.245608775417443</v>
      </c>
      <c r="Q90" s="216">
        <f t="shared" si="27"/>
        <v>3.7586090030171926</v>
      </c>
      <c r="R90" s="216">
        <f t="shared" si="27"/>
        <v>9.2907516891756323</v>
      </c>
      <c r="S90" s="216">
        <v>100.00000000000003</v>
      </c>
      <c r="U90" s="83"/>
      <c r="V90" s="83"/>
      <c r="W90" s="83"/>
      <c r="X90" s="83"/>
      <c r="Y90" s="83"/>
      <c r="Z90" s="83"/>
      <c r="AA90" s="83"/>
      <c r="AB90" s="83"/>
      <c r="AC90" s="83"/>
      <c r="AD90" s="83"/>
      <c r="AE90" s="83"/>
      <c r="AF90" s="83"/>
      <c r="AG90" s="83"/>
      <c r="AH90" s="83"/>
      <c r="AI90" s="83"/>
      <c r="AJ90" s="83"/>
      <c r="AK90" s="83"/>
      <c r="AL90" s="83"/>
    </row>
    <row r="92" spans="1:38" x14ac:dyDescent="0.35">
      <c r="D92" s="95"/>
      <c r="E92" s="95"/>
      <c r="F92" s="95"/>
      <c r="G92" s="95"/>
      <c r="H92" s="95"/>
      <c r="I92" s="95"/>
      <c r="J92" s="95"/>
      <c r="K92" s="95"/>
      <c r="L92" s="96"/>
      <c r="M92" s="96"/>
      <c r="N92" s="96"/>
      <c r="O92" s="96"/>
      <c r="P92" s="96"/>
      <c r="Q92" s="96"/>
      <c r="R92" s="96"/>
      <c r="S92" s="96"/>
    </row>
    <row r="93" spans="1:38" x14ac:dyDescent="0.35">
      <c r="D93" s="96"/>
      <c r="E93" s="96"/>
      <c r="F93" s="96"/>
      <c r="G93" s="96"/>
      <c r="H93" s="96"/>
      <c r="I93" s="96"/>
      <c r="J93" s="96"/>
      <c r="K93" s="96"/>
      <c r="L93" s="96"/>
      <c r="M93" s="96"/>
      <c r="N93" s="96"/>
      <c r="O93" s="96"/>
      <c r="P93" s="96"/>
      <c r="Q93" s="96"/>
    </row>
  </sheetData>
  <mergeCells count="88">
    <mergeCell ref="A86:B86"/>
    <mergeCell ref="A87:B87"/>
    <mergeCell ref="A88:B88"/>
    <mergeCell ref="A89:B89"/>
    <mergeCell ref="A90:B90"/>
    <mergeCell ref="A83:B83"/>
    <mergeCell ref="A74:B74"/>
    <mergeCell ref="A75:B75"/>
    <mergeCell ref="A76:B76"/>
    <mergeCell ref="A77:B77"/>
    <mergeCell ref="A78:B78"/>
    <mergeCell ref="A84:B84"/>
    <mergeCell ref="A72:B72"/>
    <mergeCell ref="A62:B62"/>
    <mergeCell ref="A63:B63"/>
    <mergeCell ref="A64:B64"/>
    <mergeCell ref="A65:B65"/>
    <mergeCell ref="A66:B66"/>
    <mergeCell ref="A67:B67"/>
    <mergeCell ref="A68:B68"/>
    <mergeCell ref="A69:B69"/>
    <mergeCell ref="A70:B70"/>
    <mergeCell ref="A71:B71"/>
    <mergeCell ref="A79:B79"/>
    <mergeCell ref="A80:B80"/>
    <mergeCell ref="A81:B81"/>
    <mergeCell ref="A82:B82"/>
    <mergeCell ref="A61:B61"/>
    <mergeCell ref="A50:B50"/>
    <mergeCell ref="A51:B51"/>
    <mergeCell ref="A52:B52"/>
    <mergeCell ref="A53:B53"/>
    <mergeCell ref="A54:B54"/>
    <mergeCell ref="A55:B55"/>
    <mergeCell ref="A56:B56"/>
    <mergeCell ref="A57:B57"/>
    <mergeCell ref="A58:B58"/>
    <mergeCell ref="A59:B59"/>
    <mergeCell ref="A60:B60"/>
    <mergeCell ref="A49:B49"/>
    <mergeCell ref="A38:B38"/>
    <mergeCell ref="A39:B39"/>
    <mergeCell ref="A40:B40"/>
    <mergeCell ref="A41:B41"/>
    <mergeCell ref="A42:B42"/>
    <mergeCell ref="A43:B43"/>
    <mergeCell ref="A44:B44"/>
    <mergeCell ref="A45:B45"/>
    <mergeCell ref="A46:B46"/>
    <mergeCell ref="A47:B47"/>
    <mergeCell ref="A48:B48"/>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15:B15"/>
    <mergeCell ref="A16:B16"/>
    <mergeCell ref="A17:B17"/>
    <mergeCell ref="A18:B18"/>
    <mergeCell ref="A19:B19"/>
    <mergeCell ref="A20:B20"/>
    <mergeCell ref="A21:B21"/>
    <mergeCell ref="A22:B22"/>
    <mergeCell ref="A23:B23"/>
    <mergeCell ref="A24:B24"/>
    <mergeCell ref="A13:B13"/>
    <mergeCell ref="A9:B9"/>
    <mergeCell ref="A10:B10"/>
    <mergeCell ref="A11:B11"/>
    <mergeCell ref="A12:B12"/>
    <mergeCell ref="A6:B6"/>
    <mergeCell ref="A7:B7"/>
    <mergeCell ref="A8:B8"/>
    <mergeCell ref="A1:B1"/>
    <mergeCell ref="A2:B2"/>
    <mergeCell ref="A3:B3"/>
    <mergeCell ref="A4:B4"/>
    <mergeCell ref="A5:B5"/>
  </mergeCells>
  <pageMargins left="0.51181102362204722" right="0.39370078740157483" top="0.74803149606299213" bottom="0.74803149606299213" header="0.31496062992125984" footer="0.31496062992125984"/>
  <pageSetup paperSize="9" scale="6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D0BFAE"/>
  </sheetPr>
  <dimension ref="A1"/>
  <sheetViews>
    <sheetView topLeftCell="A2" zoomScale="70" zoomScaleNormal="70" workbookViewId="0"/>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43F8B6"/>
  </sheetPr>
  <dimension ref="A1:T140"/>
  <sheetViews>
    <sheetView zoomScale="60" zoomScaleNormal="60" zoomScaleSheetLayoutView="40" zoomScalePageLayoutView="40" workbookViewId="0">
      <selection activeCell="I62" sqref="I62"/>
    </sheetView>
  </sheetViews>
  <sheetFormatPr baseColWidth="10" defaultColWidth="11.42578125" defaultRowHeight="15.75" x14ac:dyDescent="0.35"/>
  <cols>
    <col min="1" max="1" width="25.140625" style="18" customWidth="1"/>
    <col min="2" max="2" width="98.7109375" style="18" customWidth="1"/>
    <col min="3" max="3" width="14" style="18" customWidth="1"/>
    <col min="4" max="19" width="13.28515625" style="18" customWidth="1"/>
    <col min="20" max="16384" width="11.42578125" style="18"/>
  </cols>
  <sheetData>
    <row r="1" spans="1:20" ht="16.5" customHeight="1" x14ac:dyDescent="0.35">
      <c r="A1" s="381" t="s">
        <v>7</v>
      </c>
      <c r="B1" s="381"/>
      <c r="C1" s="17"/>
      <c r="D1" s="17"/>
      <c r="E1" s="17"/>
      <c r="F1" s="17"/>
      <c r="G1" s="17"/>
      <c r="H1" s="17"/>
      <c r="I1" s="17"/>
      <c r="J1" s="17"/>
      <c r="K1" s="17"/>
      <c r="L1" s="17"/>
      <c r="M1" s="17"/>
      <c r="N1" s="17"/>
      <c r="O1" s="17"/>
      <c r="P1" s="17"/>
      <c r="Q1" s="17"/>
      <c r="R1" s="17"/>
      <c r="S1" s="17"/>
    </row>
    <row r="2" spans="1:20" ht="54.75" customHeight="1" x14ac:dyDescent="0.35">
      <c r="A2" s="382"/>
      <c r="B2" s="382"/>
      <c r="C2" s="45" t="s">
        <v>198</v>
      </c>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20" ht="16.5" customHeight="1" thickBot="1" x14ac:dyDescent="0.4">
      <c r="A3" s="428"/>
      <c r="B3" s="428"/>
      <c r="C3" s="97"/>
      <c r="D3" s="51"/>
      <c r="E3" s="74"/>
      <c r="F3" s="74"/>
      <c r="G3" s="74"/>
      <c r="H3" s="51"/>
      <c r="I3" s="51"/>
      <c r="J3" s="51"/>
      <c r="K3" s="51"/>
      <c r="L3" s="51"/>
      <c r="M3" s="51"/>
      <c r="N3" s="51"/>
      <c r="O3" s="51"/>
      <c r="P3" s="51"/>
      <c r="Q3" s="51"/>
      <c r="R3" s="51"/>
      <c r="S3" s="51"/>
    </row>
    <row r="4" spans="1:20" ht="16.5" customHeight="1" x14ac:dyDescent="0.35">
      <c r="A4" s="379" t="str">
        <f>'Tabell 2.1'!A12</f>
        <v>FO1 Administrasjon og fellestjenester</v>
      </c>
      <c r="B4" s="379"/>
      <c r="C4" s="153"/>
      <c r="D4" s="153"/>
      <c r="E4" s="153"/>
      <c r="F4" s="153"/>
      <c r="G4" s="153"/>
      <c r="H4" s="153"/>
      <c r="I4" s="153"/>
      <c r="J4" s="153"/>
      <c r="K4" s="153"/>
      <c r="L4" s="153"/>
      <c r="M4" s="153"/>
      <c r="N4" s="153"/>
      <c r="O4" s="153"/>
      <c r="P4" s="153"/>
      <c r="Q4" s="153"/>
      <c r="R4" s="153"/>
      <c r="S4" s="153"/>
    </row>
    <row r="5" spans="1:20" ht="16.5" customHeight="1" x14ac:dyDescent="0.35">
      <c r="A5" s="402" t="s">
        <v>199</v>
      </c>
      <c r="B5" s="402"/>
      <c r="C5" s="76">
        <v>0.5</v>
      </c>
      <c r="D5" s="309">
        <v>6.666666666666667</v>
      </c>
      <c r="E5" s="309">
        <v>6.666666666666667</v>
      </c>
      <c r="F5" s="309">
        <v>6.666666666666667</v>
      </c>
      <c r="G5" s="309">
        <v>6.666666666666667</v>
      </c>
      <c r="H5" s="309">
        <v>6.666666666666667</v>
      </c>
      <c r="I5" s="309">
        <v>6.666666666666667</v>
      </c>
      <c r="J5" s="309">
        <v>6.666666666666667</v>
      </c>
      <c r="K5" s="309">
        <v>6.666666666666667</v>
      </c>
      <c r="L5" s="309">
        <v>6.666666666666667</v>
      </c>
      <c r="M5" s="309">
        <v>6.666666666666667</v>
      </c>
      <c r="N5" s="309">
        <v>6.666666666666667</v>
      </c>
      <c r="O5" s="309">
        <v>6.666666666666667</v>
      </c>
      <c r="P5" s="309">
        <v>6.666666666666667</v>
      </c>
      <c r="Q5" s="309">
        <v>6.666666666666667</v>
      </c>
      <c r="R5" s="309">
        <v>6.666666666666667</v>
      </c>
      <c r="S5" s="309">
        <f>SUM(D5:R5)</f>
        <v>100.00000000000001</v>
      </c>
    </row>
    <row r="6" spans="1:20" ht="16.5" customHeight="1" x14ac:dyDescent="0.35">
      <c r="A6" s="402" t="s">
        <v>261</v>
      </c>
      <c r="B6" s="402"/>
      <c r="C6" s="76">
        <v>0.5</v>
      </c>
      <c r="D6" s="310">
        <v>2434.3555391058635</v>
      </c>
      <c r="E6" s="310">
        <v>2121.6336858297773</v>
      </c>
      <c r="F6" s="310">
        <v>1768.6187498841357</v>
      </c>
      <c r="G6" s="310">
        <v>1308.4722923350287</v>
      </c>
      <c r="H6" s="310">
        <v>1907.9633693176986</v>
      </c>
      <c r="I6" s="310">
        <v>1520.1440641496167</v>
      </c>
      <c r="J6" s="310">
        <v>2055.2442663499701</v>
      </c>
      <c r="K6" s="310">
        <v>2183.1259458699674</v>
      </c>
      <c r="L6" s="310">
        <v>1620.8172588374139</v>
      </c>
      <c r="M6" s="310">
        <v>1461.0356609067937</v>
      </c>
      <c r="N6" s="310">
        <v>1795.1280673972394</v>
      </c>
      <c r="O6" s="310">
        <v>2569.617923858706</v>
      </c>
      <c r="P6" s="310">
        <v>2393.3903764223323</v>
      </c>
      <c r="Q6" s="310">
        <v>2222.8129867489724</v>
      </c>
      <c r="R6" s="310">
        <v>1964.4583824076501</v>
      </c>
      <c r="S6" s="310">
        <f t="shared" ref="S6" si="0">SUM(D6:R6)</f>
        <v>29326.818569421168</v>
      </c>
    </row>
    <row r="7" spans="1:20" ht="16.5" customHeight="1" thickBot="1" x14ac:dyDescent="0.4">
      <c r="A7" s="431" t="s">
        <v>201</v>
      </c>
      <c r="B7" s="431"/>
      <c r="C7" s="217" t="s">
        <v>202</v>
      </c>
      <c r="D7" s="202">
        <f>(D5/$S$5*$C$5+D6/$S$6*$C$6)*100</f>
        <v>7.4837247802326337</v>
      </c>
      <c r="E7" s="202">
        <f t="shared" ref="E7:R7" si="1">(E5/$S$5*$C$5+E6/$S$6*$C$6)*100</f>
        <v>6.9505577533766099</v>
      </c>
      <c r="F7" s="202">
        <f t="shared" si="1"/>
        <v>6.3486940784778136</v>
      </c>
      <c r="G7" s="202">
        <f t="shared" si="1"/>
        <v>5.5641792896338265</v>
      </c>
      <c r="H7" s="202">
        <f t="shared" si="1"/>
        <v>6.5862660795179409</v>
      </c>
      <c r="I7" s="202">
        <f t="shared" si="1"/>
        <v>5.9250635964561438</v>
      </c>
      <c r="J7" s="202">
        <f t="shared" si="1"/>
        <v>6.8373688315666064</v>
      </c>
      <c r="K7" s="202">
        <f t="shared" si="1"/>
        <v>7.0553973899956102</v>
      </c>
      <c r="L7" s="202">
        <f t="shared" si="1"/>
        <v>6.0967037531432524</v>
      </c>
      <c r="M7" s="202">
        <f t="shared" si="1"/>
        <v>5.82428825476181</v>
      </c>
      <c r="N7" s="202">
        <f t="shared" si="1"/>
        <v>6.3938904530016156</v>
      </c>
      <c r="O7" s="202">
        <f t="shared" si="1"/>
        <v>7.7143368809496877</v>
      </c>
      <c r="P7" s="202">
        <f t="shared" si="1"/>
        <v>7.4138822867712975</v>
      </c>
      <c r="Q7" s="202">
        <f t="shared" si="1"/>
        <v>7.123060782779012</v>
      </c>
      <c r="R7" s="202">
        <f t="shared" si="1"/>
        <v>6.6825857893361373</v>
      </c>
      <c r="S7" s="202">
        <f>SUM(D7:R7)</f>
        <v>100</v>
      </c>
    </row>
    <row r="8" spans="1:20" ht="16.5" customHeight="1" thickBot="1" x14ac:dyDescent="0.4">
      <c r="A8" s="388"/>
      <c r="B8" s="388"/>
      <c r="C8" s="17"/>
      <c r="D8" s="17"/>
      <c r="E8" s="17"/>
      <c r="F8" s="17"/>
      <c r="G8" s="17"/>
      <c r="H8" s="17"/>
      <c r="I8" s="17"/>
      <c r="J8" s="17"/>
      <c r="K8" s="17"/>
      <c r="L8" s="17"/>
      <c r="M8" s="17"/>
      <c r="N8" s="17"/>
      <c r="O8" s="17"/>
      <c r="P8" s="17"/>
      <c r="Q8" s="17"/>
      <c r="R8" s="17"/>
      <c r="S8" s="17"/>
    </row>
    <row r="9" spans="1:20" ht="16.5" customHeight="1" x14ac:dyDescent="0.35">
      <c r="A9" s="386" t="str">
        <f>'Tabell 3.1'!A9</f>
        <v xml:space="preserve">FO2A Barnehage - kommunale </v>
      </c>
      <c r="B9" s="386"/>
      <c r="C9" s="193"/>
      <c r="D9" s="193"/>
      <c r="E9" s="193"/>
      <c r="F9" s="193"/>
      <c r="G9" s="193"/>
      <c r="H9" s="193"/>
      <c r="I9" s="193"/>
      <c r="J9" s="193"/>
      <c r="K9" s="193"/>
      <c r="L9" s="193"/>
      <c r="M9" s="193"/>
      <c r="N9" s="193"/>
      <c r="O9" s="193"/>
      <c r="P9" s="193"/>
      <c r="Q9" s="193"/>
      <c r="R9" s="193"/>
      <c r="S9" s="193"/>
    </row>
    <row r="10" spans="1:20" ht="16.5" customHeight="1" x14ac:dyDescent="0.35">
      <c r="A10" s="402" t="s">
        <v>262</v>
      </c>
      <c r="B10" s="402"/>
      <c r="C10" s="80">
        <f>S10/(S10+S11)</f>
        <v>0.54924794313075831</v>
      </c>
      <c r="D10" s="103">
        <f>'Tabell 4.5-4.6'!D22</f>
        <v>1648.8899999999999</v>
      </c>
      <c r="E10" s="103">
        <f>'Tabell 4.5-4.6'!E22</f>
        <v>1696.17</v>
      </c>
      <c r="F10" s="103">
        <f>'Tabell 4.5-4.6'!F22</f>
        <v>1375.06</v>
      </c>
      <c r="G10" s="103">
        <f>'Tabell 4.5-4.6'!G22</f>
        <v>657.98</v>
      </c>
      <c r="H10" s="103">
        <f>'Tabell 4.5-4.6'!H22</f>
        <v>646.16</v>
      </c>
      <c r="I10" s="103">
        <f>'Tabell 4.5-4.6'!I22</f>
        <v>876.65</v>
      </c>
      <c r="J10" s="103">
        <f>'Tabell 4.5-4.6'!J22</f>
        <v>888.47</v>
      </c>
      <c r="K10" s="103">
        <f>'Tabell 4.5-4.6'!K22</f>
        <v>921.96</v>
      </c>
      <c r="L10" s="103">
        <f>'Tabell 4.5-4.6'!L22</f>
        <v>908.17</v>
      </c>
      <c r="M10" s="103">
        <f>'Tabell 4.5-4.6'!M22</f>
        <v>730.87</v>
      </c>
      <c r="N10" s="103">
        <f>'Tabell 4.5-4.6'!N22</f>
        <v>701.31999999999994</v>
      </c>
      <c r="O10" s="103">
        <f>'Tabell 4.5-4.6'!O22</f>
        <v>862.86</v>
      </c>
      <c r="P10" s="103">
        <f>'Tabell 4.5-4.6'!P22</f>
        <v>1384.91</v>
      </c>
      <c r="Q10" s="103">
        <f>'Tabell 4.5-4.6'!Q22</f>
        <v>1258.83</v>
      </c>
      <c r="R10" s="103">
        <f>'Tabell 4.5-4.6'!R22</f>
        <v>709.2</v>
      </c>
      <c r="S10" s="103">
        <f>SUM(D10:R10)</f>
        <v>15267.500000000002</v>
      </c>
      <c r="T10" s="29"/>
    </row>
    <row r="11" spans="1:20" ht="16.5" customHeight="1" x14ac:dyDescent="0.35">
      <c r="A11" s="402" t="s">
        <v>263</v>
      </c>
      <c r="B11" s="402"/>
      <c r="C11" s="80">
        <f>1-C10</f>
        <v>0.45075205686924169</v>
      </c>
      <c r="D11" s="103">
        <f>'Tabell 4.5-4.6'!D23</f>
        <v>1047</v>
      </c>
      <c r="E11" s="103">
        <f>'Tabell 4.5-4.6'!E23</f>
        <v>1091</v>
      </c>
      <c r="F11" s="103">
        <f>'Tabell 4.5-4.6'!F23</f>
        <v>671</v>
      </c>
      <c r="G11" s="103">
        <f>'Tabell 4.5-4.6'!G23</f>
        <v>443</v>
      </c>
      <c r="H11" s="103">
        <f>'Tabell 4.5-4.6'!H23</f>
        <v>441</v>
      </c>
      <c r="I11" s="103">
        <f>'Tabell 4.5-4.6'!I23</f>
        <v>703</v>
      </c>
      <c r="J11" s="103">
        <f>'Tabell 4.5-4.6'!J23</f>
        <v>723</v>
      </c>
      <c r="K11" s="103">
        <f>'Tabell 4.5-4.6'!K23</f>
        <v>909</v>
      </c>
      <c r="L11" s="103">
        <f>'Tabell 4.5-4.6'!L23</f>
        <v>785.6</v>
      </c>
      <c r="M11" s="103">
        <f>'Tabell 4.5-4.6'!M23</f>
        <v>734</v>
      </c>
      <c r="N11" s="103">
        <f>'Tabell 4.5-4.6'!N23</f>
        <v>956</v>
      </c>
      <c r="O11" s="103">
        <f>'Tabell 4.5-4.6'!O23</f>
        <v>882</v>
      </c>
      <c r="P11" s="103">
        <f>'Tabell 4.5-4.6'!P23</f>
        <v>1214</v>
      </c>
      <c r="Q11" s="103">
        <f>'Tabell 4.5-4.6'!Q23</f>
        <v>1134</v>
      </c>
      <c r="R11" s="103">
        <f>'Tabell 4.5-4.6'!R23</f>
        <v>796</v>
      </c>
      <c r="S11" s="103">
        <f>SUM(D11:R11)</f>
        <v>12529.6</v>
      </c>
      <c r="T11" s="29"/>
    </row>
    <row r="12" spans="1:20" ht="16.5" customHeight="1" thickBot="1" x14ac:dyDescent="0.4">
      <c r="A12" s="429" t="str">
        <f>'Tabell 3.1'!A12</f>
        <v>Fordelingsnøkkel FO2A  - kommunale barnehager</v>
      </c>
      <c r="B12" s="429"/>
      <c r="C12" s="203" t="s">
        <v>202</v>
      </c>
      <c r="D12" s="220">
        <f>(D10/$S$10*$C$10+D11/$S$11*$C$11)*100</f>
        <v>9.69845775278716</v>
      </c>
      <c r="E12" s="220">
        <f t="shared" ref="E12:R12" si="2">(E10/$S$10*$C$10+E11/$S$11*$C$11)*100</f>
        <v>10.026837331951894</v>
      </c>
      <c r="F12" s="220">
        <f t="shared" si="2"/>
        <v>7.3606958999320069</v>
      </c>
      <c r="G12" s="220">
        <f t="shared" si="2"/>
        <v>3.9607728863802336</v>
      </c>
      <c r="H12" s="220">
        <f t="shared" si="2"/>
        <v>3.9110554698151958</v>
      </c>
      <c r="I12" s="220">
        <f t="shared" si="2"/>
        <v>5.6827870533257059</v>
      </c>
      <c r="J12" s="220">
        <f t="shared" si="2"/>
        <v>5.797259426343035</v>
      </c>
      <c r="K12" s="220">
        <f t="shared" si="2"/>
        <v>6.5868741703271203</v>
      </c>
      <c r="L12" s="220">
        <f t="shared" si="2"/>
        <v>6.0933334772332355</v>
      </c>
      <c r="M12" s="220">
        <f t="shared" si="2"/>
        <v>5.2698662810149255</v>
      </c>
      <c r="N12" s="220">
        <f t="shared" si="2"/>
        <v>5.9622046904173445</v>
      </c>
      <c r="O12" s="220">
        <f t="shared" si="2"/>
        <v>6.2771296286303233</v>
      </c>
      <c r="P12" s="220">
        <f t="shared" si="2"/>
        <v>9.3495724374125349</v>
      </c>
      <c r="Q12" s="220">
        <f t="shared" si="2"/>
        <v>8.6082001359854079</v>
      </c>
      <c r="R12" s="220">
        <f t="shared" si="2"/>
        <v>5.4149533584438663</v>
      </c>
      <c r="S12" s="220">
        <f>SUM(D12:R12)</f>
        <v>100</v>
      </c>
      <c r="T12" s="29"/>
    </row>
    <row r="13" spans="1:20" ht="16.5" customHeight="1" thickBot="1" x14ac:dyDescent="0.4">
      <c r="A13" s="430"/>
      <c r="B13" s="430"/>
      <c r="C13" s="82"/>
      <c r="D13" s="104"/>
      <c r="E13" s="104"/>
      <c r="F13" s="104"/>
      <c r="G13" s="104"/>
      <c r="H13" s="104"/>
      <c r="I13" s="104"/>
      <c r="J13" s="104"/>
      <c r="K13" s="104"/>
      <c r="L13" s="104"/>
      <c r="M13" s="104"/>
      <c r="N13" s="104"/>
      <c r="O13" s="104"/>
      <c r="P13" s="104"/>
      <c r="Q13" s="17"/>
      <c r="R13" s="17"/>
      <c r="S13" s="17"/>
    </row>
    <row r="14" spans="1:20" ht="16.5" customHeight="1" x14ac:dyDescent="0.35">
      <c r="A14" s="389" t="str">
        <f>'Tabell 2.1'!A24</f>
        <v xml:space="preserve">FO2B  Barnevern </v>
      </c>
      <c r="B14" s="389"/>
      <c r="C14" s="165"/>
      <c r="D14" s="166"/>
      <c r="E14" s="166"/>
      <c r="F14" s="166"/>
      <c r="G14" s="166"/>
      <c r="H14" s="166"/>
      <c r="I14" s="166"/>
      <c r="J14" s="166"/>
      <c r="K14" s="166"/>
      <c r="L14" s="166"/>
      <c r="M14" s="166"/>
      <c r="N14" s="166"/>
      <c r="O14" s="166"/>
      <c r="P14" s="166"/>
      <c r="Q14" s="166"/>
      <c r="R14" s="166"/>
      <c r="S14" s="166"/>
    </row>
    <row r="15" spans="1:20" ht="16.5" customHeight="1" x14ac:dyDescent="0.35">
      <c r="A15" s="421" t="s">
        <v>211</v>
      </c>
      <c r="B15" s="421"/>
      <c r="C15" s="87">
        <v>0.01</v>
      </c>
      <c r="D15" s="365">
        <v>3367</v>
      </c>
      <c r="E15" s="365">
        <v>3124</v>
      </c>
      <c r="F15" s="365">
        <v>2251</v>
      </c>
      <c r="G15" s="365">
        <v>1369</v>
      </c>
      <c r="H15" s="365">
        <v>1741</v>
      </c>
      <c r="I15" s="365">
        <v>1939</v>
      </c>
      <c r="J15" s="365">
        <v>3318</v>
      </c>
      <c r="K15" s="365">
        <v>3111</v>
      </c>
      <c r="L15" s="365">
        <v>2327</v>
      </c>
      <c r="M15" s="365">
        <v>1463</v>
      </c>
      <c r="N15" s="365">
        <v>2010</v>
      </c>
      <c r="O15" s="365">
        <v>2751</v>
      </c>
      <c r="P15" s="365">
        <v>2929</v>
      </c>
      <c r="Q15" s="365">
        <v>3120</v>
      </c>
      <c r="R15" s="365">
        <v>2268</v>
      </c>
      <c r="S15" s="100">
        <f>SUM(D15:R15)</f>
        <v>37088</v>
      </c>
    </row>
    <row r="16" spans="1:20" ht="16.5" customHeight="1" x14ac:dyDescent="0.35">
      <c r="A16" s="421" t="s">
        <v>212</v>
      </c>
      <c r="B16" s="421"/>
      <c r="C16" s="87">
        <v>0.03</v>
      </c>
      <c r="D16" s="365">
        <v>3357</v>
      </c>
      <c r="E16" s="365">
        <v>2843</v>
      </c>
      <c r="F16" s="365">
        <v>2098</v>
      </c>
      <c r="G16" s="365">
        <v>1470</v>
      </c>
      <c r="H16" s="365">
        <v>2227</v>
      </c>
      <c r="I16" s="365">
        <v>2683</v>
      </c>
      <c r="J16" s="365">
        <v>4810</v>
      </c>
      <c r="K16" s="365">
        <v>4679</v>
      </c>
      <c r="L16" s="365">
        <v>3114</v>
      </c>
      <c r="M16" s="365">
        <v>2238</v>
      </c>
      <c r="N16" s="365">
        <v>2955</v>
      </c>
      <c r="O16" s="365">
        <v>4082</v>
      </c>
      <c r="P16" s="365">
        <v>4542</v>
      </c>
      <c r="Q16" s="365">
        <v>4719</v>
      </c>
      <c r="R16" s="365">
        <v>3574</v>
      </c>
      <c r="S16" s="100">
        <f>SUM(D16:R16)</f>
        <v>49391</v>
      </c>
    </row>
    <row r="17" spans="1:19" ht="16.5" customHeight="1" x14ac:dyDescent="0.35">
      <c r="A17" s="421" t="s">
        <v>213</v>
      </c>
      <c r="B17" s="421"/>
      <c r="C17" s="87">
        <v>0.06</v>
      </c>
      <c r="D17" s="365">
        <v>2261</v>
      </c>
      <c r="E17" s="365">
        <v>1831</v>
      </c>
      <c r="F17" s="365">
        <v>1206</v>
      </c>
      <c r="G17" s="365">
        <v>1037</v>
      </c>
      <c r="H17" s="365">
        <v>1780</v>
      </c>
      <c r="I17" s="365">
        <v>2076</v>
      </c>
      <c r="J17" s="365">
        <v>3554</v>
      </c>
      <c r="K17" s="365">
        <v>3489</v>
      </c>
      <c r="L17" s="365">
        <v>2240</v>
      </c>
      <c r="M17" s="365">
        <v>1621</v>
      </c>
      <c r="N17" s="365">
        <v>2322</v>
      </c>
      <c r="O17" s="365">
        <v>3154</v>
      </c>
      <c r="P17" s="365">
        <v>3332</v>
      </c>
      <c r="Q17" s="365">
        <v>3554</v>
      </c>
      <c r="R17" s="365">
        <v>2914</v>
      </c>
      <c r="S17" s="100">
        <f t="shared" ref="S17:S27" si="3">SUM(D17:R17)</f>
        <v>36371</v>
      </c>
    </row>
    <row r="18" spans="1:19" ht="16.5" customHeight="1" x14ac:dyDescent="0.35">
      <c r="A18" s="421" t="s">
        <v>214</v>
      </c>
      <c r="B18" s="421"/>
      <c r="C18" s="87">
        <v>0.24</v>
      </c>
      <c r="D18" s="311">
        <f>D19*D20</f>
        <v>1964.8163953564574</v>
      </c>
      <c r="E18" s="311">
        <f t="shared" ref="E18:R18" si="4">E19*E20</f>
        <v>1327.4628167135279</v>
      </c>
      <c r="F18" s="311">
        <f t="shared" si="4"/>
        <v>976.032809581989</v>
      </c>
      <c r="G18" s="311">
        <f t="shared" si="4"/>
        <v>562.64545341658982</v>
      </c>
      <c r="H18" s="311">
        <f t="shared" si="4"/>
        <v>731.48640862117657</v>
      </c>
      <c r="I18" s="311">
        <f t="shared" si="4"/>
        <v>329.36928294032094</v>
      </c>
      <c r="J18" s="311">
        <f t="shared" si="4"/>
        <v>391.60310510920033</v>
      </c>
      <c r="K18" s="311">
        <f t="shared" si="4"/>
        <v>404.4486309244067</v>
      </c>
      <c r="L18" s="311">
        <f t="shared" si="4"/>
        <v>1493.8223160434261</v>
      </c>
      <c r="M18" s="311">
        <f t="shared" si="4"/>
        <v>1821.567820753022</v>
      </c>
      <c r="N18" s="311">
        <f t="shared" si="4"/>
        <v>2382.7716019137692</v>
      </c>
      <c r="O18" s="311">
        <f t="shared" si="4"/>
        <v>3021.7339013747392</v>
      </c>
      <c r="P18" s="311">
        <f t="shared" si="4"/>
        <v>1217.8640865987238</v>
      </c>
      <c r="Q18" s="311">
        <f t="shared" si="4"/>
        <v>690.74194517433546</v>
      </c>
      <c r="R18" s="311">
        <f t="shared" si="4"/>
        <v>2670.4608933482814</v>
      </c>
      <c r="S18" s="101">
        <f t="shared" si="3"/>
        <v>19986.827467869967</v>
      </c>
    </row>
    <row r="19" spans="1:19" ht="16.5" customHeight="1" x14ac:dyDescent="0.35">
      <c r="A19" s="421" t="s">
        <v>417</v>
      </c>
      <c r="B19" s="421"/>
      <c r="C19" s="86" t="s">
        <v>202</v>
      </c>
      <c r="D19" s="362">
        <v>1818</v>
      </c>
      <c r="E19" s="362">
        <v>1423</v>
      </c>
      <c r="F19" s="362">
        <v>1085</v>
      </c>
      <c r="G19" s="362">
        <v>704</v>
      </c>
      <c r="H19" s="362">
        <v>1000</v>
      </c>
      <c r="I19" s="362">
        <v>731</v>
      </c>
      <c r="J19" s="362">
        <v>1085</v>
      </c>
      <c r="K19" s="362">
        <v>976</v>
      </c>
      <c r="L19" s="362">
        <v>1209</v>
      </c>
      <c r="M19" s="362">
        <v>1014</v>
      </c>
      <c r="N19" s="362">
        <v>1073</v>
      </c>
      <c r="O19" s="362">
        <v>1673</v>
      </c>
      <c r="P19" s="362">
        <v>1509</v>
      </c>
      <c r="Q19" s="362">
        <v>1282</v>
      </c>
      <c r="R19" s="362">
        <v>1475</v>
      </c>
      <c r="S19" s="100">
        <f t="shared" si="3"/>
        <v>18057</v>
      </c>
    </row>
    <row r="20" spans="1:19" ht="16.5" customHeight="1" x14ac:dyDescent="0.35">
      <c r="A20" s="412" t="s">
        <v>418</v>
      </c>
      <c r="B20" s="412"/>
      <c r="C20" s="86" t="s">
        <v>202</v>
      </c>
      <c r="D20" s="312">
        <f>'Tabell 4.2-4.4'!D7</f>
        <v>1.0807570931553672</v>
      </c>
      <c r="E20" s="312">
        <f>'Tabell 4.2-4.4'!E7</f>
        <v>0.9328621340221559</v>
      </c>
      <c r="F20" s="312">
        <f>'Tabell 4.2-4.4'!F7</f>
        <v>0.89956940975298527</v>
      </c>
      <c r="G20" s="312">
        <f>'Tabell 4.2-4.4'!G7</f>
        <v>0.7992122917849287</v>
      </c>
      <c r="H20" s="312">
        <f>'Tabell 4.2-4.4'!H7</f>
        <v>0.73148640862117653</v>
      </c>
      <c r="I20" s="312">
        <f>'Tabell 4.2-4.4'!I7</f>
        <v>0.45057357447376328</v>
      </c>
      <c r="J20" s="312">
        <f>'Tabell 4.2-4.4'!J7</f>
        <v>0.36092452083797266</v>
      </c>
      <c r="K20" s="312">
        <f>'Tabell 4.2-4.4'!K7</f>
        <v>0.41439408906189212</v>
      </c>
      <c r="L20" s="312">
        <f>'Tabell 4.2-4.4'!L7</f>
        <v>1.2355850422195418</v>
      </c>
      <c r="M20" s="312">
        <f>'Tabell 4.2-4.4'!M7</f>
        <v>1.79641796918444</v>
      </c>
      <c r="N20" s="312">
        <f>'Tabell 4.2-4.4'!N7</f>
        <v>2.2206631891088251</v>
      </c>
      <c r="O20" s="312">
        <f>'Tabell 4.2-4.4'!O7</f>
        <v>1.8061768687236934</v>
      </c>
      <c r="P20" s="312">
        <f>'Tabell 4.2-4.4'!P7</f>
        <v>0.8070669891310297</v>
      </c>
      <c r="Q20" s="312">
        <f>'Tabell 4.2-4.4'!Q7</f>
        <v>0.53880026924675151</v>
      </c>
      <c r="R20" s="312">
        <f>'Tabell 4.2-4.4'!R7</f>
        <v>1.8104819615920553</v>
      </c>
      <c r="S20" s="262">
        <v>1</v>
      </c>
    </row>
    <row r="21" spans="1:19" ht="16.5" customHeight="1" x14ac:dyDescent="0.35">
      <c r="A21" s="421" t="s">
        <v>215</v>
      </c>
      <c r="B21" s="421"/>
      <c r="C21" s="87">
        <v>0.08</v>
      </c>
      <c r="D21" s="365">
        <v>130</v>
      </c>
      <c r="E21" s="365">
        <v>71</v>
      </c>
      <c r="F21" s="365">
        <v>55</v>
      </c>
      <c r="G21" s="365">
        <v>33</v>
      </c>
      <c r="H21" s="365">
        <v>37</v>
      </c>
      <c r="I21" s="365">
        <v>23</v>
      </c>
      <c r="J21" s="365">
        <v>51</v>
      </c>
      <c r="K21" s="365">
        <v>41</v>
      </c>
      <c r="L21" s="365">
        <v>83</v>
      </c>
      <c r="M21" s="365">
        <v>57</v>
      </c>
      <c r="N21" s="365">
        <v>109</v>
      </c>
      <c r="O21" s="365">
        <v>128</v>
      </c>
      <c r="P21" s="365">
        <v>47</v>
      </c>
      <c r="Q21" s="365">
        <v>39</v>
      </c>
      <c r="R21" s="365">
        <v>129</v>
      </c>
      <c r="S21" s="103">
        <f t="shared" ref="S21" si="5">SUM(D21:R21)</f>
        <v>1033</v>
      </c>
    </row>
    <row r="22" spans="1:19" ht="16.5" customHeight="1" x14ac:dyDescent="0.35">
      <c r="A22" s="421" t="s">
        <v>216</v>
      </c>
      <c r="B22" s="421"/>
      <c r="C22" s="87">
        <v>0.1</v>
      </c>
      <c r="D22" s="365">
        <v>1070</v>
      </c>
      <c r="E22" s="365">
        <v>1075</v>
      </c>
      <c r="F22" s="365">
        <v>599</v>
      </c>
      <c r="G22" s="365">
        <v>526</v>
      </c>
      <c r="H22" s="365">
        <v>705</v>
      </c>
      <c r="I22" s="365">
        <v>420</v>
      </c>
      <c r="J22" s="365">
        <v>423</v>
      </c>
      <c r="K22" s="365">
        <v>792</v>
      </c>
      <c r="L22" s="365">
        <v>842</v>
      </c>
      <c r="M22" s="365">
        <v>785</v>
      </c>
      <c r="N22" s="365">
        <v>1106</v>
      </c>
      <c r="O22" s="365">
        <v>1272</v>
      </c>
      <c r="P22" s="365">
        <v>718</v>
      </c>
      <c r="Q22" s="365">
        <v>492</v>
      </c>
      <c r="R22" s="365">
        <v>1107</v>
      </c>
      <c r="S22" s="100">
        <f t="shared" si="3"/>
        <v>11932</v>
      </c>
    </row>
    <row r="23" spans="1:19" ht="16.5" customHeight="1" x14ac:dyDescent="0.35">
      <c r="A23" s="421" t="s">
        <v>217</v>
      </c>
      <c r="B23" s="421"/>
      <c r="C23" s="87">
        <v>0.2</v>
      </c>
      <c r="D23" s="362">
        <v>1935</v>
      </c>
      <c r="E23" s="362">
        <v>1366</v>
      </c>
      <c r="F23" s="362">
        <v>785</v>
      </c>
      <c r="G23" s="362">
        <v>413</v>
      </c>
      <c r="H23" s="362">
        <v>605</v>
      </c>
      <c r="I23" s="362">
        <v>375</v>
      </c>
      <c r="J23" s="362">
        <v>404</v>
      </c>
      <c r="K23" s="362">
        <v>516</v>
      </c>
      <c r="L23" s="362">
        <v>1535</v>
      </c>
      <c r="M23" s="362">
        <v>1572</v>
      </c>
      <c r="N23" s="362">
        <v>2504</v>
      </c>
      <c r="O23" s="362">
        <v>3097</v>
      </c>
      <c r="P23" s="362">
        <v>1215</v>
      </c>
      <c r="Q23" s="362">
        <v>659</v>
      </c>
      <c r="R23" s="362">
        <v>2296</v>
      </c>
      <c r="S23" s="100">
        <f t="shared" si="3"/>
        <v>19277</v>
      </c>
    </row>
    <row r="24" spans="1:19" ht="16.5" customHeight="1" x14ac:dyDescent="0.35">
      <c r="A24" s="421" t="s">
        <v>218</v>
      </c>
      <c r="B24" s="421"/>
      <c r="C24" s="87">
        <v>0.14000000000000001</v>
      </c>
      <c r="D24" s="362">
        <v>1572</v>
      </c>
      <c r="E24" s="362">
        <v>1222</v>
      </c>
      <c r="F24" s="362">
        <v>1621</v>
      </c>
      <c r="G24" s="362">
        <v>384</v>
      </c>
      <c r="H24" s="362">
        <v>514</v>
      </c>
      <c r="I24" s="362">
        <v>269</v>
      </c>
      <c r="J24" s="362">
        <v>356</v>
      </c>
      <c r="K24" s="362">
        <v>335</v>
      </c>
      <c r="L24" s="362">
        <v>384</v>
      </c>
      <c r="M24" s="362">
        <v>452</v>
      </c>
      <c r="N24" s="362">
        <v>558</v>
      </c>
      <c r="O24" s="362">
        <v>724</v>
      </c>
      <c r="P24" s="362">
        <v>674</v>
      </c>
      <c r="Q24" s="362">
        <v>408</v>
      </c>
      <c r="R24" s="362">
        <v>461</v>
      </c>
      <c r="S24" s="100">
        <f t="shared" si="3"/>
        <v>9934</v>
      </c>
    </row>
    <row r="25" spans="1:19" ht="16.5" customHeight="1" x14ac:dyDescent="0.35">
      <c r="A25" s="432" t="s">
        <v>219</v>
      </c>
      <c r="B25" s="432"/>
      <c r="C25" s="87">
        <v>0.06</v>
      </c>
      <c r="D25" s="362">
        <v>1761</v>
      </c>
      <c r="E25" s="362">
        <v>1170</v>
      </c>
      <c r="F25" s="362">
        <v>770</v>
      </c>
      <c r="G25" s="362">
        <v>457</v>
      </c>
      <c r="H25" s="362">
        <v>625</v>
      </c>
      <c r="I25" s="362">
        <v>340</v>
      </c>
      <c r="J25" s="362">
        <v>418</v>
      </c>
      <c r="K25" s="362">
        <v>535</v>
      </c>
      <c r="L25" s="362">
        <v>1025</v>
      </c>
      <c r="M25" s="362">
        <v>860</v>
      </c>
      <c r="N25" s="362">
        <v>1597</v>
      </c>
      <c r="O25" s="362">
        <v>1561</v>
      </c>
      <c r="P25" s="362">
        <v>775</v>
      </c>
      <c r="Q25" s="362">
        <v>586</v>
      </c>
      <c r="R25" s="362">
        <v>1714</v>
      </c>
      <c r="S25" s="103">
        <f t="shared" si="3"/>
        <v>14194</v>
      </c>
    </row>
    <row r="26" spans="1:19" ht="16.5" customHeight="1" x14ac:dyDescent="0.35">
      <c r="A26" s="412" t="s">
        <v>220</v>
      </c>
      <c r="B26" s="412"/>
      <c r="C26" s="87">
        <v>0.05</v>
      </c>
      <c r="D26" s="362">
        <v>85</v>
      </c>
      <c r="E26" s="362">
        <v>61</v>
      </c>
      <c r="F26" s="362">
        <v>42</v>
      </c>
      <c r="G26" s="362">
        <v>22</v>
      </c>
      <c r="H26" s="362">
        <v>35</v>
      </c>
      <c r="I26" s="362">
        <v>26</v>
      </c>
      <c r="J26" s="362">
        <v>47</v>
      </c>
      <c r="K26" s="362">
        <v>44</v>
      </c>
      <c r="L26" s="362">
        <v>55</v>
      </c>
      <c r="M26" s="362">
        <v>63</v>
      </c>
      <c r="N26" s="362">
        <v>89</v>
      </c>
      <c r="O26" s="362">
        <v>115</v>
      </c>
      <c r="P26" s="362">
        <v>63</v>
      </c>
      <c r="Q26" s="362">
        <v>53</v>
      </c>
      <c r="R26" s="362">
        <v>116</v>
      </c>
      <c r="S26" s="103">
        <f t="shared" si="3"/>
        <v>916</v>
      </c>
    </row>
    <row r="27" spans="1:19" ht="16.5" customHeight="1" x14ac:dyDescent="0.35">
      <c r="A27" s="432" t="s">
        <v>221</v>
      </c>
      <c r="B27" s="432"/>
      <c r="C27" s="87">
        <v>0.03</v>
      </c>
      <c r="D27" s="361">
        <v>913</v>
      </c>
      <c r="E27" s="361">
        <v>899</v>
      </c>
      <c r="F27" s="361">
        <v>670</v>
      </c>
      <c r="G27" s="361">
        <v>589</v>
      </c>
      <c r="H27" s="361">
        <v>655</v>
      </c>
      <c r="I27" s="361">
        <v>224</v>
      </c>
      <c r="J27" s="361">
        <v>353</v>
      </c>
      <c r="K27" s="361">
        <v>392</v>
      </c>
      <c r="L27" s="361">
        <v>393</v>
      </c>
      <c r="M27" s="361">
        <v>362</v>
      </c>
      <c r="N27" s="361">
        <v>383</v>
      </c>
      <c r="O27" s="361">
        <v>609</v>
      </c>
      <c r="P27" s="361">
        <v>460</v>
      </c>
      <c r="Q27" s="361">
        <v>378</v>
      </c>
      <c r="R27" s="361">
        <v>435</v>
      </c>
      <c r="S27" s="105">
        <f t="shared" si="3"/>
        <v>7715</v>
      </c>
    </row>
    <row r="28" spans="1:19" ht="16.5" customHeight="1" x14ac:dyDescent="0.35">
      <c r="A28" s="433" t="str">
        <f>'Tabell 3.1'!A26</f>
        <v>Kriterienøkkel FO2B</v>
      </c>
      <c r="B28" s="433"/>
      <c r="C28" s="206" t="s">
        <v>202</v>
      </c>
      <c r="D28" s="207">
        <f>(D15/$S$15*$C$15+D16/$S$16*$C$16+D17/$S$17*$C$17+D18/$S$18*$C$18+D21/$S$21*$C$21+D22/$S$22*$C$22+D23/$S$23*$C$23+D24/$S$24*$C$24+D25/$S$25*$C$25+D26/$S$26*$C$26+D27/$S$27*$C$27)*100</f>
        <v>10.716926410163428</v>
      </c>
      <c r="E28" s="207">
        <f t="shared" ref="E28:Q28" si="6">(E15/$S$15*$C$15+E16/$S$16*$C$16+E17/$S$17*$C$17+E18/$S$18*$C$18+E21/$S$21*$C$21+E22/$S$22*$C$22+E23/$S$23*$C$23+E24/$S$24*$C$24+E25/$S$25*$C$25+E26/$S$26*$C$26+E27/$S$27*$C$27)*100</f>
        <v>7.920290508790151</v>
      </c>
      <c r="F28" s="207">
        <f t="shared" si="6"/>
        <v>6.4012402125884549</v>
      </c>
      <c r="G28" s="207">
        <f t="shared" si="6"/>
        <v>3.1812508492928755</v>
      </c>
      <c r="H28" s="207">
        <f t="shared" si="6"/>
        <v>4.2936196508495632</v>
      </c>
      <c r="I28" s="207">
        <f t="shared" si="6"/>
        <v>2.6242507687347452</v>
      </c>
      <c r="J28" s="207">
        <f t="shared" si="6"/>
        <v>3.67899441821173</v>
      </c>
      <c r="K28" s="207">
        <f t="shared" si="6"/>
        <v>4.0368187963063731</v>
      </c>
      <c r="L28" s="207">
        <f t="shared" si="6"/>
        <v>6.7836956286858525</v>
      </c>
      <c r="M28" s="207">
        <f t="shared" si="6"/>
        <v>6.8455912343493432</v>
      </c>
      <c r="N28" s="207">
        <f t="shared" si="6"/>
        <v>9.9431241508110233</v>
      </c>
      <c r="O28" s="207">
        <f t="shared" si="6"/>
        <v>12.286105102111398</v>
      </c>
      <c r="P28" s="207">
        <f t="shared" si="6"/>
        <v>6.3934556480516367</v>
      </c>
      <c r="Q28" s="207">
        <f t="shared" si="6"/>
        <v>4.4435621126815272</v>
      </c>
      <c r="R28" s="207">
        <f>(R15/$S$15*$C$15+R16/$S$16*$C$16+R17/$S$17*$C$17+R18/$S$18*$C$18+R21/$S$21*$C$21+R22/$S$22*$C$22+R23/$S$23*$C$23+R24/$S$24*$C$24+R25/$S$25*$C$25+R26/$S$26*$C$26+R27/$S$27*$C$27)*100</f>
        <v>10.451074508371896</v>
      </c>
      <c r="S28" s="207">
        <f>SUM(D28:R28)</f>
        <v>100</v>
      </c>
    </row>
    <row r="29" spans="1:19" ht="16.5" customHeight="1" x14ac:dyDescent="0.35">
      <c r="A29" s="392"/>
      <c r="B29" s="392"/>
      <c r="C29" s="17"/>
      <c r="D29" s="17"/>
      <c r="E29" s="17"/>
      <c r="F29" s="17"/>
      <c r="G29" s="17"/>
      <c r="H29" s="17"/>
      <c r="I29" s="17"/>
      <c r="J29" s="17"/>
      <c r="K29" s="17"/>
      <c r="L29" s="17"/>
      <c r="M29" s="17"/>
      <c r="N29" s="17"/>
      <c r="O29" s="17"/>
      <c r="P29" s="17"/>
      <c r="Q29" s="17"/>
      <c r="R29" s="17"/>
      <c r="S29" s="17"/>
    </row>
    <row r="30" spans="1:19" ht="16.5" customHeight="1" x14ac:dyDescent="0.35">
      <c r="A30" s="434" t="s">
        <v>266</v>
      </c>
      <c r="B30" s="434"/>
      <c r="C30" s="89">
        <v>0.8</v>
      </c>
      <c r="D30" s="89">
        <f>D28</f>
        <v>10.716926410163428</v>
      </c>
      <c r="E30" s="89">
        <f t="shared" ref="E30:R30" si="7">E28</f>
        <v>7.920290508790151</v>
      </c>
      <c r="F30" s="89">
        <f t="shared" si="7"/>
        <v>6.4012402125884549</v>
      </c>
      <c r="G30" s="89">
        <f t="shared" si="7"/>
        <v>3.1812508492928755</v>
      </c>
      <c r="H30" s="89">
        <f t="shared" si="7"/>
        <v>4.2936196508495632</v>
      </c>
      <c r="I30" s="89">
        <f t="shared" si="7"/>
        <v>2.6242507687347452</v>
      </c>
      <c r="J30" s="89">
        <f t="shared" si="7"/>
        <v>3.67899441821173</v>
      </c>
      <c r="K30" s="89">
        <f t="shared" si="7"/>
        <v>4.0368187963063731</v>
      </c>
      <c r="L30" s="89">
        <f t="shared" si="7"/>
        <v>6.7836956286858525</v>
      </c>
      <c r="M30" s="89">
        <f t="shared" si="7"/>
        <v>6.8455912343493432</v>
      </c>
      <c r="N30" s="89">
        <f t="shared" si="7"/>
        <v>9.9431241508110233</v>
      </c>
      <c r="O30" s="89">
        <f t="shared" si="7"/>
        <v>12.286105102111398</v>
      </c>
      <c r="P30" s="89">
        <f t="shared" si="7"/>
        <v>6.3934556480516367</v>
      </c>
      <c r="Q30" s="89">
        <f t="shared" si="7"/>
        <v>4.4435621126815272</v>
      </c>
      <c r="R30" s="89">
        <f t="shared" si="7"/>
        <v>10.451074508371896</v>
      </c>
      <c r="S30" s="77">
        <f>SUM(D30:R30)</f>
        <v>100</v>
      </c>
    </row>
    <row r="31" spans="1:19" ht="16.5" customHeight="1" x14ac:dyDescent="0.35">
      <c r="A31" s="432" t="s">
        <v>419</v>
      </c>
      <c r="B31" s="432"/>
      <c r="C31" s="89">
        <v>0.2</v>
      </c>
      <c r="D31" s="89">
        <v>10.568127909999999</v>
      </c>
      <c r="E31" s="89">
        <v>7.6400287990000004</v>
      </c>
      <c r="F31" s="89">
        <v>5.8876691269999997</v>
      </c>
      <c r="G31" s="89">
        <v>4.7575350749999998</v>
      </c>
      <c r="H31" s="89">
        <v>3.826521241</v>
      </c>
      <c r="I31" s="89">
        <v>2.340765727</v>
      </c>
      <c r="J31" s="89">
        <v>2.498866526</v>
      </c>
      <c r="K31" s="89">
        <v>2.793381144</v>
      </c>
      <c r="L31" s="89">
        <v>4.6232721950000002</v>
      </c>
      <c r="M31" s="89">
        <v>6.4667088499999998</v>
      </c>
      <c r="N31" s="89">
        <v>9.2706452440000007</v>
      </c>
      <c r="O31" s="89">
        <v>12.02235344</v>
      </c>
      <c r="P31" s="89">
        <v>9.6579933780000005</v>
      </c>
      <c r="Q31" s="89">
        <v>4.8087646140000002</v>
      </c>
      <c r="R31" s="89">
        <v>12.837366729999999</v>
      </c>
      <c r="S31" s="77">
        <f>SUM(D31:R31)</f>
        <v>99.999999999999986</v>
      </c>
    </row>
    <row r="32" spans="1:19" ht="16.5" customHeight="1" thickBot="1" x14ac:dyDescent="0.4">
      <c r="A32" s="416" t="str">
        <f>'Tabell 3.1'!A30</f>
        <v>Fordelingsnøkkel FO2B</v>
      </c>
      <c r="B32" s="416"/>
      <c r="C32" s="208" t="s">
        <v>202</v>
      </c>
      <c r="D32" s="209">
        <f>(D31/$S$31*$C$31+D30/$S$30*$C$30)*100</f>
        <v>10.687166710130743</v>
      </c>
      <c r="E32" s="209">
        <f>(E31/$S$31*$C$31+E30/$S$30*$C$30)*100</f>
        <v>7.8642381668321217</v>
      </c>
      <c r="F32" s="209">
        <f t="shared" ref="F32:R32" si="8">(F31/$S$31*$C$31+F30/$S$30*$C$30)*100</f>
        <v>6.2985259954707651</v>
      </c>
      <c r="G32" s="209">
        <f t="shared" si="8"/>
        <v>3.4965076944343005</v>
      </c>
      <c r="H32" s="209">
        <f t="shared" si="8"/>
        <v>4.2001999688796507</v>
      </c>
      <c r="I32" s="209">
        <f t="shared" si="8"/>
        <v>2.5675537603877965</v>
      </c>
      <c r="J32" s="209">
        <f t="shared" si="8"/>
        <v>3.4429688397693843</v>
      </c>
      <c r="K32" s="209">
        <f t="shared" si="8"/>
        <v>3.7881312658450987</v>
      </c>
      <c r="L32" s="209">
        <f t="shared" si="8"/>
        <v>6.3516109419486817</v>
      </c>
      <c r="M32" s="209">
        <f t="shared" si="8"/>
        <v>6.7698147574794749</v>
      </c>
      <c r="N32" s="209">
        <f t="shared" si="8"/>
        <v>9.8086283694488205</v>
      </c>
      <c r="O32" s="209">
        <f t="shared" si="8"/>
        <v>12.233354769689118</v>
      </c>
      <c r="P32" s="209">
        <f t="shared" si="8"/>
        <v>7.0463631940413105</v>
      </c>
      <c r="Q32" s="209">
        <f t="shared" si="8"/>
        <v>4.5166026129452224</v>
      </c>
      <c r="R32" s="209">
        <f t="shared" si="8"/>
        <v>10.928332952697518</v>
      </c>
      <c r="S32" s="209">
        <f>SUM(D32:R32)</f>
        <v>99.999999999999986</v>
      </c>
    </row>
    <row r="33" spans="1:20" ht="16.5" customHeight="1" thickBot="1" x14ac:dyDescent="0.4">
      <c r="A33" s="435"/>
      <c r="B33" s="435"/>
      <c r="C33" s="109"/>
      <c r="D33" s="26"/>
      <c r="E33" s="26"/>
      <c r="F33" s="26"/>
      <c r="G33" s="26"/>
      <c r="H33" s="26"/>
      <c r="I33" s="26"/>
      <c r="J33" s="26"/>
      <c r="K33" s="26"/>
      <c r="L33" s="26"/>
      <c r="M33" s="26"/>
      <c r="N33" s="26"/>
      <c r="O33" s="26"/>
      <c r="P33" s="26"/>
      <c r="Q33" s="26"/>
      <c r="R33" s="26"/>
      <c r="S33" s="26"/>
    </row>
    <row r="34" spans="1:20" ht="16.5" customHeight="1" x14ac:dyDescent="0.35">
      <c r="A34" s="389" t="str">
        <f>'Tabell 2.1'!A30</f>
        <v>FO2C Aktivitetstilbud for barn og unge, helsestasjon og skolehelsetjeneste</v>
      </c>
      <c r="B34" s="389"/>
      <c r="C34" s="165"/>
      <c r="D34" s="166"/>
      <c r="E34" s="166"/>
      <c r="F34" s="166"/>
      <c r="G34" s="166"/>
      <c r="H34" s="166"/>
      <c r="I34" s="166"/>
      <c r="J34" s="166"/>
      <c r="K34" s="166"/>
      <c r="L34" s="166"/>
      <c r="M34" s="166"/>
      <c r="N34" s="166"/>
      <c r="O34" s="166"/>
      <c r="P34" s="166"/>
      <c r="Q34" s="166"/>
      <c r="R34" s="166"/>
      <c r="S34" s="166"/>
    </row>
    <row r="35" spans="1:20" ht="16.5" customHeight="1" x14ac:dyDescent="0.35">
      <c r="A35" s="421" t="s">
        <v>420</v>
      </c>
      <c r="B35" s="421"/>
      <c r="C35" s="87">
        <v>0.28000000000000003</v>
      </c>
      <c r="D35" s="362">
        <v>1044</v>
      </c>
      <c r="E35" s="362">
        <v>1088</v>
      </c>
      <c r="F35" s="362">
        <v>821</v>
      </c>
      <c r="G35" s="362">
        <v>534</v>
      </c>
      <c r="H35" s="362">
        <v>644</v>
      </c>
      <c r="I35" s="362">
        <v>427</v>
      </c>
      <c r="J35" s="362">
        <v>614</v>
      </c>
      <c r="K35" s="362">
        <v>586</v>
      </c>
      <c r="L35" s="362">
        <v>574</v>
      </c>
      <c r="M35" s="362">
        <v>296</v>
      </c>
      <c r="N35" s="362">
        <v>342</v>
      </c>
      <c r="O35" s="362">
        <v>560</v>
      </c>
      <c r="P35" s="362">
        <v>567</v>
      </c>
      <c r="Q35" s="362">
        <v>584</v>
      </c>
      <c r="R35" s="362">
        <v>432</v>
      </c>
      <c r="S35" s="310">
        <f>SUM(D35:R35)</f>
        <v>9113</v>
      </c>
    </row>
    <row r="36" spans="1:20" ht="16.5" customHeight="1" x14ac:dyDescent="0.35">
      <c r="A36" s="421" t="s">
        <v>224</v>
      </c>
      <c r="B36" s="421"/>
      <c r="C36" s="87">
        <v>0.12</v>
      </c>
      <c r="D36" s="365">
        <v>3367</v>
      </c>
      <c r="E36" s="365">
        <v>3124</v>
      </c>
      <c r="F36" s="365">
        <v>2251</v>
      </c>
      <c r="G36" s="365">
        <v>1369</v>
      </c>
      <c r="H36" s="365">
        <v>1741</v>
      </c>
      <c r="I36" s="365">
        <v>1939</v>
      </c>
      <c r="J36" s="365">
        <v>3318</v>
      </c>
      <c r="K36" s="365">
        <v>3111</v>
      </c>
      <c r="L36" s="365">
        <v>2327</v>
      </c>
      <c r="M36" s="365">
        <v>1463</v>
      </c>
      <c r="N36" s="365">
        <v>2010</v>
      </c>
      <c r="O36" s="365">
        <v>2751</v>
      </c>
      <c r="P36" s="365">
        <v>2929</v>
      </c>
      <c r="Q36" s="365">
        <v>3120</v>
      </c>
      <c r="R36" s="365">
        <v>2268</v>
      </c>
      <c r="S36" s="310">
        <f t="shared" ref="S36:S42" si="9">SUM(D36:R36)</f>
        <v>37088</v>
      </c>
    </row>
    <row r="37" spans="1:20" ht="16.5" customHeight="1" x14ac:dyDescent="0.35">
      <c r="A37" s="421" t="s">
        <v>225</v>
      </c>
      <c r="B37" s="421"/>
      <c r="C37" s="87">
        <v>0.16</v>
      </c>
      <c r="D37" s="365">
        <v>3357</v>
      </c>
      <c r="E37" s="365">
        <v>2843</v>
      </c>
      <c r="F37" s="365">
        <v>2098</v>
      </c>
      <c r="G37" s="365">
        <v>1470</v>
      </c>
      <c r="H37" s="365">
        <v>2227</v>
      </c>
      <c r="I37" s="365">
        <v>2683</v>
      </c>
      <c r="J37" s="365">
        <v>4810</v>
      </c>
      <c r="K37" s="365">
        <v>4679</v>
      </c>
      <c r="L37" s="365">
        <v>3114</v>
      </c>
      <c r="M37" s="365">
        <v>2238</v>
      </c>
      <c r="N37" s="365">
        <v>2955</v>
      </c>
      <c r="O37" s="365">
        <v>4082</v>
      </c>
      <c r="P37" s="365">
        <v>4542</v>
      </c>
      <c r="Q37" s="365">
        <v>4719</v>
      </c>
      <c r="R37" s="365">
        <v>3574</v>
      </c>
      <c r="S37" s="310">
        <f t="shared" si="9"/>
        <v>49391</v>
      </c>
    </row>
    <row r="38" spans="1:20" ht="16.5" customHeight="1" x14ac:dyDescent="0.35">
      <c r="A38" s="421" t="s">
        <v>226</v>
      </c>
      <c r="B38" s="421"/>
      <c r="C38" s="87">
        <v>0.28999999999999998</v>
      </c>
      <c r="D38" s="365">
        <v>2261</v>
      </c>
      <c r="E38" s="365">
        <v>1831</v>
      </c>
      <c r="F38" s="365">
        <v>1206</v>
      </c>
      <c r="G38" s="365">
        <v>1037</v>
      </c>
      <c r="H38" s="365">
        <v>1780</v>
      </c>
      <c r="I38" s="365">
        <v>2076</v>
      </c>
      <c r="J38" s="365">
        <v>3554</v>
      </c>
      <c r="K38" s="365">
        <v>3489</v>
      </c>
      <c r="L38" s="365">
        <v>2240</v>
      </c>
      <c r="M38" s="365">
        <v>1621</v>
      </c>
      <c r="N38" s="365">
        <v>2322</v>
      </c>
      <c r="O38" s="365">
        <v>3154</v>
      </c>
      <c r="P38" s="365">
        <v>3332</v>
      </c>
      <c r="Q38" s="365">
        <v>3554</v>
      </c>
      <c r="R38" s="365">
        <v>2914</v>
      </c>
      <c r="S38" s="310">
        <f t="shared" si="9"/>
        <v>36371</v>
      </c>
    </row>
    <row r="39" spans="1:20" ht="16.5" customHeight="1" x14ac:dyDescent="0.35">
      <c r="A39" s="421" t="s">
        <v>227</v>
      </c>
      <c r="B39" s="421"/>
      <c r="C39" s="87">
        <v>0.06</v>
      </c>
      <c r="D39" s="311">
        <f>D40*D41</f>
        <v>1964.8163953564574</v>
      </c>
      <c r="E39" s="311">
        <f t="shared" ref="E39:R39" si="10">E40*E41</f>
        <v>1327.4628167135279</v>
      </c>
      <c r="F39" s="311">
        <f t="shared" si="10"/>
        <v>976.032809581989</v>
      </c>
      <c r="G39" s="311">
        <f t="shared" si="10"/>
        <v>562.64545341658982</v>
      </c>
      <c r="H39" s="311">
        <f t="shared" si="10"/>
        <v>731.48640862117657</v>
      </c>
      <c r="I39" s="311">
        <f t="shared" si="10"/>
        <v>329.36928294032094</v>
      </c>
      <c r="J39" s="311">
        <f t="shared" si="10"/>
        <v>391.60310510920033</v>
      </c>
      <c r="K39" s="311">
        <f t="shared" si="10"/>
        <v>404.4486309244067</v>
      </c>
      <c r="L39" s="311">
        <f t="shared" si="10"/>
        <v>1493.8223160434261</v>
      </c>
      <c r="M39" s="311">
        <f t="shared" si="10"/>
        <v>1821.567820753022</v>
      </c>
      <c r="N39" s="311">
        <f t="shared" si="10"/>
        <v>2382.7716019137692</v>
      </c>
      <c r="O39" s="311">
        <f t="shared" si="10"/>
        <v>3021.7339013747392</v>
      </c>
      <c r="P39" s="311">
        <f t="shared" si="10"/>
        <v>1217.8640865987238</v>
      </c>
      <c r="Q39" s="311">
        <f t="shared" si="10"/>
        <v>690.74194517433546</v>
      </c>
      <c r="R39" s="311">
        <f t="shared" si="10"/>
        <v>2670.4608933482814</v>
      </c>
      <c r="S39" s="108">
        <f t="shared" si="9"/>
        <v>19986.827467869967</v>
      </c>
    </row>
    <row r="40" spans="1:20" ht="16.5" customHeight="1" x14ac:dyDescent="0.35">
      <c r="A40" s="421" t="s">
        <v>421</v>
      </c>
      <c r="B40" s="421"/>
      <c r="C40" s="86" t="s">
        <v>202</v>
      </c>
      <c r="D40" s="362">
        <v>1818</v>
      </c>
      <c r="E40" s="362">
        <v>1423</v>
      </c>
      <c r="F40" s="362">
        <v>1085</v>
      </c>
      <c r="G40" s="362">
        <v>704</v>
      </c>
      <c r="H40" s="362">
        <v>1000</v>
      </c>
      <c r="I40" s="362">
        <v>731</v>
      </c>
      <c r="J40" s="362">
        <v>1085</v>
      </c>
      <c r="K40" s="362">
        <v>976</v>
      </c>
      <c r="L40" s="362">
        <v>1209</v>
      </c>
      <c r="M40" s="362">
        <v>1014</v>
      </c>
      <c r="N40" s="362">
        <v>1073</v>
      </c>
      <c r="O40" s="362">
        <v>1673</v>
      </c>
      <c r="P40" s="362">
        <v>1509</v>
      </c>
      <c r="Q40" s="362">
        <v>1282</v>
      </c>
      <c r="R40" s="362">
        <v>1475</v>
      </c>
      <c r="S40" s="310">
        <f t="shared" si="9"/>
        <v>18057</v>
      </c>
    </row>
    <row r="41" spans="1:20" ht="16.5" customHeight="1" x14ac:dyDescent="0.35">
      <c r="A41" s="412" t="s">
        <v>422</v>
      </c>
      <c r="B41" s="412"/>
      <c r="C41" s="86" t="s">
        <v>202</v>
      </c>
      <c r="D41" s="312">
        <f>'Tabell 4.2-4.4'!D7</f>
        <v>1.0807570931553672</v>
      </c>
      <c r="E41" s="312">
        <f>'Tabell 4.2-4.4'!E7</f>
        <v>0.9328621340221559</v>
      </c>
      <c r="F41" s="312">
        <f>'Tabell 4.2-4.4'!F7</f>
        <v>0.89956940975298527</v>
      </c>
      <c r="G41" s="312">
        <f>'Tabell 4.2-4.4'!G7</f>
        <v>0.7992122917849287</v>
      </c>
      <c r="H41" s="312">
        <f>'Tabell 4.2-4.4'!H7</f>
        <v>0.73148640862117653</v>
      </c>
      <c r="I41" s="312">
        <f>'Tabell 4.2-4.4'!I7</f>
        <v>0.45057357447376328</v>
      </c>
      <c r="J41" s="312">
        <f>'Tabell 4.2-4.4'!J7</f>
        <v>0.36092452083797266</v>
      </c>
      <c r="K41" s="312">
        <f>'Tabell 4.2-4.4'!K7</f>
        <v>0.41439408906189212</v>
      </c>
      <c r="L41" s="312">
        <f>'Tabell 4.2-4.4'!L7</f>
        <v>1.2355850422195418</v>
      </c>
      <c r="M41" s="312">
        <f>'Tabell 4.2-4.4'!M7</f>
        <v>1.79641796918444</v>
      </c>
      <c r="N41" s="312">
        <f>'Tabell 4.2-4.4'!N7</f>
        <v>2.2206631891088251</v>
      </c>
      <c r="O41" s="312">
        <f>'Tabell 4.2-4.4'!O7</f>
        <v>1.8061768687236934</v>
      </c>
      <c r="P41" s="312">
        <f>'Tabell 4.2-4.4'!P7</f>
        <v>0.8070669891310297</v>
      </c>
      <c r="Q41" s="312">
        <f>'Tabell 4.2-4.4'!Q7</f>
        <v>0.53880026924675151</v>
      </c>
      <c r="R41" s="312">
        <f>'Tabell 4.2-4.4'!R7</f>
        <v>1.8104819615920553</v>
      </c>
      <c r="S41" s="106">
        <v>1</v>
      </c>
    </row>
    <row r="42" spans="1:20" ht="16.5" customHeight="1" x14ac:dyDescent="0.35">
      <c r="A42" s="421" t="s">
        <v>216</v>
      </c>
      <c r="B42" s="421"/>
      <c r="C42" s="87">
        <v>0.04</v>
      </c>
      <c r="D42" s="362">
        <v>1070</v>
      </c>
      <c r="E42" s="362">
        <v>1075</v>
      </c>
      <c r="F42" s="362">
        <v>599</v>
      </c>
      <c r="G42" s="362">
        <v>526</v>
      </c>
      <c r="H42" s="362">
        <v>705</v>
      </c>
      <c r="I42" s="362">
        <v>420</v>
      </c>
      <c r="J42" s="362">
        <v>423</v>
      </c>
      <c r="K42" s="362">
        <v>792</v>
      </c>
      <c r="L42" s="362">
        <v>842</v>
      </c>
      <c r="M42" s="362">
        <v>785</v>
      </c>
      <c r="N42" s="362">
        <v>1106</v>
      </c>
      <c r="O42" s="362">
        <v>1272</v>
      </c>
      <c r="P42" s="362">
        <v>718</v>
      </c>
      <c r="Q42" s="362">
        <v>492</v>
      </c>
      <c r="R42" s="362">
        <v>1107</v>
      </c>
      <c r="S42" s="310">
        <f t="shared" si="9"/>
        <v>11932</v>
      </c>
    </row>
    <row r="43" spans="1:20" ht="16.5" customHeight="1" x14ac:dyDescent="0.35">
      <c r="A43" s="432" t="s">
        <v>228</v>
      </c>
      <c r="B43" s="432"/>
      <c r="C43" s="86">
        <v>0.02</v>
      </c>
      <c r="D43" s="362">
        <v>1761</v>
      </c>
      <c r="E43" s="362">
        <v>1170</v>
      </c>
      <c r="F43" s="362">
        <v>770</v>
      </c>
      <c r="G43" s="362">
        <v>457</v>
      </c>
      <c r="H43" s="362">
        <v>625</v>
      </c>
      <c r="I43" s="362">
        <v>340</v>
      </c>
      <c r="J43" s="362">
        <v>418</v>
      </c>
      <c r="K43" s="362">
        <v>535</v>
      </c>
      <c r="L43" s="362">
        <v>1025</v>
      </c>
      <c r="M43" s="362">
        <v>860</v>
      </c>
      <c r="N43" s="362">
        <v>1597</v>
      </c>
      <c r="O43" s="362">
        <v>1561</v>
      </c>
      <c r="P43" s="362">
        <v>775</v>
      </c>
      <c r="Q43" s="362">
        <v>586</v>
      </c>
      <c r="R43" s="362">
        <v>1714</v>
      </c>
      <c r="S43" s="103">
        <f>SUM(D43:R43)</f>
        <v>14194</v>
      </c>
    </row>
    <row r="44" spans="1:20" ht="16.5" customHeight="1" x14ac:dyDescent="0.35">
      <c r="A44" s="412" t="s">
        <v>229</v>
      </c>
      <c r="B44" s="412"/>
      <c r="C44" s="86">
        <v>0.03</v>
      </c>
      <c r="D44" s="361">
        <v>85</v>
      </c>
      <c r="E44" s="361">
        <v>61</v>
      </c>
      <c r="F44" s="361">
        <v>42</v>
      </c>
      <c r="G44" s="361">
        <v>22</v>
      </c>
      <c r="H44" s="361">
        <v>35</v>
      </c>
      <c r="I44" s="361">
        <v>26</v>
      </c>
      <c r="J44" s="361">
        <v>47</v>
      </c>
      <c r="K44" s="361">
        <v>44</v>
      </c>
      <c r="L44" s="361">
        <v>55</v>
      </c>
      <c r="M44" s="361">
        <v>63</v>
      </c>
      <c r="N44" s="361">
        <v>89</v>
      </c>
      <c r="O44" s="361">
        <v>115</v>
      </c>
      <c r="P44" s="361">
        <v>63</v>
      </c>
      <c r="Q44" s="361">
        <v>53</v>
      </c>
      <c r="R44" s="361">
        <v>116</v>
      </c>
      <c r="S44" s="105">
        <f>SUM(D44:R44)</f>
        <v>916</v>
      </c>
    </row>
    <row r="45" spans="1:20" ht="16.5" customHeight="1" thickBot="1" x14ac:dyDescent="0.4">
      <c r="A45" s="416" t="str">
        <f>'Tabell 3.1'!A41</f>
        <v>Fordelingsnøkkel FO2C</v>
      </c>
      <c r="B45" s="416"/>
      <c r="C45" s="208" t="s">
        <v>202</v>
      </c>
      <c r="D45" s="209">
        <f>(D35/$S$35*$C$35+D36/$S$36*$C$36+D37/$S$37*$C$37+D38/$S$38*$C$38+D39/$S$39*$C$39+D42/$S$42*$C$42+D43/$S$43*$C$43+D44/$S$44*$C$44)*100</f>
        <v>8.6624521998139201</v>
      </c>
      <c r="E45" s="209">
        <f t="shared" ref="E45:R45" si="11">(E35/$S$35*$C$35+E36/$S$36*$C$36+E37/$S$37*$C$37+E38/$S$38*$C$38+E39/$S$39*$C$39+E42/$S$42*$C$42+E43/$S$43*$C$43+E44/$S$44*$C$44)*100</f>
        <v>7.8581230626244958</v>
      </c>
      <c r="F45" s="209">
        <f t="shared" si="11"/>
        <v>5.6319588153532694</v>
      </c>
      <c r="G45" s="209">
        <f t="shared" si="11"/>
        <v>3.8684029464977199</v>
      </c>
      <c r="H45" s="209">
        <f t="shared" si="11"/>
        <v>5.3413342046610701</v>
      </c>
      <c r="I45" s="209">
        <f t="shared" si="11"/>
        <v>4.8364998176554108</v>
      </c>
      <c r="J45" s="209">
        <f t="shared" si="11"/>
        <v>7.8242004588047696</v>
      </c>
      <c r="K45" s="209">
        <f t="shared" si="11"/>
        <v>7.7111474678040803</v>
      </c>
      <c r="L45" s="209">
        <f t="shared" si="11"/>
        <v>6.3666179210012688</v>
      </c>
      <c r="M45" s="209">
        <f t="shared" si="11"/>
        <v>4.5378050364916866</v>
      </c>
      <c r="N45" s="209">
        <f t="shared" si="11"/>
        <v>6.1124108282804226</v>
      </c>
      <c r="O45" s="209">
        <f t="shared" si="11"/>
        <v>8.3779936764171605</v>
      </c>
      <c r="P45" s="209">
        <f t="shared" si="11"/>
        <v>7.7397420521517351</v>
      </c>
      <c r="Q45" s="209">
        <f t="shared" si="11"/>
        <v>7.7947360458882855</v>
      </c>
      <c r="R45" s="209">
        <f t="shared" si="11"/>
        <v>7.3365754665546987</v>
      </c>
      <c r="S45" s="209">
        <f>SUM(D45:R45)</f>
        <v>100</v>
      </c>
    </row>
    <row r="46" spans="1:20" ht="16.5" customHeight="1" thickBot="1" x14ac:dyDescent="0.4">
      <c r="A46" s="388"/>
      <c r="B46" s="388"/>
      <c r="C46" s="78"/>
      <c r="D46" s="17"/>
      <c r="E46" s="17"/>
      <c r="F46" s="17"/>
      <c r="G46" s="17"/>
      <c r="H46" s="17"/>
      <c r="I46" s="17"/>
      <c r="J46" s="17"/>
      <c r="K46" s="17"/>
      <c r="L46" s="17"/>
      <c r="M46" s="17"/>
      <c r="N46" s="17"/>
      <c r="O46" s="17"/>
      <c r="P46" s="17"/>
      <c r="Q46" s="17"/>
      <c r="R46" s="17"/>
      <c r="S46" s="17"/>
    </row>
    <row r="47" spans="1:20" ht="16.5" customHeight="1" x14ac:dyDescent="0.35">
      <c r="A47" s="418" t="str">
        <f>'Tabell 2.1'!A36</f>
        <v>FO3 Helse og omsorg</v>
      </c>
      <c r="B47" s="418"/>
      <c r="C47" s="210"/>
      <c r="D47" s="211"/>
      <c r="E47" s="211"/>
      <c r="F47" s="211"/>
      <c r="G47" s="211"/>
      <c r="H47" s="211"/>
      <c r="I47" s="211"/>
      <c r="J47" s="211"/>
      <c r="K47" s="211"/>
      <c r="L47" s="211"/>
      <c r="M47" s="211"/>
      <c r="N47" s="211"/>
      <c r="O47" s="211"/>
      <c r="P47" s="211"/>
      <c r="Q47" s="211"/>
      <c r="R47" s="211"/>
      <c r="S47" s="211"/>
    </row>
    <row r="48" spans="1:20" ht="16.5" customHeight="1" x14ac:dyDescent="0.35">
      <c r="A48" s="412" t="s">
        <v>231</v>
      </c>
      <c r="B48" s="412"/>
      <c r="C48" s="88">
        <v>4.9000000000000002E-2</v>
      </c>
      <c r="D48" s="362">
        <v>228</v>
      </c>
      <c r="E48" s="362">
        <v>154</v>
      </c>
      <c r="F48" s="362">
        <v>123</v>
      </c>
      <c r="G48" s="362">
        <v>84</v>
      </c>
      <c r="H48" s="362">
        <v>111</v>
      </c>
      <c r="I48" s="362">
        <v>122</v>
      </c>
      <c r="J48" s="362">
        <v>211</v>
      </c>
      <c r="K48" s="362">
        <v>233</v>
      </c>
      <c r="L48" s="362">
        <v>214</v>
      </c>
      <c r="M48" s="362">
        <v>172</v>
      </c>
      <c r="N48" s="362">
        <v>276</v>
      </c>
      <c r="O48" s="362">
        <v>383</v>
      </c>
      <c r="P48" s="362">
        <v>260</v>
      </c>
      <c r="Q48" s="362">
        <v>285</v>
      </c>
      <c r="R48" s="362">
        <v>316</v>
      </c>
      <c r="S48" s="310">
        <f>SUM(D48:R48)</f>
        <v>3172</v>
      </c>
      <c r="T48" s="83"/>
    </row>
    <row r="49" spans="1:19" ht="16.5" customHeight="1" x14ac:dyDescent="0.35">
      <c r="A49" s="412" t="s">
        <v>232</v>
      </c>
      <c r="B49" s="412"/>
      <c r="C49" s="86">
        <v>0.121</v>
      </c>
      <c r="D49" s="362">
        <v>2444</v>
      </c>
      <c r="E49" s="362">
        <v>1958</v>
      </c>
      <c r="F49" s="362">
        <v>1612</v>
      </c>
      <c r="G49" s="362">
        <v>1176</v>
      </c>
      <c r="H49" s="362">
        <v>1639</v>
      </c>
      <c r="I49" s="362">
        <v>694</v>
      </c>
      <c r="J49" s="362">
        <v>914</v>
      </c>
      <c r="K49" s="362">
        <v>1194</v>
      </c>
      <c r="L49" s="362">
        <v>1091</v>
      </c>
      <c r="M49" s="362">
        <v>1514</v>
      </c>
      <c r="N49" s="362">
        <v>1426</v>
      </c>
      <c r="O49" s="362">
        <v>2222</v>
      </c>
      <c r="P49" s="362">
        <v>1690</v>
      </c>
      <c r="Q49" s="362">
        <v>1516</v>
      </c>
      <c r="R49" s="362">
        <v>1524</v>
      </c>
      <c r="S49" s="310">
        <f>SUM(D49:R49)</f>
        <v>22614</v>
      </c>
    </row>
    <row r="50" spans="1:19" ht="16.5" customHeight="1" x14ac:dyDescent="0.35">
      <c r="A50" s="412" t="s">
        <v>233</v>
      </c>
      <c r="B50" s="412"/>
      <c r="C50" s="86">
        <v>4.4999999999999998E-2</v>
      </c>
      <c r="D50" s="362">
        <v>131</v>
      </c>
      <c r="E50" s="362">
        <v>77</v>
      </c>
      <c r="F50" s="362">
        <v>65</v>
      </c>
      <c r="G50" s="362">
        <v>30</v>
      </c>
      <c r="H50" s="362">
        <v>78</v>
      </c>
      <c r="I50" s="362">
        <v>61</v>
      </c>
      <c r="J50" s="362">
        <v>91</v>
      </c>
      <c r="K50" s="362">
        <v>82</v>
      </c>
      <c r="L50" s="362">
        <v>111</v>
      </c>
      <c r="M50" s="362">
        <v>124</v>
      </c>
      <c r="N50" s="362">
        <v>178</v>
      </c>
      <c r="O50" s="362">
        <v>243</v>
      </c>
      <c r="P50" s="362">
        <v>122</v>
      </c>
      <c r="Q50" s="362">
        <v>132</v>
      </c>
      <c r="R50" s="362">
        <v>229</v>
      </c>
      <c r="S50" s="310">
        <f>SUM(D50:R50)</f>
        <v>1754</v>
      </c>
    </row>
    <row r="51" spans="1:19" ht="16.5" customHeight="1" x14ac:dyDescent="0.35">
      <c r="A51" s="412" t="s">
        <v>234</v>
      </c>
      <c r="B51" s="412"/>
      <c r="C51" s="86">
        <v>2.5000000000000001E-2</v>
      </c>
      <c r="D51" s="311">
        <f>D52*D53</f>
        <v>13489.026314864412</v>
      </c>
      <c r="E51" s="311">
        <f t="shared" ref="E51:R51" si="12">E52*E53</f>
        <v>11859.063651215203</v>
      </c>
      <c r="F51" s="311">
        <f t="shared" si="12"/>
        <v>9624.6218153205955</v>
      </c>
      <c r="G51" s="311">
        <f t="shared" si="12"/>
        <v>6188.4955994056236</v>
      </c>
      <c r="H51" s="311">
        <f t="shared" si="12"/>
        <v>9934.6015066792625</v>
      </c>
      <c r="I51" s="311">
        <f t="shared" si="12"/>
        <v>5487.467530099264</v>
      </c>
      <c r="J51" s="311">
        <f t="shared" si="12"/>
        <v>6638.7179093839768</v>
      </c>
      <c r="K51" s="311">
        <f t="shared" si="12"/>
        <v>7475.3468865952045</v>
      </c>
      <c r="L51" s="311">
        <f t="shared" si="12"/>
        <v>6930.7041438811666</v>
      </c>
      <c r="M51" s="311">
        <f t="shared" si="12"/>
        <v>9246.6913891919103</v>
      </c>
      <c r="N51" s="311">
        <f t="shared" si="12"/>
        <v>8249.4833096193761</v>
      </c>
      <c r="O51" s="311">
        <f t="shared" si="12"/>
        <v>11387.832003258127</v>
      </c>
      <c r="P51" s="311">
        <f t="shared" si="12"/>
        <v>11201.662241827727</v>
      </c>
      <c r="Q51" s="311">
        <f t="shared" si="12"/>
        <v>8817.540240311082</v>
      </c>
      <c r="R51" s="311">
        <f t="shared" si="12"/>
        <v>7689.4818481929988</v>
      </c>
      <c r="S51" s="108">
        <f>SUM(D51:R51)</f>
        <v>134220.73638984593</v>
      </c>
    </row>
    <row r="52" spans="1:19" ht="16.5" customHeight="1" x14ac:dyDescent="0.35">
      <c r="A52" s="412" t="s">
        <v>423</v>
      </c>
      <c r="B52" s="412"/>
      <c r="C52" s="86" t="s">
        <v>202</v>
      </c>
      <c r="D52" s="362">
        <v>9815</v>
      </c>
      <c r="E52" s="362">
        <v>8685</v>
      </c>
      <c r="F52" s="362">
        <v>6269</v>
      </c>
      <c r="G52" s="362">
        <v>5821</v>
      </c>
      <c r="H52" s="362">
        <v>11164</v>
      </c>
      <c r="I52" s="362">
        <v>7208</v>
      </c>
      <c r="J52" s="362">
        <v>10290</v>
      </c>
      <c r="K52" s="362">
        <v>10783</v>
      </c>
      <c r="L52" s="362">
        <v>6356</v>
      </c>
      <c r="M52" s="362">
        <v>6132</v>
      </c>
      <c r="N52" s="362">
        <v>7220</v>
      </c>
      <c r="O52" s="362">
        <v>9919</v>
      </c>
      <c r="P52" s="362">
        <v>11039</v>
      </c>
      <c r="Q52" s="362">
        <v>11598</v>
      </c>
      <c r="R52" s="362">
        <v>8315</v>
      </c>
      <c r="S52" s="310">
        <f t="shared" ref="S52:S55" si="13">SUM(D52:R52)</f>
        <v>130614</v>
      </c>
    </row>
    <row r="53" spans="1:19" ht="16.5" customHeight="1" x14ac:dyDescent="0.35">
      <c r="A53" s="412" t="s">
        <v>424</v>
      </c>
      <c r="B53" s="412"/>
      <c r="C53" s="86" t="s">
        <v>202</v>
      </c>
      <c r="D53" s="89">
        <f>'Tabell 4.2-4.4'!D30</f>
        <v>1.3743276938221509</v>
      </c>
      <c r="E53" s="89">
        <f>'Tabell 4.2-4.4'!E30</f>
        <v>1.3654650145325506</v>
      </c>
      <c r="F53" s="89">
        <f>'Tabell 4.2-4.4'!F30</f>
        <v>1.5352722627724671</v>
      </c>
      <c r="G53" s="89">
        <f>'Tabell 4.2-4.4'!G30</f>
        <v>1.0631327262335721</v>
      </c>
      <c r="H53" s="89">
        <f>'Tabell 4.2-4.4'!H30</f>
        <v>0.88987831482257818</v>
      </c>
      <c r="I53" s="89">
        <f>'Tabell 4.2-4.4'!I30</f>
        <v>0.76130237653985344</v>
      </c>
      <c r="J53" s="89">
        <f>'Tabell 4.2-4.4'!J30</f>
        <v>0.64516209031914251</v>
      </c>
      <c r="K53" s="89">
        <f>'Tabell 4.2-4.4'!K30</f>
        <v>0.69325298030188298</v>
      </c>
      <c r="L53" s="89">
        <f>'Tabell 4.2-4.4'!L30</f>
        <v>1.0904191541663257</v>
      </c>
      <c r="M53" s="89">
        <f>'Tabell 4.2-4.4'!M30</f>
        <v>1.5079405396594765</v>
      </c>
      <c r="N53" s="89">
        <f>'Tabell 4.2-4.4'!N30</f>
        <v>1.1425877160137641</v>
      </c>
      <c r="O53" s="89">
        <f>'Tabell 4.2-4.4'!O30</f>
        <v>1.1480826699524274</v>
      </c>
      <c r="P53" s="89">
        <f>'Tabell 4.2-4.4'!P30</f>
        <v>1.0147352334294526</v>
      </c>
      <c r="Q53" s="89">
        <f>'Tabell 4.2-4.4'!Q30</f>
        <v>0.76026385931290585</v>
      </c>
      <c r="R53" s="89">
        <f>'Tabell 4.2-4.4'!R30</f>
        <v>0.92477232088911587</v>
      </c>
      <c r="S53" s="106">
        <v>1</v>
      </c>
    </row>
    <row r="54" spans="1:19" ht="16.5" customHeight="1" x14ac:dyDescent="0.35">
      <c r="A54" s="412" t="s">
        <v>235</v>
      </c>
      <c r="B54" s="412"/>
      <c r="C54" s="86">
        <v>0.13</v>
      </c>
      <c r="D54" s="362">
        <v>71</v>
      </c>
      <c r="E54" s="362">
        <v>52</v>
      </c>
      <c r="F54" s="362">
        <v>71</v>
      </c>
      <c r="G54" s="362">
        <v>21</v>
      </c>
      <c r="H54" s="362">
        <v>55</v>
      </c>
      <c r="I54" s="362">
        <v>72</v>
      </c>
      <c r="J54" s="362">
        <v>97</v>
      </c>
      <c r="K54" s="362">
        <v>86</v>
      </c>
      <c r="L54" s="362">
        <v>67</v>
      </c>
      <c r="M54" s="362">
        <v>71</v>
      </c>
      <c r="N54" s="362">
        <v>86</v>
      </c>
      <c r="O54" s="362">
        <v>117</v>
      </c>
      <c r="P54" s="362">
        <v>92</v>
      </c>
      <c r="Q54" s="362">
        <v>80</v>
      </c>
      <c r="R54" s="362">
        <v>134</v>
      </c>
      <c r="S54" s="310">
        <f>SUM(D54:R54)</f>
        <v>1172</v>
      </c>
    </row>
    <row r="55" spans="1:19" ht="16.5" customHeight="1" x14ac:dyDescent="0.35">
      <c r="A55" s="412" t="s">
        <v>236</v>
      </c>
      <c r="B55" s="412"/>
      <c r="C55" s="86">
        <v>0.09</v>
      </c>
      <c r="D55" s="362">
        <v>1660</v>
      </c>
      <c r="E55" s="362">
        <v>1694</v>
      </c>
      <c r="F55" s="362">
        <v>1215</v>
      </c>
      <c r="G55" s="362">
        <v>1162</v>
      </c>
      <c r="H55" s="362">
        <v>1328</v>
      </c>
      <c r="I55" s="362">
        <v>479</v>
      </c>
      <c r="J55" s="362">
        <v>733</v>
      </c>
      <c r="K55" s="362">
        <v>856</v>
      </c>
      <c r="L55" s="362">
        <v>701</v>
      </c>
      <c r="M55" s="362">
        <v>760</v>
      </c>
      <c r="N55" s="362">
        <v>845</v>
      </c>
      <c r="O55" s="362">
        <v>1246</v>
      </c>
      <c r="P55" s="362">
        <v>991</v>
      </c>
      <c r="Q55" s="362">
        <v>800</v>
      </c>
      <c r="R55" s="362">
        <v>923</v>
      </c>
      <c r="S55" s="310">
        <f t="shared" si="13"/>
        <v>15393</v>
      </c>
    </row>
    <row r="56" spans="1:19" ht="16.5" customHeight="1" x14ac:dyDescent="0.35">
      <c r="A56" s="412" t="s">
        <v>237</v>
      </c>
      <c r="B56" s="412"/>
      <c r="C56" s="86">
        <v>4.8000000000000001E-2</v>
      </c>
      <c r="D56" s="311">
        <f>(D57+D58)*D59</f>
        <v>5013.5474270632067</v>
      </c>
      <c r="E56" s="311">
        <f t="shared" ref="E56:R56" si="14">(E57+E58)*E59</f>
        <v>4166.0337593388122</v>
      </c>
      <c r="F56" s="311">
        <f t="shared" si="14"/>
        <v>4292.6212467118175</v>
      </c>
      <c r="G56" s="311">
        <f t="shared" si="14"/>
        <v>2463.2785266831866</v>
      </c>
      <c r="H56" s="311">
        <f t="shared" si="14"/>
        <v>5213.7970465454855</v>
      </c>
      <c r="I56" s="311">
        <f t="shared" si="14"/>
        <v>3469.2549298921122</v>
      </c>
      <c r="J56" s="311">
        <f t="shared" si="14"/>
        <v>3921.9403470500674</v>
      </c>
      <c r="K56" s="311">
        <f t="shared" si="14"/>
        <v>3510.6330922487355</v>
      </c>
      <c r="L56" s="311">
        <f t="shared" si="14"/>
        <v>2735.8616578033111</v>
      </c>
      <c r="M56" s="311">
        <f t="shared" si="14"/>
        <v>3745.7243005141395</v>
      </c>
      <c r="N56" s="311">
        <f t="shared" si="14"/>
        <v>3466.6111303857601</v>
      </c>
      <c r="O56" s="311">
        <f t="shared" si="14"/>
        <v>5497.019823732222</v>
      </c>
      <c r="P56" s="311">
        <f t="shared" si="14"/>
        <v>4800.7123893547405</v>
      </c>
      <c r="Q56" s="311">
        <f t="shared" si="14"/>
        <v>4417.1330226079826</v>
      </c>
      <c r="R56" s="311">
        <f t="shared" si="14"/>
        <v>3456.7989354835149</v>
      </c>
      <c r="S56" s="108">
        <f>SUM(D56:R56)</f>
        <v>60170.967635415094</v>
      </c>
    </row>
    <row r="57" spans="1:19" ht="16.5" customHeight="1" x14ac:dyDescent="0.35">
      <c r="A57" s="412" t="s">
        <v>425</v>
      </c>
      <c r="B57" s="412"/>
      <c r="C57" s="86" t="s">
        <v>202</v>
      </c>
      <c r="D57" s="363">
        <v>3634</v>
      </c>
      <c r="E57" s="363">
        <v>3074</v>
      </c>
      <c r="F57" s="363">
        <v>2794</v>
      </c>
      <c r="G57" s="363">
        <v>2343</v>
      </c>
      <c r="H57" s="363">
        <v>5848</v>
      </c>
      <c r="I57" s="363">
        <v>4544</v>
      </c>
      <c r="J57" s="363">
        <v>6080</v>
      </c>
      <c r="K57" s="363">
        <v>5078</v>
      </c>
      <c r="L57" s="363">
        <v>2502</v>
      </c>
      <c r="M57" s="363">
        <v>2467</v>
      </c>
      <c r="N57" s="363">
        <v>3050</v>
      </c>
      <c r="O57" s="363">
        <v>4783</v>
      </c>
      <c r="P57" s="363">
        <v>4724</v>
      </c>
      <c r="Q57" s="363">
        <v>5788</v>
      </c>
      <c r="R57" s="363">
        <v>3729</v>
      </c>
      <c r="S57" s="310">
        <f>SUM(D57:R57)</f>
        <v>60438</v>
      </c>
    </row>
    <row r="58" spans="1:19" ht="16.5" customHeight="1" x14ac:dyDescent="0.35">
      <c r="A58" s="412" t="s">
        <v>426</v>
      </c>
      <c r="B58" s="412"/>
      <c r="C58" s="86" t="s">
        <v>202</v>
      </c>
      <c r="D58" s="363">
        <v>14</v>
      </c>
      <c r="E58" s="363">
        <v>-23</v>
      </c>
      <c r="F58" s="363">
        <v>2</v>
      </c>
      <c r="G58" s="363">
        <v>-26</v>
      </c>
      <c r="H58" s="363">
        <v>11</v>
      </c>
      <c r="I58" s="363">
        <v>13</v>
      </c>
      <c r="J58" s="363">
        <v>-1</v>
      </c>
      <c r="K58" s="363">
        <v>-14</v>
      </c>
      <c r="L58" s="363">
        <v>7</v>
      </c>
      <c r="M58" s="363">
        <v>17</v>
      </c>
      <c r="N58" s="363">
        <v>-16</v>
      </c>
      <c r="O58" s="363">
        <v>5</v>
      </c>
      <c r="P58" s="363">
        <v>7</v>
      </c>
      <c r="Q58" s="363">
        <v>22</v>
      </c>
      <c r="R58" s="363">
        <v>9</v>
      </c>
      <c r="S58" s="310">
        <f>SUM(D58:R58)</f>
        <v>27</v>
      </c>
    </row>
    <row r="59" spans="1:19" ht="16.5" customHeight="1" x14ac:dyDescent="0.35">
      <c r="A59" s="412" t="s">
        <v>427</v>
      </c>
      <c r="B59" s="412"/>
      <c r="C59" s="86" t="s">
        <v>202</v>
      </c>
      <c r="D59" s="89">
        <f>'Tabell 4.2-4.4'!D30</f>
        <v>1.3743276938221509</v>
      </c>
      <c r="E59" s="89">
        <f>'Tabell 4.2-4.4'!E30</f>
        <v>1.3654650145325506</v>
      </c>
      <c r="F59" s="89">
        <f>'Tabell 4.2-4.4'!F30</f>
        <v>1.5352722627724671</v>
      </c>
      <c r="G59" s="89">
        <f>'Tabell 4.2-4.4'!G30</f>
        <v>1.0631327262335721</v>
      </c>
      <c r="H59" s="89">
        <f>'Tabell 4.2-4.4'!H30</f>
        <v>0.88987831482257818</v>
      </c>
      <c r="I59" s="89">
        <f>'Tabell 4.2-4.4'!I30</f>
        <v>0.76130237653985344</v>
      </c>
      <c r="J59" s="89">
        <f>'Tabell 4.2-4.4'!J30</f>
        <v>0.64516209031914251</v>
      </c>
      <c r="K59" s="89">
        <f>'Tabell 4.2-4.4'!K30</f>
        <v>0.69325298030188298</v>
      </c>
      <c r="L59" s="89">
        <f>'Tabell 4.2-4.4'!L30</f>
        <v>1.0904191541663257</v>
      </c>
      <c r="M59" s="89">
        <f>'Tabell 4.2-4.4'!M30</f>
        <v>1.5079405396594765</v>
      </c>
      <c r="N59" s="89">
        <f>'Tabell 4.2-4.4'!N30</f>
        <v>1.1425877160137641</v>
      </c>
      <c r="O59" s="89">
        <f>'Tabell 4.2-4.4'!O30</f>
        <v>1.1480826699524274</v>
      </c>
      <c r="P59" s="89">
        <f>'Tabell 4.2-4.4'!P30</f>
        <v>1.0147352334294526</v>
      </c>
      <c r="Q59" s="89">
        <f>'Tabell 4.2-4.4'!Q30</f>
        <v>0.76026385931290585</v>
      </c>
      <c r="R59" s="89">
        <f>'Tabell 4.2-4.4'!R30</f>
        <v>0.92477232088911587</v>
      </c>
      <c r="S59" s="106">
        <v>1</v>
      </c>
    </row>
    <row r="60" spans="1:19" ht="16.5" customHeight="1" x14ac:dyDescent="0.35">
      <c r="A60" s="412" t="s">
        <v>238</v>
      </c>
      <c r="B60" s="412"/>
      <c r="C60" s="86">
        <v>3.7999999999999999E-2</v>
      </c>
      <c r="D60" s="311">
        <f>D61+D62</f>
        <v>2149</v>
      </c>
      <c r="E60" s="311">
        <f t="shared" ref="E60:R60" si="15">E61+E62</f>
        <v>1906</v>
      </c>
      <c r="F60" s="311">
        <f t="shared" si="15"/>
        <v>1767</v>
      </c>
      <c r="G60" s="311">
        <f t="shared" si="15"/>
        <v>1544</v>
      </c>
      <c r="H60" s="311">
        <f t="shared" si="15"/>
        <v>3049</v>
      </c>
      <c r="I60" s="311">
        <f t="shared" si="15"/>
        <v>1899</v>
      </c>
      <c r="J60" s="311">
        <f t="shared" si="15"/>
        <v>2320</v>
      </c>
      <c r="K60" s="311">
        <f t="shared" si="15"/>
        <v>2058</v>
      </c>
      <c r="L60" s="311">
        <f t="shared" si="15"/>
        <v>1290</v>
      </c>
      <c r="M60" s="311">
        <f t="shared" si="15"/>
        <v>1349</v>
      </c>
      <c r="N60" s="311">
        <f t="shared" si="15"/>
        <v>1347</v>
      </c>
      <c r="O60" s="311">
        <f t="shared" si="15"/>
        <v>2377</v>
      </c>
      <c r="P60" s="311">
        <f t="shared" si="15"/>
        <v>2398</v>
      </c>
      <c r="Q60" s="311">
        <f t="shared" si="15"/>
        <v>2439</v>
      </c>
      <c r="R60" s="311">
        <f t="shared" si="15"/>
        <v>1581</v>
      </c>
      <c r="S60" s="108">
        <f>SUM(D60:R60)</f>
        <v>29473</v>
      </c>
    </row>
    <row r="61" spans="1:19" ht="16.5" customHeight="1" x14ac:dyDescent="0.35">
      <c r="A61" s="412" t="s">
        <v>428</v>
      </c>
      <c r="B61" s="412"/>
      <c r="C61" s="86" t="s">
        <v>202</v>
      </c>
      <c r="D61" s="363">
        <v>2135</v>
      </c>
      <c r="E61" s="363">
        <v>1929</v>
      </c>
      <c r="F61" s="363">
        <v>1765</v>
      </c>
      <c r="G61" s="363">
        <v>1570</v>
      </c>
      <c r="H61" s="363">
        <v>3038</v>
      </c>
      <c r="I61" s="363">
        <v>1886</v>
      </c>
      <c r="J61" s="363">
        <v>2321</v>
      </c>
      <c r="K61" s="363">
        <v>2072</v>
      </c>
      <c r="L61" s="363">
        <v>1283</v>
      </c>
      <c r="M61" s="363">
        <v>1332</v>
      </c>
      <c r="N61" s="363">
        <v>1363</v>
      </c>
      <c r="O61" s="363">
        <v>2372</v>
      </c>
      <c r="P61" s="363">
        <v>2391</v>
      </c>
      <c r="Q61" s="363">
        <v>2417</v>
      </c>
      <c r="R61" s="363">
        <v>1572</v>
      </c>
      <c r="S61" s="310">
        <f>SUM(D61:R61)</f>
        <v>29446</v>
      </c>
    </row>
    <row r="62" spans="1:19" ht="16.5" customHeight="1" x14ac:dyDescent="0.35">
      <c r="A62" s="412" t="s">
        <v>429</v>
      </c>
      <c r="B62" s="412"/>
      <c r="C62" s="86" t="s">
        <v>202</v>
      </c>
      <c r="D62" s="363">
        <v>14</v>
      </c>
      <c r="E62" s="363">
        <v>-23</v>
      </c>
      <c r="F62" s="363">
        <v>2</v>
      </c>
      <c r="G62" s="363">
        <v>-26</v>
      </c>
      <c r="H62" s="363">
        <v>11</v>
      </c>
      <c r="I62" s="363">
        <v>13</v>
      </c>
      <c r="J62" s="363">
        <v>-1</v>
      </c>
      <c r="K62" s="363">
        <v>-14</v>
      </c>
      <c r="L62" s="363">
        <v>7</v>
      </c>
      <c r="M62" s="363">
        <v>17</v>
      </c>
      <c r="N62" s="363">
        <v>-16</v>
      </c>
      <c r="O62" s="363">
        <v>5</v>
      </c>
      <c r="P62" s="363">
        <v>7</v>
      </c>
      <c r="Q62" s="363">
        <v>22</v>
      </c>
      <c r="R62" s="363">
        <v>9</v>
      </c>
      <c r="S62" s="310">
        <f>S58</f>
        <v>27</v>
      </c>
    </row>
    <row r="63" spans="1:19" ht="16.5" customHeight="1" x14ac:dyDescent="0.35">
      <c r="A63" s="412" t="s">
        <v>239</v>
      </c>
      <c r="B63" s="412"/>
      <c r="C63" s="86">
        <v>0.127</v>
      </c>
      <c r="D63" s="311">
        <f>D64+D65</f>
        <v>728</v>
      </c>
      <c r="E63" s="311">
        <f t="shared" ref="E63:R63" si="16">E64+E65</f>
        <v>722</v>
      </c>
      <c r="F63" s="311">
        <f t="shared" si="16"/>
        <v>707</v>
      </c>
      <c r="G63" s="311">
        <f t="shared" si="16"/>
        <v>717</v>
      </c>
      <c r="H63" s="311">
        <f t="shared" si="16"/>
        <v>2204</v>
      </c>
      <c r="I63" s="311">
        <f t="shared" si="16"/>
        <v>1754</v>
      </c>
      <c r="J63" s="311">
        <f t="shared" si="16"/>
        <v>2236</v>
      </c>
      <c r="K63" s="311">
        <f t="shared" si="16"/>
        <v>1707</v>
      </c>
      <c r="L63" s="311">
        <f t="shared" si="16"/>
        <v>807</v>
      </c>
      <c r="M63" s="311">
        <f t="shared" si="16"/>
        <v>815</v>
      </c>
      <c r="N63" s="311">
        <f t="shared" si="16"/>
        <v>1219</v>
      </c>
      <c r="O63" s="311">
        <f t="shared" si="16"/>
        <v>1545</v>
      </c>
      <c r="P63" s="311">
        <f t="shared" si="16"/>
        <v>1771</v>
      </c>
      <c r="Q63" s="311">
        <f t="shared" si="16"/>
        <v>2079</v>
      </c>
      <c r="R63" s="311">
        <f t="shared" si="16"/>
        <v>832</v>
      </c>
      <c r="S63" s="108">
        <f t="shared" ref="S63:S76" si="17">SUM(D63:R63)</f>
        <v>19843</v>
      </c>
    </row>
    <row r="64" spans="1:19" ht="16.5" customHeight="1" x14ac:dyDescent="0.35">
      <c r="A64" s="412" t="s">
        <v>430</v>
      </c>
      <c r="B64" s="412"/>
      <c r="C64" s="86" t="s">
        <v>202</v>
      </c>
      <c r="D64" s="364">
        <v>729</v>
      </c>
      <c r="E64" s="364">
        <v>743</v>
      </c>
      <c r="F64" s="364">
        <v>716</v>
      </c>
      <c r="G64" s="364">
        <v>737</v>
      </c>
      <c r="H64" s="364">
        <v>2176</v>
      </c>
      <c r="I64" s="364">
        <v>1747</v>
      </c>
      <c r="J64" s="364">
        <v>2226</v>
      </c>
      <c r="K64" s="364">
        <v>1713</v>
      </c>
      <c r="L64" s="364">
        <v>801</v>
      </c>
      <c r="M64" s="364">
        <v>804</v>
      </c>
      <c r="N64" s="364">
        <v>1224</v>
      </c>
      <c r="O64" s="364">
        <v>1553</v>
      </c>
      <c r="P64" s="364">
        <v>1754</v>
      </c>
      <c r="Q64" s="364">
        <v>2070</v>
      </c>
      <c r="R64" s="364">
        <v>832</v>
      </c>
      <c r="S64" s="310">
        <f t="shared" si="17"/>
        <v>19825</v>
      </c>
    </row>
    <row r="65" spans="1:19" ht="16.5" customHeight="1" x14ac:dyDescent="0.35">
      <c r="A65" s="412" t="s">
        <v>431</v>
      </c>
      <c r="B65" s="412"/>
      <c r="C65" s="86" t="s">
        <v>202</v>
      </c>
      <c r="D65" s="364">
        <v>-1</v>
      </c>
      <c r="E65" s="364">
        <v>-21</v>
      </c>
      <c r="F65" s="364">
        <v>-9</v>
      </c>
      <c r="G65" s="364">
        <v>-20</v>
      </c>
      <c r="H65" s="364">
        <v>28</v>
      </c>
      <c r="I65" s="364">
        <v>7</v>
      </c>
      <c r="J65" s="364">
        <v>10</v>
      </c>
      <c r="K65" s="364">
        <v>-6</v>
      </c>
      <c r="L65" s="364">
        <v>6</v>
      </c>
      <c r="M65" s="364">
        <v>11</v>
      </c>
      <c r="N65" s="364">
        <v>-5</v>
      </c>
      <c r="O65" s="364">
        <v>-8</v>
      </c>
      <c r="P65" s="364">
        <v>17</v>
      </c>
      <c r="Q65" s="364">
        <v>9</v>
      </c>
      <c r="R65" s="364">
        <v>0</v>
      </c>
      <c r="S65" s="310">
        <f t="shared" si="17"/>
        <v>18</v>
      </c>
    </row>
    <row r="66" spans="1:19" ht="16.5" customHeight="1" x14ac:dyDescent="0.35">
      <c r="A66" s="412" t="s">
        <v>240</v>
      </c>
      <c r="B66" s="412"/>
      <c r="C66" s="86">
        <v>7.0000000000000007E-2</v>
      </c>
      <c r="D66" s="311">
        <f>D67+D68</f>
        <v>515</v>
      </c>
      <c r="E66" s="311">
        <f t="shared" ref="E66:R66" si="18">E67+E68</f>
        <v>492</v>
      </c>
      <c r="F66" s="311">
        <f t="shared" si="18"/>
        <v>497</v>
      </c>
      <c r="G66" s="311">
        <f t="shared" si="18"/>
        <v>492</v>
      </c>
      <c r="H66" s="311">
        <f t="shared" si="18"/>
        <v>1325</v>
      </c>
      <c r="I66" s="311">
        <f t="shared" si="18"/>
        <v>923</v>
      </c>
      <c r="J66" s="311">
        <f t="shared" si="18"/>
        <v>1101</v>
      </c>
      <c r="K66" s="311">
        <f t="shared" si="18"/>
        <v>904</v>
      </c>
      <c r="L66" s="311">
        <f t="shared" si="18"/>
        <v>484</v>
      </c>
      <c r="M66" s="311">
        <f t="shared" si="18"/>
        <v>520</v>
      </c>
      <c r="N66" s="311">
        <f t="shared" si="18"/>
        <v>692</v>
      </c>
      <c r="O66" s="311">
        <f t="shared" si="18"/>
        <v>930</v>
      </c>
      <c r="P66" s="311">
        <f t="shared" si="18"/>
        <v>1118</v>
      </c>
      <c r="Q66" s="311">
        <f t="shared" si="18"/>
        <v>1111</v>
      </c>
      <c r="R66" s="311">
        <f t="shared" si="18"/>
        <v>479</v>
      </c>
      <c r="S66" s="108">
        <f t="shared" si="17"/>
        <v>11583</v>
      </c>
    </row>
    <row r="67" spans="1:19" ht="16.5" customHeight="1" x14ac:dyDescent="0.35">
      <c r="A67" s="412" t="s">
        <v>432</v>
      </c>
      <c r="B67" s="412"/>
      <c r="C67" s="86" t="s">
        <v>202</v>
      </c>
      <c r="D67" s="364">
        <v>516</v>
      </c>
      <c r="E67" s="364">
        <v>513</v>
      </c>
      <c r="F67" s="364">
        <v>506</v>
      </c>
      <c r="G67" s="364">
        <v>512</v>
      </c>
      <c r="H67" s="363">
        <v>1297</v>
      </c>
      <c r="I67" s="364">
        <v>916</v>
      </c>
      <c r="J67" s="363">
        <v>1091</v>
      </c>
      <c r="K67" s="364">
        <v>910</v>
      </c>
      <c r="L67" s="364">
        <v>478</v>
      </c>
      <c r="M67" s="364">
        <v>509</v>
      </c>
      <c r="N67" s="364">
        <v>697</v>
      </c>
      <c r="O67" s="364">
        <v>938</v>
      </c>
      <c r="P67" s="363">
        <v>1101</v>
      </c>
      <c r="Q67" s="363">
        <v>1102</v>
      </c>
      <c r="R67" s="364">
        <v>479</v>
      </c>
      <c r="S67" s="310">
        <f t="shared" si="17"/>
        <v>11565</v>
      </c>
    </row>
    <row r="68" spans="1:19" ht="16.5" customHeight="1" x14ac:dyDescent="0.35">
      <c r="A68" s="412" t="s">
        <v>433</v>
      </c>
      <c r="B68" s="412"/>
      <c r="C68" s="86" t="s">
        <v>202</v>
      </c>
      <c r="D68" s="364">
        <v>-1</v>
      </c>
      <c r="E68" s="364">
        <v>-21</v>
      </c>
      <c r="F68" s="364">
        <v>-9</v>
      </c>
      <c r="G68" s="364">
        <v>-20</v>
      </c>
      <c r="H68" s="364">
        <v>28</v>
      </c>
      <c r="I68" s="364">
        <v>7</v>
      </c>
      <c r="J68" s="364">
        <v>10</v>
      </c>
      <c r="K68" s="364">
        <v>-6</v>
      </c>
      <c r="L68" s="364">
        <v>6</v>
      </c>
      <c r="M68" s="364">
        <v>11</v>
      </c>
      <c r="N68" s="364">
        <v>-5</v>
      </c>
      <c r="O68" s="364">
        <v>-8</v>
      </c>
      <c r="P68" s="364">
        <v>17</v>
      </c>
      <c r="Q68" s="364">
        <v>9</v>
      </c>
      <c r="R68" s="364">
        <v>0</v>
      </c>
      <c r="S68" s="310">
        <f t="shared" si="17"/>
        <v>18</v>
      </c>
    </row>
    <row r="69" spans="1:19" ht="16.5" customHeight="1" x14ac:dyDescent="0.35">
      <c r="A69" s="412" t="s">
        <v>241</v>
      </c>
      <c r="B69" s="412"/>
      <c r="C69" s="86">
        <v>0.16</v>
      </c>
      <c r="D69" s="311">
        <f>D70+D71</f>
        <v>138</v>
      </c>
      <c r="E69" s="311">
        <f t="shared" ref="E69:R69" si="19">E70+E71</f>
        <v>138</v>
      </c>
      <c r="F69" s="311">
        <f t="shared" si="19"/>
        <v>120</v>
      </c>
      <c r="G69" s="311">
        <f t="shared" si="19"/>
        <v>153</v>
      </c>
      <c r="H69" s="311">
        <f t="shared" si="19"/>
        <v>422</v>
      </c>
      <c r="I69" s="311">
        <f t="shared" si="19"/>
        <v>359</v>
      </c>
      <c r="J69" s="311">
        <f t="shared" si="19"/>
        <v>541</v>
      </c>
      <c r="K69" s="311">
        <f t="shared" si="19"/>
        <v>454</v>
      </c>
      <c r="L69" s="311">
        <f t="shared" si="19"/>
        <v>220</v>
      </c>
      <c r="M69" s="311">
        <f t="shared" si="19"/>
        <v>212</v>
      </c>
      <c r="N69" s="311">
        <f t="shared" si="19"/>
        <v>201</v>
      </c>
      <c r="O69" s="311">
        <f t="shared" si="19"/>
        <v>322</v>
      </c>
      <c r="P69" s="311">
        <f t="shared" si="19"/>
        <v>630</v>
      </c>
      <c r="Q69" s="311">
        <f t="shared" si="19"/>
        <v>539</v>
      </c>
      <c r="R69" s="311">
        <f t="shared" si="19"/>
        <v>126</v>
      </c>
      <c r="S69" s="108">
        <f t="shared" si="17"/>
        <v>4575</v>
      </c>
    </row>
    <row r="70" spans="1:19" ht="16.5" customHeight="1" x14ac:dyDescent="0.35">
      <c r="A70" s="412" t="s">
        <v>434</v>
      </c>
      <c r="B70" s="412"/>
      <c r="C70" s="86" t="s">
        <v>202</v>
      </c>
      <c r="D70" s="364">
        <v>140</v>
      </c>
      <c r="E70" s="364">
        <v>150</v>
      </c>
      <c r="F70" s="364">
        <v>140</v>
      </c>
      <c r="G70" s="364">
        <v>176</v>
      </c>
      <c r="H70" s="364">
        <v>417</v>
      </c>
      <c r="I70" s="364">
        <v>348</v>
      </c>
      <c r="J70" s="364">
        <v>527</v>
      </c>
      <c r="K70" s="364">
        <v>474</v>
      </c>
      <c r="L70" s="364">
        <v>210</v>
      </c>
      <c r="M70" s="364">
        <v>205</v>
      </c>
      <c r="N70" s="364">
        <v>201</v>
      </c>
      <c r="O70" s="364">
        <v>332</v>
      </c>
      <c r="P70" s="364">
        <v>595</v>
      </c>
      <c r="Q70" s="364">
        <v>540</v>
      </c>
      <c r="R70" s="364">
        <v>117</v>
      </c>
      <c r="S70" s="310">
        <f t="shared" si="17"/>
        <v>4572</v>
      </c>
    </row>
    <row r="71" spans="1:19" ht="16.5" customHeight="1" x14ac:dyDescent="0.35">
      <c r="A71" s="412" t="s">
        <v>435</v>
      </c>
      <c r="B71" s="412"/>
      <c r="C71" s="86" t="s">
        <v>202</v>
      </c>
      <c r="D71" s="364">
        <v>-2</v>
      </c>
      <c r="E71" s="364">
        <v>-12</v>
      </c>
      <c r="F71" s="364">
        <v>-20</v>
      </c>
      <c r="G71" s="364">
        <v>-23</v>
      </c>
      <c r="H71" s="364">
        <v>5</v>
      </c>
      <c r="I71" s="364">
        <v>11</v>
      </c>
      <c r="J71" s="364">
        <v>14</v>
      </c>
      <c r="K71" s="364">
        <v>-20</v>
      </c>
      <c r="L71" s="364">
        <v>10</v>
      </c>
      <c r="M71" s="364">
        <v>7</v>
      </c>
      <c r="N71" s="364">
        <v>0</v>
      </c>
      <c r="O71" s="364">
        <v>-10</v>
      </c>
      <c r="P71" s="364">
        <v>35</v>
      </c>
      <c r="Q71" s="364">
        <v>-1</v>
      </c>
      <c r="R71" s="364">
        <v>9</v>
      </c>
      <c r="S71" s="310">
        <f t="shared" si="17"/>
        <v>3</v>
      </c>
    </row>
    <row r="72" spans="1:19" ht="16.5" customHeight="1" x14ac:dyDescent="0.35">
      <c r="A72" s="412" t="s">
        <v>242</v>
      </c>
      <c r="B72" s="412"/>
      <c r="C72" s="86">
        <v>6.7000000000000004E-2</v>
      </c>
      <c r="D72" s="364">
        <v>1002</v>
      </c>
      <c r="E72" s="364">
        <v>863</v>
      </c>
      <c r="F72" s="364">
        <v>716</v>
      </c>
      <c r="G72" s="364">
        <v>344</v>
      </c>
      <c r="H72" s="364">
        <v>548</v>
      </c>
      <c r="I72" s="364">
        <v>347</v>
      </c>
      <c r="J72" s="364">
        <v>466</v>
      </c>
      <c r="K72" s="364">
        <v>591</v>
      </c>
      <c r="L72" s="364">
        <v>786</v>
      </c>
      <c r="M72" s="364">
        <v>1085</v>
      </c>
      <c r="N72" s="364">
        <v>1428</v>
      </c>
      <c r="O72" s="364">
        <v>1925</v>
      </c>
      <c r="P72" s="364">
        <v>1446</v>
      </c>
      <c r="Q72" s="364">
        <v>1006</v>
      </c>
      <c r="R72" s="364">
        <v>1142</v>
      </c>
      <c r="S72" s="310">
        <f t="shared" si="17"/>
        <v>13695</v>
      </c>
    </row>
    <row r="73" spans="1:19" ht="16.5" customHeight="1" x14ac:dyDescent="0.35">
      <c r="A73" s="412" t="s">
        <v>284</v>
      </c>
      <c r="B73" s="412"/>
      <c r="C73" s="86">
        <v>0.01</v>
      </c>
      <c r="D73" s="364">
        <v>109</v>
      </c>
      <c r="E73" s="364">
        <v>86</v>
      </c>
      <c r="F73" s="364">
        <v>83</v>
      </c>
      <c r="G73" s="364">
        <v>77</v>
      </c>
      <c r="H73" s="364">
        <v>191</v>
      </c>
      <c r="I73" s="364">
        <v>137</v>
      </c>
      <c r="J73" s="364">
        <v>170</v>
      </c>
      <c r="K73" s="364">
        <v>131</v>
      </c>
      <c r="L73" s="364">
        <v>101</v>
      </c>
      <c r="M73" s="364">
        <v>92</v>
      </c>
      <c r="N73" s="364">
        <v>125</v>
      </c>
      <c r="O73" s="364">
        <v>160</v>
      </c>
      <c r="P73" s="364">
        <v>177</v>
      </c>
      <c r="Q73" s="364">
        <v>183</v>
      </c>
      <c r="R73" s="364">
        <v>112</v>
      </c>
      <c r="S73" s="310">
        <f t="shared" si="17"/>
        <v>1934</v>
      </c>
    </row>
    <row r="74" spans="1:19" ht="16.5" customHeight="1" x14ac:dyDescent="0.35">
      <c r="A74" s="412" t="s">
        <v>285</v>
      </c>
      <c r="B74" s="412"/>
      <c r="C74" s="86">
        <v>0.01</v>
      </c>
      <c r="D74" s="364">
        <v>1246</v>
      </c>
      <c r="E74" s="364">
        <v>1086</v>
      </c>
      <c r="F74" s="364">
        <v>1107</v>
      </c>
      <c r="G74" s="364">
        <v>997</v>
      </c>
      <c r="H74" s="364">
        <v>2737</v>
      </c>
      <c r="I74" s="364">
        <v>2106</v>
      </c>
      <c r="J74" s="364">
        <v>2631</v>
      </c>
      <c r="K74" s="364">
        <v>2144</v>
      </c>
      <c r="L74" s="364">
        <v>1093</v>
      </c>
      <c r="M74" s="364">
        <v>1090</v>
      </c>
      <c r="N74" s="364">
        <v>1521</v>
      </c>
      <c r="O74" s="364">
        <v>2027</v>
      </c>
      <c r="P74" s="364">
        <v>2377</v>
      </c>
      <c r="Q74" s="364">
        <v>2695</v>
      </c>
      <c r="R74" s="364">
        <v>1222</v>
      </c>
      <c r="S74" s="310">
        <f>SUM(D74:R74)</f>
        <v>26079</v>
      </c>
    </row>
    <row r="75" spans="1:19" ht="16.5" customHeight="1" x14ac:dyDescent="0.35">
      <c r="A75" s="412" t="s">
        <v>286</v>
      </c>
      <c r="B75" s="412"/>
      <c r="C75" s="92">
        <v>0.01</v>
      </c>
      <c r="D75" s="360">
        <v>175</v>
      </c>
      <c r="E75" s="360">
        <v>169</v>
      </c>
      <c r="F75" s="360">
        <v>149</v>
      </c>
      <c r="G75" s="360">
        <v>136</v>
      </c>
      <c r="H75" s="360">
        <v>299</v>
      </c>
      <c r="I75" s="360">
        <v>211</v>
      </c>
      <c r="J75" s="360">
        <v>302</v>
      </c>
      <c r="K75" s="360">
        <v>213</v>
      </c>
      <c r="L75" s="360">
        <v>132</v>
      </c>
      <c r="M75" s="360">
        <v>150</v>
      </c>
      <c r="N75" s="360">
        <v>194</v>
      </c>
      <c r="O75" s="360">
        <v>278</v>
      </c>
      <c r="P75" s="360">
        <v>220</v>
      </c>
      <c r="Q75" s="360">
        <v>245</v>
      </c>
      <c r="R75" s="360">
        <v>179</v>
      </c>
      <c r="S75" s="108">
        <f>SUM(D75:R75)</f>
        <v>3052</v>
      </c>
    </row>
    <row r="76" spans="1:19" ht="16.5" customHeight="1" thickBot="1" x14ac:dyDescent="0.4">
      <c r="A76" s="395" t="str">
        <f>'Tabell 3.1'!A59</f>
        <v>Fordelingsnøkkel FO3</v>
      </c>
      <c r="B76" s="395"/>
      <c r="C76" s="269" t="s">
        <v>202</v>
      </c>
      <c r="D76" s="267">
        <f>(D48/$S$48*$C$48+D49/$S$49*$C$49+D50/$S$50*$C$50+D51/$S$51*$C$51+D54/$S$54*$C$54+D55/$S$55*$C$55+D56/$S$56*$C$56+D60/$S$60*$C$60+D63/$S$63*$C$63+D66/$S$66*$C$66+D69/$S$69*$C$69+D72/$S$72*$C$72+D73/$S$73*$C$73+D74/$S$74*$C$74+D75/$S$75*$C$75)*100</f>
        <v>6.5938556818183391</v>
      </c>
      <c r="E76" s="267">
        <f t="shared" ref="E76:R76" si="20">(E48/$S$48*$C$48+E49/$S$49*$C$49+E50/$S$50*$C$50+E51/$S$51*$C$51+E54/$S$54*$C$54+E55/$S$55*$C$55+E56/$S$56*$C$56+E60/$S$60*$C$60+E63/$S$63*$C$63+E66/$S$66*$C$66+E69/$S$69*$C$69+E72/$S$72*$C$72+E73/$S$73*$C$73+E74/$S$74*$C$74+E75/$S$75*$C$75)*100</f>
        <v>5.6550534456057706</v>
      </c>
      <c r="F76" s="267">
        <f t="shared" si="20"/>
        <v>5.1237469414440273</v>
      </c>
      <c r="G76" s="267">
        <f t="shared" si="20"/>
        <v>3.8413519645248724</v>
      </c>
      <c r="H76" s="267">
        <f t="shared" si="20"/>
        <v>7.8861344057688658</v>
      </c>
      <c r="I76" s="267">
        <f t="shared" si="20"/>
        <v>5.7452088178887983</v>
      </c>
      <c r="J76" s="267">
        <f t="shared" si="20"/>
        <v>7.7928177417139644</v>
      </c>
      <c r="K76" s="267">
        <f t="shared" si="20"/>
        <v>7.0836894368890082</v>
      </c>
      <c r="L76" s="267">
        <f t="shared" si="20"/>
        <v>4.9661269291647328</v>
      </c>
      <c r="M76" s="267">
        <f t="shared" si="20"/>
        <v>5.5174080963984498</v>
      </c>
      <c r="N76" s="267">
        <f t="shared" si="20"/>
        <v>6.4843586988962514</v>
      </c>
      <c r="O76" s="267">
        <f t="shared" si="20"/>
        <v>9.2576817415261612</v>
      </c>
      <c r="P76" s="267">
        <f t="shared" si="20"/>
        <v>9.0941673778845349</v>
      </c>
      <c r="Q76" s="267">
        <f t="shared" si="20"/>
        <v>8.4337130802995812</v>
      </c>
      <c r="R76" s="267">
        <f t="shared" si="20"/>
        <v>6.5246856401766475</v>
      </c>
      <c r="S76" s="267">
        <f t="shared" si="17"/>
        <v>99.999999999999986</v>
      </c>
    </row>
    <row r="77" spans="1:19" ht="16.5" customHeight="1" thickBot="1" x14ac:dyDescent="0.4">
      <c r="A77" s="388"/>
      <c r="B77" s="388"/>
      <c r="C77" s="78"/>
      <c r="D77" s="17"/>
      <c r="E77" s="17"/>
      <c r="F77" s="17"/>
      <c r="G77" s="17"/>
      <c r="H77" s="17"/>
      <c r="I77" s="17"/>
      <c r="J77" s="17"/>
      <c r="K77" s="17"/>
      <c r="L77" s="17"/>
      <c r="M77" s="17"/>
      <c r="N77" s="17"/>
      <c r="O77" s="17"/>
      <c r="P77" s="17"/>
      <c r="Q77" s="17"/>
      <c r="R77" s="17"/>
      <c r="S77" s="17"/>
    </row>
    <row r="78" spans="1:19" ht="16.5" customHeight="1" x14ac:dyDescent="0.35">
      <c r="A78" s="393" t="str">
        <f>'Tabell 2.3'!A71</f>
        <v>FO4AB Sosiale tjenester</v>
      </c>
      <c r="B78" s="393"/>
      <c r="C78" s="213"/>
      <c r="D78" s="214"/>
      <c r="E78" s="214"/>
      <c r="F78" s="214"/>
      <c r="G78" s="214"/>
      <c r="H78" s="214"/>
      <c r="I78" s="214"/>
      <c r="J78" s="214"/>
      <c r="K78" s="214"/>
      <c r="L78" s="214"/>
      <c r="M78" s="214"/>
      <c r="N78" s="214"/>
      <c r="O78" s="214"/>
      <c r="P78" s="214"/>
      <c r="Q78" s="214"/>
      <c r="R78" s="214"/>
      <c r="S78" s="214"/>
    </row>
    <row r="79" spans="1:19" ht="16.5" customHeight="1" x14ac:dyDescent="0.35">
      <c r="A79" s="421" t="s">
        <v>249</v>
      </c>
      <c r="B79" s="421"/>
      <c r="C79" s="86">
        <v>0.12</v>
      </c>
      <c r="D79" s="311">
        <v>1403</v>
      </c>
      <c r="E79" s="311">
        <v>1436</v>
      </c>
      <c r="F79" s="311">
        <v>988</v>
      </c>
      <c r="G79" s="311">
        <v>922</v>
      </c>
      <c r="H79" s="311">
        <v>949</v>
      </c>
      <c r="I79" s="311">
        <v>287</v>
      </c>
      <c r="J79" s="311">
        <v>370</v>
      </c>
      <c r="K79" s="311">
        <v>731</v>
      </c>
      <c r="L79" s="311">
        <v>635</v>
      </c>
      <c r="M79" s="311">
        <v>568</v>
      </c>
      <c r="N79" s="311">
        <v>688</v>
      </c>
      <c r="O79" s="311">
        <v>870</v>
      </c>
      <c r="P79" s="311">
        <v>503</v>
      </c>
      <c r="Q79" s="311">
        <v>453</v>
      </c>
      <c r="R79" s="311">
        <v>609</v>
      </c>
      <c r="S79" s="107">
        <f t="shared" ref="S79:S88" si="21">SUM(D79:R79)</f>
        <v>11412</v>
      </c>
    </row>
    <row r="80" spans="1:19" ht="16.5" customHeight="1" x14ac:dyDescent="0.35">
      <c r="A80" s="421" t="s">
        <v>250</v>
      </c>
      <c r="B80" s="421"/>
      <c r="C80" s="86">
        <v>0.22</v>
      </c>
      <c r="D80" s="311">
        <v>2251</v>
      </c>
      <c r="E80" s="311">
        <v>1615</v>
      </c>
      <c r="F80" s="311">
        <v>910</v>
      </c>
      <c r="G80" s="311">
        <v>648</v>
      </c>
      <c r="H80" s="311">
        <v>838</v>
      </c>
      <c r="I80" s="311">
        <v>481</v>
      </c>
      <c r="J80" s="311">
        <v>567</v>
      </c>
      <c r="K80" s="311">
        <v>815</v>
      </c>
      <c r="L80" s="311">
        <v>1411</v>
      </c>
      <c r="M80" s="311">
        <v>1324</v>
      </c>
      <c r="N80" s="311">
        <v>2696</v>
      </c>
      <c r="O80" s="311">
        <v>2388</v>
      </c>
      <c r="P80" s="311">
        <v>1074</v>
      </c>
      <c r="Q80" s="311">
        <v>831</v>
      </c>
      <c r="R80" s="311">
        <v>2610</v>
      </c>
      <c r="S80" s="107">
        <f t="shared" si="21"/>
        <v>20459</v>
      </c>
    </row>
    <row r="81" spans="1:19" ht="16.5" customHeight="1" x14ac:dyDescent="0.35">
      <c r="A81" s="421" t="s">
        <v>251</v>
      </c>
      <c r="B81" s="421"/>
      <c r="C81" s="86">
        <v>0.18</v>
      </c>
      <c r="D81" s="311">
        <v>1246</v>
      </c>
      <c r="E81" s="311">
        <v>829</v>
      </c>
      <c r="F81" s="311">
        <v>671</v>
      </c>
      <c r="G81" s="311">
        <v>356</v>
      </c>
      <c r="H81" s="311">
        <v>505</v>
      </c>
      <c r="I81" s="311">
        <v>212</v>
      </c>
      <c r="J81" s="311">
        <v>300</v>
      </c>
      <c r="K81" s="311">
        <v>328</v>
      </c>
      <c r="L81" s="311">
        <v>689</v>
      </c>
      <c r="M81" s="311">
        <v>501</v>
      </c>
      <c r="N81" s="311">
        <v>766</v>
      </c>
      <c r="O81" s="311">
        <v>902</v>
      </c>
      <c r="P81" s="311">
        <v>546</v>
      </c>
      <c r="Q81" s="311">
        <v>367</v>
      </c>
      <c r="R81" s="311">
        <v>989</v>
      </c>
      <c r="S81" s="107">
        <f t="shared" si="21"/>
        <v>9207</v>
      </c>
    </row>
    <row r="82" spans="1:19" ht="16.5" customHeight="1" x14ac:dyDescent="0.35">
      <c r="A82" s="412" t="s">
        <v>252</v>
      </c>
      <c r="B82" s="412"/>
      <c r="C82" s="86">
        <v>0.1</v>
      </c>
      <c r="D82" s="311">
        <v>4652</v>
      </c>
      <c r="E82" s="311">
        <v>4975</v>
      </c>
      <c r="F82" s="311">
        <v>3402</v>
      </c>
      <c r="G82" s="311">
        <v>3602</v>
      </c>
      <c r="H82" s="311">
        <v>4454</v>
      </c>
      <c r="I82" s="311">
        <v>1007</v>
      </c>
      <c r="J82" s="311">
        <v>1342</v>
      </c>
      <c r="K82" s="311">
        <v>2227</v>
      </c>
      <c r="L82" s="311">
        <v>2091</v>
      </c>
      <c r="M82" s="311">
        <v>1039</v>
      </c>
      <c r="N82" s="311">
        <v>1638</v>
      </c>
      <c r="O82" s="311">
        <v>1878</v>
      </c>
      <c r="P82" s="311">
        <v>1376</v>
      </c>
      <c r="Q82" s="311">
        <v>1390</v>
      </c>
      <c r="R82" s="311">
        <v>1876</v>
      </c>
      <c r="S82" s="107">
        <f t="shared" si="21"/>
        <v>36949</v>
      </c>
    </row>
    <row r="83" spans="1:19" ht="16.5" customHeight="1" x14ac:dyDescent="0.35">
      <c r="A83" s="421" t="s">
        <v>253</v>
      </c>
      <c r="B83" s="421"/>
      <c r="C83" s="86">
        <v>0.16</v>
      </c>
      <c r="D83" s="311">
        <v>3160</v>
      </c>
      <c r="E83" s="311">
        <v>2461</v>
      </c>
      <c r="F83" s="311">
        <v>1444</v>
      </c>
      <c r="G83" s="311">
        <v>1119</v>
      </c>
      <c r="H83" s="311">
        <v>1126</v>
      </c>
      <c r="I83" s="311">
        <v>420</v>
      </c>
      <c r="J83" s="311">
        <v>500</v>
      </c>
      <c r="K83" s="311">
        <v>882</v>
      </c>
      <c r="L83" s="311">
        <v>1586</v>
      </c>
      <c r="M83" s="311">
        <v>1817</v>
      </c>
      <c r="N83" s="311">
        <v>2399</v>
      </c>
      <c r="O83" s="311">
        <v>3086</v>
      </c>
      <c r="P83" s="311">
        <v>1323</v>
      </c>
      <c r="Q83" s="311">
        <v>879</v>
      </c>
      <c r="R83" s="311">
        <v>2140</v>
      </c>
      <c r="S83" s="107">
        <f t="shared" si="21"/>
        <v>24342</v>
      </c>
    </row>
    <row r="84" spans="1:19" ht="16.5" customHeight="1" x14ac:dyDescent="0.35">
      <c r="A84" s="412" t="s">
        <v>254</v>
      </c>
      <c r="B84" s="412"/>
      <c r="C84" s="86">
        <v>0.13</v>
      </c>
      <c r="D84" s="311">
        <v>694</v>
      </c>
      <c r="E84" s="311">
        <v>624</v>
      </c>
      <c r="F84" s="311">
        <v>547</v>
      </c>
      <c r="G84" s="311">
        <v>449</v>
      </c>
      <c r="H84" s="311">
        <v>509</v>
      </c>
      <c r="I84" s="311">
        <v>172</v>
      </c>
      <c r="J84" s="311">
        <v>231</v>
      </c>
      <c r="K84" s="311">
        <v>232</v>
      </c>
      <c r="L84" s="311">
        <v>234</v>
      </c>
      <c r="M84" s="311">
        <v>234</v>
      </c>
      <c r="N84" s="311">
        <v>230</v>
      </c>
      <c r="O84" s="311">
        <v>351</v>
      </c>
      <c r="P84" s="311">
        <v>298</v>
      </c>
      <c r="Q84" s="311">
        <v>285</v>
      </c>
      <c r="R84" s="311">
        <v>280</v>
      </c>
      <c r="S84" s="112">
        <f t="shared" si="21"/>
        <v>5370</v>
      </c>
    </row>
    <row r="85" spans="1:19" ht="16.5" customHeight="1" x14ac:dyDescent="0.35">
      <c r="A85" s="421" t="s">
        <v>255</v>
      </c>
      <c r="B85" s="421"/>
      <c r="C85" s="86">
        <v>0.02</v>
      </c>
      <c r="D85" s="311">
        <v>3602</v>
      </c>
      <c r="E85" s="311">
        <v>3192</v>
      </c>
      <c r="F85" s="311">
        <v>2160</v>
      </c>
      <c r="G85" s="311">
        <v>1790</v>
      </c>
      <c r="H85" s="311">
        <v>2176</v>
      </c>
      <c r="I85" s="311">
        <v>1007</v>
      </c>
      <c r="J85" s="311">
        <v>1340</v>
      </c>
      <c r="K85" s="311">
        <v>1444</v>
      </c>
      <c r="L85" s="311">
        <v>2046</v>
      </c>
      <c r="M85" s="311">
        <v>1902</v>
      </c>
      <c r="N85" s="311">
        <v>2746</v>
      </c>
      <c r="O85" s="311">
        <v>3277</v>
      </c>
      <c r="P85" s="311">
        <v>1958</v>
      </c>
      <c r="Q85" s="311">
        <v>1710</v>
      </c>
      <c r="R85" s="311">
        <v>2842</v>
      </c>
      <c r="S85" s="107">
        <f t="shared" si="21"/>
        <v>33192</v>
      </c>
    </row>
    <row r="86" spans="1:19" ht="16.5" customHeight="1" x14ac:dyDescent="0.35">
      <c r="A86" s="421" t="s">
        <v>256</v>
      </c>
      <c r="B86" s="421"/>
      <c r="C86" s="113">
        <v>0.04</v>
      </c>
      <c r="D86" s="311">
        <v>1289</v>
      </c>
      <c r="E86" s="311">
        <v>912</v>
      </c>
      <c r="F86" s="311">
        <v>609</v>
      </c>
      <c r="G86" s="311">
        <v>421</v>
      </c>
      <c r="H86" s="311">
        <v>483</v>
      </c>
      <c r="I86" s="311">
        <v>172</v>
      </c>
      <c r="J86" s="311">
        <v>218</v>
      </c>
      <c r="K86" s="311">
        <v>235</v>
      </c>
      <c r="L86" s="311">
        <v>644</v>
      </c>
      <c r="M86" s="311">
        <v>707</v>
      </c>
      <c r="N86" s="311">
        <v>963</v>
      </c>
      <c r="O86" s="311">
        <v>1185</v>
      </c>
      <c r="P86" s="311">
        <v>533</v>
      </c>
      <c r="Q86" s="311">
        <v>342</v>
      </c>
      <c r="R86" s="311">
        <v>981</v>
      </c>
      <c r="S86" s="107">
        <f t="shared" si="21"/>
        <v>9694</v>
      </c>
    </row>
    <row r="87" spans="1:19" ht="16.5" customHeight="1" x14ac:dyDescent="0.35">
      <c r="A87" s="344" t="s">
        <v>257</v>
      </c>
      <c r="B87" s="344"/>
      <c r="C87" s="113">
        <v>0.03</v>
      </c>
      <c r="D87" s="311">
        <v>266</v>
      </c>
      <c r="E87" s="311">
        <v>146</v>
      </c>
      <c r="F87" s="311">
        <v>97</v>
      </c>
      <c r="G87" s="311">
        <v>45</v>
      </c>
      <c r="H87" s="311">
        <v>58</v>
      </c>
      <c r="I87" s="311">
        <v>38</v>
      </c>
      <c r="J87" s="311">
        <v>48</v>
      </c>
      <c r="K87" s="311">
        <v>57</v>
      </c>
      <c r="L87" s="311">
        <v>157</v>
      </c>
      <c r="M87" s="311">
        <v>135</v>
      </c>
      <c r="N87" s="311">
        <v>269</v>
      </c>
      <c r="O87" s="311">
        <v>254</v>
      </c>
      <c r="P87" s="311">
        <v>111</v>
      </c>
      <c r="Q87" s="311">
        <v>66</v>
      </c>
      <c r="R87" s="311">
        <v>298</v>
      </c>
      <c r="S87" s="107">
        <f t="shared" si="21"/>
        <v>2045</v>
      </c>
    </row>
    <row r="88" spans="1:19" ht="16.5" customHeight="1" thickBot="1" x14ac:dyDescent="0.4">
      <c r="A88" s="436" t="str">
        <f>'Tabell 3.1'!A74</f>
        <v>Fordelingsnøkkel FO4AB</v>
      </c>
      <c r="B88" s="436"/>
      <c r="C88" s="215" t="s">
        <v>202</v>
      </c>
      <c r="D88" s="216">
        <f>(D79/$S$79*$C$79+D80/$S$80*$C$80+D81/$S$81*$C$81+D82/$S$82*$C$82+D83/$S$83*$C$83+D84/$S$84*$C$84+D85/$S$85*$C$85+D86/$S$86*$C$86+D87/$S$87*$C$87)*100</f>
        <v>12.4871215491673</v>
      </c>
      <c r="E88" s="216">
        <f t="shared" ref="E88:Q88" si="22">(E79/$S$79*$C$79+E80/$S$80*$C$80+E81/$S$81*$C$81+E82/$S$82*$C$82+E83/$S$83*$C$83+E84/$S$84*$C$84+E85/$S$85*$C$85+E86/$S$86*$C$86+E87/$S$87*$C$87)*100</f>
        <v>10.124869227080966</v>
      </c>
      <c r="F88" s="216">
        <f t="shared" si="22"/>
        <v>7.0470949513835857</v>
      </c>
      <c r="G88" s="216">
        <f t="shared" si="22"/>
        <v>5.5072346094686981</v>
      </c>
      <c r="H88" s="216">
        <f t="shared" si="22"/>
        <v>6.4795898970405776</v>
      </c>
      <c r="I88" s="216">
        <f t="shared" si="22"/>
        <v>2.3858703724213939</v>
      </c>
      <c r="J88" s="216">
        <f t="shared" si="22"/>
        <v>3.0774634509556691</v>
      </c>
      <c r="K88" s="216">
        <f t="shared" si="22"/>
        <v>4.2979975303090026</v>
      </c>
      <c r="L88" s="216">
        <f t="shared" si="22"/>
        <v>6.326220819771347</v>
      </c>
      <c r="M88" s="216">
        <f t="shared" si="22"/>
        <v>5.6468336658954748</v>
      </c>
      <c r="N88" s="216">
        <f t="shared" si="22"/>
        <v>8.6544872213354989</v>
      </c>
      <c r="O88" s="216">
        <f t="shared" si="22"/>
        <v>9.6915874558855801</v>
      </c>
      <c r="P88" s="216">
        <f t="shared" si="22"/>
        <v>5.2154356035917475</v>
      </c>
      <c r="Q88" s="216">
        <f t="shared" si="22"/>
        <v>4.0723120925884331</v>
      </c>
      <c r="R88" s="216">
        <f>(R79/$S$79*$C$79+R80/$S$80*$C$80+R81/$S$81*$C$81+R82/$S$82*$C$82+R83/$S$83*$C$83+R84/$S$84*$C$84+R85/$S$85*$C$85+R86/$S$86*$C$86+R87/$S$87*$C$87)*100</f>
        <v>8.9858815531047291</v>
      </c>
      <c r="S88" s="216">
        <f t="shared" si="21"/>
        <v>100</v>
      </c>
    </row>
    <row r="89" spans="1:19" ht="16.5" customHeight="1" thickBot="1" x14ac:dyDescent="0.4">
      <c r="A89" s="437"/>
      <c r="B89" s="437"/>
      <c r="C89" s="93"/>
      <c r="D89" s="94"/>
      <c r="E89" s="94"/>
      <c r="F89" s="94"/>
      <c r="G89" s="94"/>
      <c r="H89" s="94"/>
      <c r="I89" s="94"/>
      <c r="J89" s="94"/>
      <c r="K89" s="94"/>
      <c r="L89" s="94"/>
      <c r="M89" s="94"/>
      <c r="N89" s="94"/>
      <c r="O89" s="94"/>
      <c r="P89" s="94"/>
      <c r="Q89" s="94"/>
      <c r="R89" s="94"/>
      <c r="S89" s="94"/>
    </row>
    <row r="90" spans="1:19" ht="16.5" customHeight="1" x14ac:dyDescent="0.35">
      <c r="A90" s="393" t="str">
        <f>'Tabell 3.1'!A76</f>
        <v>FO4C Økonomisk sosialhjelp</v>
      </c>
      <c r="B90" s="393"/>
      <c r="C90" s="213"/>
      <c r="D90" s="214"/>
      <c r="E90" s="214"/>
      <c r="F90" s="214"/>
      <c r="G90" s="214"/>
      <c r="H90" s="214"/>
      <c r="I90" s="214"/>
      <c r="J90" s="214"/>
      <c r="K90" s="214"/>
      <c r="L90" s="214"/>
      <c r="M90" s="214"/>
      <c r="N90" s="214"/>
      <c r="O90" s="214"/>
      <c r="P90" s="214"/>
      <c r="Q90" s="214"/>
      <c r="R90" s="214"/>
      <c r="S90" s="214"/>
    </row>
    <row r="91" spans="1:19" ht="16.5" customHeight="1" x14ac:dyDescent="0.35">
      <c r="A91" s="421" t="s">
        <v>249</v>
      </c>
      <c r="B91" s="421"/>
      <c r="C91" s="86">
        <v>0.25</v>
      </c>
      <c r="D91" s="311">
        <f t="shared" ref="D91:R91" si="23">D79</f>
        <v>1403</v>
      </c>
      <c r="E91" s="311">
        <f t="shared" si="23"/>
        <v>1436</v>
      </c>
      <c r="F91" s="311">
        <f t="shared" si="23"/>
        <v>988</v>
      </c>
      <c r="G91" s="311">
        <f t="shared" si="23"/>
        <v>922</v>
      </c>
      <c r="H91" s="311">
        <f t="shared" si="23"/>
        <v>949</v>
      </c>
      <c r="I91" s="311">
        <f t="shared" si="23"/>
        <v>287</v>
      </c>
      <c r="J91" s="311">
        <f t="shared" si="23"/>
        <v>370</v>
      </c>
      <c r="K91" s="311">
        <f t="shared" si="23"/>
        <v>731</v>
      </c>
      <c r="L91" s="311">
        <f t="shared" si="23"/>
        <v>635</v>
      </c>
      <c r="M91" s="311">
        <f t="shared" si="23"/>
        <v>568</v>
      </c>
      <c r="N91" s="311">
        <f t="shared" si="23"/>
        <v>688</v>
      </c>
      <c r="O91" s="311">
        <f t="shared" si="23"/>
        <v>870</v>
      </c>
      <c r="P91" s="311">
        <f t="shared" si="23"/>
        <v>503</v>
      </c>
      <c r="Q91" s="311">
        <f>Q79</f>
        <v>453</v>
      </c>
      <c r="R91" s="311">
        <f t="shared" si="23"/>
        <v>609</v>
      </c>
      <c r="S91" s="110">
        <f>SUM(D91:R91)</f>
        <v>11412</v>
      </c>
    </row>
    <row r="92" spans="1:19" ht="16.5" customHeight="1" x14ac:dyDescent="0.35">
      <c r="A92" s="421" t="s">
        <v>250</v>
      </c>
      <c r="B92" s="421"/>
      <c r="C92" s="86">
        <v>0.21</v>
      </c>
      <c r="D92" s="311">
        <f t="shared" ref="D92:R92" si="24">D80</f>
        <v>2251</v>
      </c>
      <c r="E92" s="311">
        <f t="shared" si="24"/>
        <v>1615</v>
      </c>
      <c r="F92" s="311">
        <f t="shared" si="24"/>
        <v>910</v>
      </c>
      <c r="G92" s="311">
        <f t="shared" si="24"/>
        <v>648</v>
      </c>
      <c r="H92" s="311">
        <f t="shared" si="24"/>
        <v>838</v>
      </c>
      <c r="I92" s="311">
        <f t="shared" si="24"/>
        <v>481</v>
      </c>
      <c r="J92" s="311">
        <f t="shared" si="24"/>
        <v>567</v>
      </c>
      <c r="K92" s="311">
        <f t="shared" si="24"/>
        <v>815</v>
      </c>
      <c r="L92" s="311">
        <f t="shared" si="24"/>
        <v>1411</v>
      </c>
      <c r="M92" s="311">
        <f t="shared" si="24"/>
        <v>1324</v>
      </c>
      <c r="N92" s="311">
        <f t="shared" si="24"/>
        <v>2696</v>
      </c>
      <c r="O92" s="311">
        <f t="shared" si="24"/>
        <v>2388</v>
      </c>
      <c r="P92" s="311">
        <f t="shared" si="24"/>
        <v>1074</v>
      </c>
      <c r="Q92" s="311">
        <f t="shared" si="24"/>
        <v>831</v>
      </c>
      <c r="R92" s="311">
        <f t="shared" si="24"/>
        <v>2610</v>
      </c>
      <c r="S92" s="110">
        <f t="shared" ref="S92:S94" si="25">SUM(D92:R92)</f>
        <v>20459</v>
      </c>
    </row>
    <row r="93" spans="1:19" ht="16.5" customHeight="1" x14ac:dyDescent="0.35">
      <c r="A93" s="421" t="s">
        <v>251</v>
      </c>
      <c r="B93" s="421"/>
      <c r="C93" s="86">
        <v>0.2</v>
      </c>
      <c r="D93" s="311">
        <f t="shared" ref="D93:R93" si="26">D81</f>
        <v>1246</v>
      </c>
      <c r="E93" s="311">
        <f t="shared" si="26"/>
        <v>829</v>
      </c>
      <c r="F93" s="311">
        <f t="shared" si="26"/>
        <v>671</v>
      </c>
      <c r="G93" s="311">
        <f t="shared" si="26"/>
        <v>356</v>
      </c>
      <c r="H93" s="311">
        <f t="shared" si="26"/>
        <v>505</v>
      </c>
      <c r="I93" s="311">
        <f t="shared" si="26"/>
        <v>212</v>
      </c>
      <c r="J93" s="311">
        <f t="shared" si="26"/>
        <v>300</v>
      </c>
      <c r="K93" s="311">
        <f t="shared" si="26"/>
        <v>328</v>
      </c>
      <c r="L93" s="311">
        <f t="shared" si="26"/>
        <v>689</v>
      </c>
      <c r="M93" s="311">
        <f t="shared" si="26"/>
        <v>501</v>
      </c>
      <c r="N93" s="311">
        <f t="shared" si="26"/>
        <v>766</v>
      </c>
      <c r="O93" s="311">
        <f t="shared" si="26"/>
        <v>902</v>
      </c>
      <c r="P93" s="311">
        <f t="shared" si="26"/>
        <v>546</v>
      </c>
      <c r="Q93" s="311">
        <f t="shared" si="26"/>
        <v>367</v>
      </c>
      <c r="R93" s="311">
        <f t="shared" si="26"/>
        <v>989</v>
      </c>
      <c r="S93" s="110">
        <f t="shared" si="25"/>
        <v>9207</v>
      </c>
    </row>
    <row r="94" spans="1:19" ht="16.5" customHeight="1" x14ac:dyDescent="0.35">
      <c r="A94" s="412" t="s">
        <v>252</v>
      </c>
      <c r="B94" s="412"/>
      <c r="C94" s="86">
        <v>0.13</v>
      </c>
      <c r="D94" s="311">
        <f t="shared" ref="D94:R94" si="27">D82</f>
        <v>4652</v>
      </c>
      <c r="E94" s="311">
        <f t="shared" si="27"/>
        <v>4975</v>
      </c>
      <c r="F94" s="311">
        <f t="shared" si="27"/>
        <v>3402</v>
      </c>
      <c r="G94" s="311">
        <f t="shared" si="27"/>
        <v>3602</v>
      </c>
      <c r="H94" s="311">
        <f t="shared" si="27"/>
        <v>4454</v>
      </c>
      <c r="I94" s="311">
        <f t="shared" si="27"/>
        <v>1007</v>
      </c>
      <c r="J94" s="311">
        <f t="shared" si="27"/>
        <v>1342</v>
      </c>
      <c r="K94" s="311">
        <f t="shared" si="27"/>
        <v>2227</v>
      </c>
      <c r="L94" s="311">
        <f t="shared" si="27"/>
        <v>2091</v>
      </c>
      <c r="M94" s="311">
        <f t="shared" si="27"/>
        <v>1039</v>
      </c>
      <c r="N94" s="311">
        <f t="shared" si="27"/>
        <v>1638</v>
      </c>
      <c r="O94" s="311">
        <f t="shared" si="27"/>
        <v>1878</v>
      </c>
      <c r="P94" s="311">
        <f t="shared" si="27"/>
        <v>1376</v>
      </c>
      <c r="Q94" s="311">
        <f t="shared" si="27"/>
        <v>1390</v>
      </c>
      <c r="R94" s="311">
        <f t="shared" si="27"/>
        <v>1876</v>
      </c>
      <c r="S94" s="110">
        <f t="shared" si="25"/>
        <v>36949</v>
      </c>
    </row>
    <row r="95" spans="1:19" ht="16.5" customHeight="1" x14ac:dyDescent="0.35">
      <c r="A95" s="421" t="s">
        <v>253</v>
      </c>
      <c r="B95" s="421"/>
      <c r="C95" s="86">
        <v>0.08</v>
      </c>
      <c r="D95" s="311">
        <f t="shared" ref="D95:R95" si="28">D83</f>
        <v>3160</v>
      </c>
      <c r="E95" s="311">
        <f t="shared" si="28"/>
        <v>2461</v>
      </c>
      <c r="F95" s="311">
        <f t="shared" si="28"/>
        <v>1444</v>
      </c>
      <c r="G95" s="311">
        <f t="shared" si="28"/>
        <v>1119</v>
      </c>
      <c r="H95" s="311">
        <f t="shared" si="28"/>
        <v>1126</v>
      </c>
      <c r="I95" s="311">
        <f t="shared" si="28"/>
        <v>420</v>
      </c>
      <c r="J95" s="311">
        <f t="shared" si="28"/>
        <v>500</v>
      </c>
      <c r="K95" s="311">
        <f t="shared" si="28"/>
        <v>882</v>
      </c>
      <c r="L95" s="311">
        <f t="shared" si="28"/>
        <v>1586</v>
      </c>
      <c r="M95" s="311">
        <f t="shared" si="28"/>
        <v>1817</v>
      </c>
      <c r="N95" s="311">
        <f t="shared" si="28"/>
        <v>2399</v>
      </c>
      <c r="O95" s="311">
        <f t="shared" si="28"/>
        <v>3086</v>
      </c>
      <c r="P95" s="311">
        <f t="shared" si="28"/>
        <v>1323</v>
      </c>
      <c r="Q95" s="311">
        <f t="shared" si="28"/>
        <v>879</v>
      </c>
      <c r="R95" s="311">
        <f t="shared" si="28"/>
        <v>2140</v>
      </c>
      <c r="S95" s="107">
        <f t="shared" ref="S95:S99" si="29">SUM(D95:R95)</f>
        <v>24342</v>
      </c>
    </row>
    <row r="96" spans="1:19" ht="16.5" customHeight="1" x14ac:dyDescent="0.35">
      <c r="A96" s="412" t="s">
        <v>254</v>
      </c>
      <c r="B96" s="412"/>
      <c r="C96" s="86">
        <v>0.04</v>
      </c>
      <c r="D96" s="311">
        <f t="shared" ref="D96:R96" si="30">D84</f>
        <v>694</v>
      </c>
      <c r="E96" s="311">
        <f t="shared" si="30"/>
        <v>624</v>
      </c>
      <c r="F96" s="311">
        <f t="shared" si="30"/>
        <v>547</v>
      </c>
      <c r="G96" s="311">
        <f t="shared" si="30"/>
        <v>449</v>
      </c>
      <c r="H96" s="311">
        <f t="shared" si="30"/>
        <v>509</v>
      </c>
      <c r="I96" s="311">
        <f t="shared" si="30"/>
        <v>172</v>
      </c>
      <c r="J96" s="311">
        <f t="shared" si="30"/>
        <v>231</v>
      </c>
      <c r="K96" s="311">
        <f t="shared" si="30"/>
        <v>232</v>
      </c>
      <c r="L96" s="311">
        <f t="shared" si="30"/>
        <v>234</v>
      </c>
      <c r="M96" s="311">
        <f t="shared" si="30"/>
        <v>234</v>
      </c>
      <c r="N96" s="311">
        <f t="shared" si="30"/>
        <v>230</v>
      </c>
      <c r="O96" s="311">
        <f t="shared" si="30"/>
        <v>351</v>
      </c>
      <c r="P96" s="311">
        <f t="shared" si="30"/>
        <v>298</v>
      </c>
      <c r="Q96" s="311">
        <f t="shared" si="30"/>
        <v>285</v>
      </c>
      <c r="R96" s="311">
        <f t="shared" si="30"/>
        <v>280</v>
      </c>
      <c r="S96" s="107">
        <f t="shared" si="29"/>
        <v>5370</v>
      </c>
    </row>
    <row r="97" spans="1:19" ht="16.5" customHeight="1" x14ac:dyDescent="0.35">
      <c r="A97" s="421" t="s">
        <v>255</v>
      </c>
      <c r="B97" s="421"/>
      <c r="C97" s="86">
        <v>0.02</v>
      </c>
      <c r="D97" s="311">
        <f t="shared" ref="D97:R97" si="31">D85</f>
        <v>3602</v>
      </c>
      <c r="E97" s="311">
        <f t="shared" si="31"/>
        <v>3192</v>
      </c>
      <c r="F97" s="311">
        <f t="shared" si="31"/>
        <v>2160</v>
      </c>
      <c r="G97" s="311">
        <f t="shared" si="31"/>
        <v>1790</v>
      </c>
      <c r="H97" s="311">
        <f t="shared" si="31"/>
        <v>2176</v>
      </c>
      <c r="I97" s="311">
        <f t="shared" si="31"/>
        <v>1007</v>
      </c>
      <c r="J97" s="311">
        <f t="shared" si="31"/>
        <v>1340</v>
      </c>
      <c r="K97" s="311">
        <f t="shared" si="31"/>
        <v>1444</v>
      </c>
      <c r="L97" s="311">
        <f t="shared" si="31"/>
        <v>2046</v>
      </c>
      <c r="M97" s="311">
        <f t="shared" si="31"/>
        <v>1902</v>
      </c>
      <c r="N97" s="311">
        <f t="shared" si="31"/>
        <v>2746</v>
      </c>
      <c r="O97" s="311">
        <f t="shared" si="31"/>
        <v>3277</v>
      </c>
      <c r="P97" s="311">
        <f t="shared" si="31"/>
        <v>1958</v>
      </c>
      <c r="Q97" s="311">
        <f t="shared" si="31"/>
        <v>1710</v>
      </c>
      <c r="R97" s="311">
        <f t="shared" si="31"/>
        <v>2842</v>
      </c>
      <c r="S97" s="107">
        <f t="shared" si="29"/>
        <v>33192</v>
      </c>
    </row>
    <row r="98" spans="1:19" ht="16.5" customHeight="1" x14ac:dyDescent="0.35">
      <c r="A98" s="421" t="s">
        <v>256</v>
      </c>
      <c r="B98" s="421"/>
      <c r="C98" s="86">
        <v>0.03</v>
      </c>
      <c r="D98" s="311">
        <f t="shared" ref="D98:R98" si="32">D86</f>
        <v>1289</v>
      </c>
      <c r="E98" s="311">
        <f t="shared" si="32"/>
        <v>912</v>
      </c>
      <c r="F98" s="311">
        <f t="shared" si="32"/>
        <v>609</v>
      </c>
      <c r="G98" s="311">
        <f t="shared" si="32"/>
        <v>421</v>
      </c>
      <c r="H98" s="311">
        <f t="shared" si="32"/>
        <v>483</v>
      </c>
      <c r="I98" s="311">
        <f t="shared" si="32"/>
        <v>172</v>
      </c>
      <c r="J98" s="311">
        <f t="shared" si="32"/>
        <v>218</v>
      </c>
      <c r="K98" s="311">
        <f t="shared" si="32"/>
        <v>235</v>
      </c>
      <c r="L98" s="311">
        <f t="shared" si="32"/>
        <v>644</v>
      </c>
      <c r="M98" s="311">
        <f t="shared" si="32"/>
        <v>707</v>
      </c>
      <c r="N98" s="311">
        <f t="shared" si="32"/>
        <v>963</v>
      </c>
      <c r="O98" s="311">
        <f t="shared" si="32"/>
        <v>1185</v>
      </c>
      <c r="P98" s="311">
        <f t="shared" si="32"/>
        <v>533</v>
      </c>
      <c r="Q98" s="311">
        <f t="shared" si="32"/>
        <v>342</v>
      </c>
      <c r="R98" s="311">
        <f t="shared" si="32"/>
        <v>981</v>
      </c>
      <c r="S98" s="107">
        <f t="shared" si="29"/>
        <v>9694</v>
      </c>
    </row>
    <row r="99" spans="1:19" ht="16.5" customHeight="1" x14ac:dyDescent="0.35">
      <c r="A99" s="344" t="s">
        <v>257</v>
      </c>
      <c r="B99" s="344"/>
      <c r="C99" s="86">
        <v>0.04</v>
      </c>
      <c r="D99" s="311">
        <f t="shared" ref="D99:R99" si="33">D87</f>
        <v>266</v>
      </c>
      <c r="E99" s="311">
        <f t="shared" si="33"/>
        <v>146</v>
      </c>
      <c r="F99" s="311">
        <f t="shared" si="33"/>
        <v>97</v>
      </c>
      <c r="G99" s="311">
        <f t="shared" si="33"/>
        <v>45</v>
      </c>
      <c r="H99" s="311">
        <f t="shared" si="33"/>
        <v>58</v>
      </c>
      <c r="I99" s="311">
        <f t="shared" si="33"/>
        <v>38</v>
      </c>
      <c r="J99" s="311">
        <f t="shared" si="33"/>
        <v>48</v>
      </c>
      <c r="K99" s="311">
        <f t="shared" si="33"/>
        <v>57</v>
      </c>
      <c r="L99" s="311">
        <f t="shared" si="33"/>
        <v>157</v>
      </c>
      <c r="M99" s="311">
        <f t="shared" si="33"/>
        <v>135</v>
      </c>
      <c r="N99" s="311">
        <f t="shared" si="33"/>
        <v>269</v>
      </c>
      <c r="O99" s="311">
        <f t="shared" si="33"/>
        <v>254</v>
      </c>
      <c r="P99" s="311">
        <f t="shared" si="33"/>
        <v>111</v>
      </c>
      <c r="Q99" s="311">
        <f t="shared" si="33"/>
        <v>66</v>
      </c>
      <c r="R99" s="311">
        <f t="shared" si="33"/>
        <v>298</v>
      </c>
      <c r="S99" s="107">
        <f t="shared" si="29"/>
        <v>2045</v>
      </c>
    </row>
    <row r="100" spans="1:19" ht="16.5" customHeight="1" thickBot="1" x14ac:dyDescent="0.4">
      <c r="A100" s="436" t="str">
        <f>'Tabell 3.1'!A86</f>
        <v>Kriterienøkkel FO4C</v>
      </c>
      <c r="B100" s="436"/>
      <c r="C100" s="215"/>
      <c r="D100" s="216">
        <f>(D91/$S$91*$C$91+D92/$S$92*$C$92+D93/$S$93*$C$93+D94/$S$94*$C$94+D95/$S$95*$C$95+D96/$S$96*$C$96+D97/$S$97*$C$97+D98/$S$98*$C$98+D99/$S$99*$C$99)*100</f>
        <v>12.419141787016983</v>
      </c>
      <c r="E100" s="216">
        <f t="shared" ref="E100:R100" si="34">(E91/$S$91*$C$91+E92/$S$92*$C$92+E93/$S$93*$C$93+E94/$S$94*$C$94+E95/$S$95*$C$95+E96/$S$96*$C$96+E97/$S$97*$C$97+E98/$S$98*$C$98+E99/$S$99*$C$99)*100</f>
        <v>10.38846528551028</v>
      </c>
      <c r="F100" s="216">
        <f t="shared" si="34"/>
        <v>7.143354852439102</v>
      </c>
      <c r="G100" s="216">
        <f t="shared" si="34"/>
        <v>5.7539516445298249</v>
      </c>
      <c r="H100" s="216">
        <f t="shared" si="34"/>
        <v>6.7464223232081082</v>
      </c>
      <c r="I100" s="216">
        <f t="shared" si="34"/>
        <v>2.3916475462265616</v>
      </c>
      <c r="J100" s="216">
        <f t="shared" si="34"/>
        <v>3.0948723215076495</v>
      </c>
      <c r="K100" s="216">
        <f t="shared" si="34"/>
        <v>4.6678835267770689</v>
      </c>
      <c r="L100" s="216">
        <f t="shared" si="34"/>
        <v>6.396980264859689</v>
      </c>
      <c r="M100" s="216">
        <f t="shared" si="34"/>
        <v>5.4260938480411722</v>
      </c>
      <c r="N100" s="216">
        <f t="shared" si="34"/>
        <v>8.464131320311493</v>
      </c>
      <c r="O100" s="216">
        <f t="shared" si="34"/>
        <v>9.3138291137043083</v>
      </c>
      <c r="P100" s="216">
        <f t="shared" si="34"/>
        <v>5.0313115626942571</v>
      </c>
      <c r="Q100" s="216">
        <f t="shared" si="34"/>
        <v>3.9707674797988166</v>
      </c>
      <c r="R100" s="216">
        <f t="shared" si="34"/>
        <v>8.791147123374687</v>
      </c>
      <c r="S100" s="216">
        <f t="shared" ref="S100" si="35">SUM(D100:R100)</f>
        <v>100</v>
      </c>
    </row>
    <row r="101" spans="1:19" ht="16.5" customHeight="1" x14ac:dyDescent="0.35">
      <c r="A101" s="438"/>
      <c r="B101" s="438"/>
      <c r="C101" s="78"/>
      <c r="D101" s="17"/>
      <c r="E101" s="17"/>
      <c r="F101" s="17"/>
      <c r="G101" s="17"/>
      <c r="H101" s="17"/>
      <c r="I101" s="17"/>
      <c r="J101" s="17"/>
      <c r="K101" s="17"/>
      <c r="L101" s="17"/>
      <c r="M101" s="17"/>
      <c r="N101" s="17"/>
      <c r="O101" s="17"/>
      <c r="P101" s="17"/>
      <c r="Q101" s="17"/>
      <c r="R101" s="17"/>
      <c r="S101" s="17"/>
    </row>
    <row r="102" spans="1:19" ht="16.5" customHeight="1" x14ac:dyDescent="0.35">
      <c r="A102" s="434" t="str">
        <f>'Tabell 3.1'!A88</f>
        <v>Kriterienøkkel FO4C</v>
      </c>
      <c r="B102" s="434"/>
      <c r="C102" s="88">
        <v>0.7</v>
      </c>
      <c r="D102" s="89">
        <f>D100</f>
        <v>12.419141787016983</v>
      </c>
      <c r="E102" s="89">
        <f t="shared" ref="E102:R102" si="36">E100</f>
        <v>10.38846528551028</v>
      </c>
      <c r="F102" s="89">
        <f t="shared" si="36"/>
        <v>7.143354852439102</v>
      </c>
      <c r="G102" s="89">
        <f t="shared" si="36"/>
        <v>5.7539516445298249</v>
      </c>
      <c r="H102" s="89">
        <f t="shared" si="36"/>
        <v>6.7464223232081082</v>
      </c>
      <c r="I102" s="89">
        <f t="shared" si="36"/>
        <v>2.3916475462265616</v>
      </c>
      <c r="J102" s="89">
        <f t="shared" si="36"/>
        <v>3.0948723215076495</v>
      </c>
      <c r="K102" s="89">
        <f t="shared" si="36"/>
        <v>4.6678835267770689</v>
      </c>
      <c r="L102" s="89">
        <f t="shared" si="36"/>
        <v>6.396980264859689</v>
      </c>
      <c r="M102" s="89">
        <f t="shared" si="36"/>
        <v>5.4260938480411722</v>
      </c>
      <c r="N102" s="89">
        <f t="shared" si="36"/>
        <v>8.464131320311493</v>
      </c>
      <c r="O102" s="89">
        <f t="shared" si="36"/>
        <v>9.3138291137043083</v>
      </c>
      <c r="P102" s="89">
        <f t="shared" si="36"/>
        <v>5.0313115626942571</v>
      </c>
      <c r="Q102" s="89">
        <f t="shared" si="36"/>
        <v>3.9707674797988166</v>
      </c>
      <c r="R102" s="89">
        <f t="shared" si="36"/>
        <v>8.791147123374687</v>
      </c>
      <c r="S102" s="89">
        <f>SUM(D102:R102)</f>
        <v>100</v>
      </c>
    </row>
    <row r="103" spans="1:19" ht="16.5" customHeight="1" x14ac:dyDescent="0.35">
      <c r="A103" s="439" t="s">
        <v>287</v>
      </c>
      <c r="B103" s="439"/>
      <c r="C103" s="93">
        <v>0.3</v>
      </c>
      <c r="D103" s="89">
        <v>11.492671909441848</v>
      </c>
      <c r="E103" s="89">
        <v>12.171988626620353</v>
      </c>
      <c r="F103" s="89">
        <v>6.632519300977763</v>
      </c>
      <c r="G103" s="89">
        <v>5.5655265941344521</v>
      </c>
      <c r="H103" s="89">
        <v>4.7750715332709488</v>
      </c>
      <c r="I103" s="89">
        <v>2.8817376542095445</v>
      </c>
      <c r="J103" s="89">
        <v>3.3613040796122116</v>
      </c>
      <c r="K103" s="89">
        <v>4.819360826835287</v>
      </c>
      <c r="L103" s="89">
        <v>6.6549319537941827</v>
      </c>
      <c r="M103" s="89">
        <v>5.9891885143835513</v>
      </c>
      <c r="N103" s="89">
        <v>6.8117324802149524</v>
      </c>
      <c r="O103" s="89">
        <v>9.3782626881621258</v>
      </c>
      <c r="P103" s="89">
        <v>5.7456356051048765</v>
      </c>
      <c r="Q103" s="89">
        <v>3.2635725571934033</v>
      </c>
      <c r="R103" s="89">
        <v>10.45649567604451</v>
      </c>
      <c r="S103" s="115">
        <f>SUM(D103:R103)</f>
        <v>100.00000000000001</v>
      </c>
    </row>
    <row r="104" spans="1:19" ht="16.5" customHeight="1" thickBot="1" x14ac:dyDescent="0.4">
      <c r="A104" s="436" t="str">
        <f>'Tabell 3.1'!A90</f>
        <v xml:space="preserve">Fordelingsnøkkel FO4C </v>
      </c>
      <c r="B104" s="436"/>
      <c r="C104" s="215" t="s">
        <v>202</v>
      </c>
      <c r="D104" s="216">
        <f>SUMPRODUCT($C$102:$C$103,D102:D103)</f>
        <v>12.141200823744443</v>
      </c>
      <c r="E104" s="216">
        <f t="shared" ref="E104:R104" si="37">SUMPRODUCT($C$102:$C$103,E102:E103)</f>
        <v>10.923522287843301</v>
      </c>
      <c r="F104" s="216">
        <f t="shared" si="37"/>
        <v>6.9901041870006999</v>
      </c>
      <c r="G104" s="216">
        <f t="shared" si="37"/>
        <v>5.6974241294112131</v>
      </c>
      <c r="H104" s="216">
        <f t="shared" si="37"/>
        <v>6.1550170862269598</v>
      </c>
      <c r="I104" s="216">
        <f t="shared" si="37"/>
        <v>2.5386745786214564</v>
      </c>
      <c r="J104" s="216">
        <f t="shared" si="37"/>
        <v>3.1748018489390182</v>
      </c>
      <c r="K104" s="216">
        <f t="shared" si="37"/>
        <v>4.7133267167945343</v>
      </c>
      <c r="L104" s="216">
        <f t="shared" si="37"/>
        <v>6.474365771540036</v>
      </c>
      <c r="M104" s="216">
        <f t="shared" si="37"/>
        <v>5.595022247943886</v>
      </c>
      <c r="N104" s="216">
        <f t="shared" si="37"/>
        <v>7.9684116682825303</v>
      </c>
      <c r="O104" s="216">
        <f t="shared" si="37"/>
        <v>9.3331591860416534</v>
      </c>
      <c r="P104" s="216">
        <f t="shared" si="37"/>
        <v>5.245608775417443</v>
      </c>
      <c r="Q104" s="216">
        <f t="shared" si="37"/>
        <v>3.7586090030171926</v>
      </c>
      <c r="R104" s="216">
        <f t="shared" si="37"/>
        <v>9.2907516891756323</v>
      </c>
      <c r="S104" s="216">
        <f t="shared" ref="S104" si="38">SUM(D104:R104)</f>
        <v>100</v>
      </c>
    </row>
    <row r="105" spans="1:19" ht="16.5" customHeight="1" x14ac:dyDescent="0.35">
      <c r="A105" s="17"/>
      <c r="B105" s="17"/>
      <c r="C105" s="17"/>
      <c r="D105" s="17"/>
      <c r="E105" s="17"/>
      <c r="F105" s="17"/>
      <c r="G105" s="17"/>
      <c r="H105" s="17"/>
      <c r="I105" s="17"/>
      <c r="J105" s="17"/>
      <c r="K105" s="17"/>
      <c r="L105" s="17"/>
      <c r="M105" s="17"/>
      <c r="N105" s="17"/>
      <c r="O105" s="17"/>
      <c r="P105" s="17"/>
      <c r="Q105" s="17"/>
      <c r="R105" s="17"/>
      <c r="S105" s="17"/>
    </row>
    <row r="106" spans="1:19" x14ac:dyDescent="0.35">
      <c r="B106" s="116"/>
    </row>
    <row r="107" spans="1:19" x14ac:dyDescent="0.35">
      <c r="B107" s="116"/>
      <c r="D107" s="230"/>
      <c r="E107" s="230"/>
      <c r="F107" s="230"/>
      <c r="G107" s="230"/>
      <c r="H107" s="230"/>
      <c r="I107" s="230"/>
      <c r="J107" s="230"/>
      <c r="K107" s="230"/>
      <c r="L107" s="230"/>
      <c r="M107" s="230"/>
      <c r="N107" s="230"/>
      <c r="O107" s="230"/>
      <c r="P107" s="230"/>
      <c r="Q107" s="230"/>
      <c r="R107" s="230"/>
    </row>
    <row r="108" spans="1:19" x14ac:dyDescent="0.35">
      <c r="B108" s="116"/>
    </row>
    <row r="109" spans="1:19" x14ac:dyDescent="0.35">
      <c r="B109" s="116"/>
    </row>
    <row r="110" spans="1:19" x14ac:dyDescent="0.35">
      <c r="B110" s="116"/>
    </row>
    <row r="111" spans="1:19" x14ac:dyDescent="0.35">
      <c r="B111" s="116"/>
    </row>
    <row r="112" spans="1:19" x14ac:dyDescent="0.35">
      <c r="B112" s="116"/>
    </row>
    <row r="113" spans="2:2" x14ac:dyDescent="0.35">
      <c r="B113" s="116"/>
    </row>
    <row r="114" spans="2:2" x14ac:dyDescent="0.35">
      <c r="B114" s="116"/>
    </row>
    <row r="115" spans="2:2" x14ac:dyDescent="0.35">
      <c r="B115" s="116"/>
    </row>
    <row r="116" spans="2:2" x14ac:dyDescent="0.35">
      <c r="B116" s="116"/>
    </row>
    <row r="117" spans="2:2" x14ac:dyDescent="0.35">
      <c r="B117" s="116"/>
    </row>
    <row r="118" spans="2:2" x14ac:dyDescent="0.35">
      <c r="B118" s="116"/>
    </row>
    <row r="119" spans="2:2" x14ac:dyDescent="0.35">
      <c r="B119" s="116"/>
    </row>
    <row r="120" spans="2:2" x14ac:dyDescent="0.35">
      <c r="B120" s="116"/>
    </row>
    <row r="121" spans="2:2" x14ac:dyDescent="0.35">
      <c r="B121" s="116"/>
    </row>
    <row r="122" spans="2:2" x14ac:dyDescent="0.35">
      <c r="B122" s="116"/>
    </row>
    <row r="123" spans="2:2" x14ac:dyDescent="0.35">
      <c r="B123" s="116"/>
    </row>
    <row r="124" spans="2:2" x14ac:dyDescent="0.35">
      <c r="B124" s="116"/>
    </row>
    <row r="125" spans="2:2" x14ac:dyDescent="0.35">
      <c r="B125" s="116"/>
    </row>
    <row r="126" spans="2:2" x14ac:dyDescent="0.35">
      <c r="B126" s="116"/>
    </row>
    <row r="127" spans="2:2" x14ac:dyDescent="0.35">
      <c r="B127" s="116"/>
    </row>
    <row r="128" spans="2:2" x14ac:dyDescent="0.35">
      <c r="B128" s="116"/>
    </row>
    <row r="129" spans="2:2" x14ac:dyDescent="0.35">
      <c r="B129" s="116"/>
    </row>
    <row r="130" spans="2:2" x14ac:dyDescent="0.35">
      <c r="B130" s="116"/>
    </row>
    <row r="131" spans="2:2" x14ac:dyDescent="0.35">
      <c r="B131" s="116"/>
    </row>
    <row r="132" spans="2:2" x14ac:dyDescent="0.35">
      <c r="B132" s="116"/>
    </row>
    <row r="133" spans="2:2" x14ac:dyDescent="0.35">
      <c r="B133" s="116"/>
    </row>
    <row r="134" spans="2:2" x14ac:dyDescent="0.35">
      <c r="B134" s="116"/>
    </row>
    <row r="135" spans="2:2" x14ac:dyDescent="0.35">
      <c r="B135" s="116"/>
    </row>
    <row r="136" spans="2:2" x14ac:dyDescent="0.35">
      <c r="B136" s="116"/>
    </row>
    <row r="137" spans="2:2" x14ac:dyDescent="0.35">
      <c r="B137" s="116"/>
    </row>
    <row r="138" spans="2:2" x14ac:dyDescent="0.35">
      <c r="B138" s="116"/>
    </row>
    <row r="139" spans="2:2" x14ac:dyDescent="0.35">
      <c r="B139" s="116"/>
    </row>
    <row r="140" spans="2:2" x14ac:dyDescent="0.35">
      <c r="B140" s="116"/>
    </row>
  </sheetData>
  <mergeCells count="102">
    <mergeCell ref="A101:B101"/>
    <mergeCell ref="A102:B102"/>
    <mergeCell ref="A103:B103"/>
    <mergeCell ref="A104:B104"/>
    <mergeCell ref="A98:B98"/>
    <mergeCell ref="A100:B100"/>
    <mergeCell ref="A92:B92"/>
    <mergeCell ref="A93:B93"/>
    <mergeCell ref="A94:B94"/>
    <mergeCell ref="A95:B95"/>
    <mergeCell ref="A96:B96"/>
    <mergeCell ref="A97:B97"/>
    <mergeCell ref="A85:B85"/>
    <mergeCell ref="A86:B86"/>
    <mergeCell ref="A88:B88"/>
    <mergeCell ref="A89:B89"/>
    <mergeCell ref="A90:B90"/>
    <mergeCell ref="A91:B91"/>
    <mergeCell ref="A80:B80"/>
    <mergeCell ref="A81:B81"/>
    <mergeCell ref="A82:B82"/>
    <mergeCell ref="A83:B83"/>
    <mergeCell ref="A84:B84"/>
    <mergeCell ref="A74:B74"/>
    <mergeCell ref="A75:B75"/>
    <mergeCell ref="A76:B76"/>
    <mergeCell ref="A77:B77"/>
    <mergeCell ref="A78:B78"/>
    <mergeCell ref="A79:B79"/>
    <mergeCell ref="A68:B68"/>
    <mergeCell ref="A69:B69"/>
    <mergeCell ref="A70:B70"/>
    <mergeCell ref="A71:B71"/>
    <mergeCell ref="A72:B72"/>
    <mergeCell ref="A73:B73"/>
    <mergeCell ref="A62:B62"/>
    <mergeCell ref="A63:B63"/>
    <mergeCell ref="A64:B64"/>
    <mergeCell ref="A65:B65"/>
    <mergeCell ref="A66:B66"/>
    <mergeCell ref="A67:B67"/>
    <mergeCell ref="A56:B56"/>
    <mergeCell ref="A57:B57"/>
    <mergeCell ref="A58:B58"/>
    <mergeCell ref="A59:B59"/>
    <mergeCell ref="A60:B60"/>
    <mergeCell ref="A61:B61"/>
    <mergeCell ref="A50:B50"/>
    <mergeCell ref="A51:B51"/>
    <mergeCell ref="A52:B52"/>
    <mergeCell ref="A53:B53"/>
    <mergeCell ref="A54:B54"/>
    <mergeCell ref="A55:B55"/>
    <mergeCell ref="A44:B44"/>
    <mergeCell ref="A45:B45"/>
    <mergeCell ref="A46:B46"/>
    <mergeCell ref="A47:B47"/>
    <mergeCell ref="A48:B48"/>
    <mergeCell ref="A49:B49"/>
    <mergeCell ref="A38:B38"/>
    <mergeCell ref="A39:B39"/>
    <mergeCell ref="A40:B40"/>
    <mergeCell ref="A41:B41"/>
    <mergeCell ref="A42:B42"/>
    <mergeCell ref="A43:B43"/>
    <mergeCell ref="A32:B32"/>
    <mergeCell ref="A33:B33"/>
    <mergeCell ref="A34:B34"/>
    <mergeCell ref="A35:B35"/>
    <mergeCell ref="A36:B36"/>
    <mergeCell ref="A37:B37"/>
    <mergeCell ref="A26:B26"/>
    <mergeCell ref="A27:B27"/>
    <mergeCell ref="A28:B28"/>
    <mergeCell ref="A29:B29"/>
    <mergeCell ref="A30:B30"/>
    <mergeCell ref="A31:B31"/>
    <mergeCell ref="A20:B20"/>
    <mergeCell ref="A21:B21"/>
    <mergeCell ref="A22:B22"/>
    <mergeCell ref="A23:B23"/>
    <mergeCell ref="A24:B24"/>
    <mergeCell ref="A25:B25"/>
    <mergeCell ref="A17:B17"/>
    <mergeCell ref="A18:B18"/>
    <mergeCell ref="A19:B19"/>
    <mergeCell ref="A13:B13"/>
    <mergeCell ref="A7:B7"/>
    <mergeCell ref="A8:B8"/>
    <mergeCell ref="A9:B9"/>
    <mergeCell ref="A10:B10"/>
    <mergeCell ref="A14:B14"/>
    <mergeCell ref="A15:B15"/>
    <mergeCell ref="A1:B1"/>
    <mergeCell ref="A2:B2"/>
    <mergeCell ref="A3:B3"/>
    <mergeCell ref="A4:B4"/>
    <mergeCell ref="A5:B5"/>
    <mergeCell ref="A6:B6"/>
    <mergeCell ref="A11:B11"/>
    <mergeCell ref="A12:B12"/>
    <mergeCell ref="A16:B16"/>
  </mergeCells>
  <pageMargins left="0.51181102362204722" right="0.39370078740157483" top="0.74803149606299213" bottom="0.74803149606299213" header="0.31496062992125984" footer="0.31496062992125984"/>
  <pageSetup paperSize="9" scale="61" orientation="portrait" r:id="rId1"/>
  <ignoredErrors>
    <ignoredError sqref="S31 S35:S50 S52 S54:S55 S75:S78 S5 S63 S72:S74 S89:S92 S17:S27 S100:S106 S95:S99" formulaRange="1"/>
    <ignoredError sqref="S62"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43F8B6"/>
  </sheetPr>
  <dimension ref="A1:AJ32"/>
  <sheetViews>
    <sheetView zoomScale="70" zoomScaleNormal="70" workbookViewId="0">
      <selection activeCell="D22" sqref="D22:S30"/>
    </sheetView>
  </sheetViews>
  <sheetFormatPr baseColWidth="10" defaultColWidth="11.42578125" defaultRowHeight="15.75" x14ac:dyDescent="0.35"/>
  <cols>
    <col min="1" max="1" width="48.42578125" style="18" customWidth="1"/>
    <col min="2" max="2" width="24.85546875" style="18" customWidth="1"/>
    <col min="3" max="3" width="14" style="18" customWidth="1"/>
    <col min="4" max="4" width="18.7109375" style="18" bestFit="1" customWidth="1"/>
    <col min="5" max="19" width="13.28515625" style="18" customWidth="1"/>
    <col min="20" max="16384" width="11.42578125" style="18"/>
  </cols>
  <sheetData>
    <row r="1" spans="1:21" ht="16.5" customHeight="1" x14ac:dyDescent="0.35">
      <c r="A1" s="381" t="s">
        <v>8</v>
      </c>
      <c r="B1" s="381"/>
      <c r="C1" s="19"/>
      <c r="D1" s="17"/>
      <c r="E1" s="17"/>
      <c r="F1" s="17"/>
      <c r="G1" s="17"/>
      <c r="H1" s="17"/>
      <c r="I1" s="17"/>
      <c r="J1" s="17"/>
      <c r="K1" s="17"/>
      <c r="L1" s="17"/>
      <c r="M1" s="17"/>
      <c r="N1" s="17"/>
      <c r="O1" s="17"/>
      <c r="P1" s="17"/>
      <c r="Q1" s="17"/>
      <c r="R1" s="17"/>
      <c r="S1" s="17"/>
    </row>
    <row r="2" spans="1:21" ht="54.75" customHeight="1" x14ac:dyDescent="0.35">
      <c r="A2" s="382"/>
      <c r="B2" s="382"/>
      <c r="C2" s="45"/>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21" ht="16.5" customHeight="1" x14ac:dyDescent="0.35">
      <c r="A3" s="392"/>
      <c r="B3" s="392"/>
      <c r="C3" s="17"/>
      <c r="D3" s="17"/>
      <c r="E3" s="17"/>
      <c r="F3" s="17"/>
      <c r="G3" s="17"/>
      <c r="H3" s="17"/>
      <c r="I3" s="17"/>
      <c r="J3" s="17"/>
      <c r="K3" s="17"/>
      <c r="L3" s="17"/>
      <c r="M3" s="17"/>
      <c r="N3" s="17"/>
      <c r="O3" s="17"/>
      <c r="P3" s="17"/>
      <c r="Q3" s="17"/>
      <c r="R3" s="17"/>
      <c r="S3" s="17"/>
    </row>
    <row r="4" spans="1:21" ht="16.5" customHeight="1" x14ac:dyDescent="0.35">
      <c r="A4" s="390" t="s">
        <v>288</v>
      </c>
      <c r="B4" s="390"/>
      <c r="C4" s="17"/>
      <c r="D4" s="28">
        <v>1565</v>
      </c>
      <c r="E4" s="28">
        <v>1224</v>
      </c>
      <c r="F4" s="28">
        <v>816</v>
      </c>
      <c r="G4" s="28">
        <v>563</v>
      </c>
      <c r="H4" s="28">
        <v>700</v>
      </c>
      <c r="I4" s="28">
        <v>329</v>
      </c>
      <c r="J4" s="28">
        <v>419</v>
      </c>
      <c r="K4" s="28">
        <v>480</v>
      </c>
      <c r="L4" s="28">
        <v>1016</v>
      </c>
      <c r="M4" s="28">
        <v>1107</v>
      </c>
      <c r="N4" s="28">
        <v>1546</v>
      </c>
      <c r="O4" s="28">
        <v>1986</v>
      </c>
      <c r="P4" s="28">
        <v>982</v>
      </c>
      <c r="Q4" s="28">
        <v>678</v>
      </c>
      <c r="R4" s="28">
        <v>1511</v>
      </c>
      <c r="S4" s="28">
        <f>SUM(D4:R4)</f>
        <v>14922</v>
      </c>
      <c r="U4" s="29"/>
    </row>
    <row r="5" spans="1:21" ht="16.5" customHeight="1" x14ac:dyDescent="0.35">
      <c r="A5" s="440" t="s">
        <v>289</v>
      </c>
      <c r="B5" s="440"/>
      <c r="C5" s="117"/>
      <c r="D5" s="28">
        <v>8946</v>
      </c>
      <c r="E5" s="28">
        <v>8106</v>
      </c>
      <c r="F5" s="28">
        <v>5604</v>
      </c>
      <c r="G5" s="28">
        <v>4352</v>
      </c>
      <c r="H5" s="28">
        <v>5912</v>
      </c>
      <c r="I5" s="28">
        <v>4511</v>
      </c>
      <c r="J5" s="28">
        <v>7172</v>
      </c>
      <c r="K5" s="28">
        <v>7156</v>
      </c>
      <c r="L5" s="28">
        <v>5080</v>
      </c>
      <c r="M5" s="28">
        <v>3807</v>
      </c>
      <c r="N5" s="28">
        <v>4301</v>
      </c>
      <c r="O5" s="28">
        <v>6793</v>
      </c>
      <c r="P5" s="28">
        <v>7517</v>
      </c>
      <c r="Q5" s="28">
        <v>7774</v>
      </c>
      <c r="R5" s="28">
        <v>5156</v>
      </c>
      <c r="S5" s="118">
        <f>SUM(D5:R5)</f>
        <v>92187</v>
      </c>
      <c r="U5" s="29"/>
    </row>
    <row r="6" spans="1:21" ht="16.5" customHeight="1" x14ac:dyDescent="0.35">
      <c r="A6" s="441" t="s">
        <v>290</v>
      </c>
      <c r="B6" s="441"/>
      <c r="C6" s="36"/>
      <c r="D6" s="282">
        <f>D4/D5</f>
        <v>0.17493852000894256</v>
      </c>
      <c r="E6" s="282">
        <f t="shared" ref="E6:S6" si="0">E4/E5</f>
        <v>0.15099925980754997</v>
      </c>
      <c r="F6" s="282">
        <f t="shared" si="0"/>
        <v>0.145610278372591</v>
      </c>
      <c r="G6" s="282">
        <f t="shared" si="0"/>
        <v>0.12936580882352941</v>
      </c>
      <c r="H6" s="282">
        <f t="shared" si="0"/>
        <v>0.11840324763193505</v>
      </c>
      <c r="I6" s="282">
        <f t="shared" si="0"/>
        <v>7.2932830857902906E-2</v>
      </c>
      <c r="J6" s="282">
        <f t="shared" si="0"/>
        <v>5.8421639709983271E-2</v>
      </c>
      <c r="K6" s="282">
        <f t="shared" si="0"/>
        <v>6.7076579094466182E-2</v>
      </c>
      <c r="L6" s="282">
        <f t="shared" si="0"/>
        <v>0.2</v>
      </c>
      <c r="M6" s="282">
        <f t="shared" si="0"/>
        <v>0.29078014184397161</v>
      </c>
      <c r="N6" s="282">
        <f t="shared" si="0"/>
        <v>0.35945129039758195</v>
      </c>
      <c r="O6" s="282">
        <f t="shared" si="0"/>
        <v>0.29235978212866187</v>
      </c>
      <c r="P6" s="282">
        <f t="shared" si="0"/>
        <v>0.13063722229612879</v>
      </c>
      <c r="Q6" s="282">
        <f t="shared" si="0"/>
        <v>8.7213789554926674E-2</v>
      </c>
      <c r="R6" s="282">
        <f t="shared" si="0"/>
        <v>0.29305663304887508</v>
      </c>
      <c r="S6" s="119">
        <f t="shared" si="0"/>
        <v>0.16186664063262715</v>
      </c>
    </row>
    <row r="7" spans="1:21" ht="16.5" customHeight="1" thickBot="1" x14ac:dyDescent="0.4">
      <c r="A7" s="442" t="s">
        <v>291</v>
      </c>
      <c r="B7" s="442"/>
      <c r="C7" s="31"/>
      <c r="D7" s="120">
        <f>D6/$S$6</f>
        <v>1.0807570931553672</v>
      </c>
      <c r="E7" s="120">
        <f t="shared" ref="E7:S7" si="1">E6/$S$6</f>
        <v>0.9328621340221559</v>
      </c>
      <c r="F7" s="120">
        <f t="shared" si="1"/>
        <v>0.89956940975298527</v>
      </c>
      <c r="G7" s="120">
        <f t="shared" si="1"/>
        <v>0.7992122917849287</v>
      </c>
      <c r="H7" s="120">
        <f t="shared" si="1"/>
        <v>0.73148640862117653</v>
      </c>
      <c r="I7" s="120">
        <f t="shared" si="1"/>
        <v>0.45057357447376328</v>
      </c>
      <c r="J7" s="120">
        <f t="shared" si="1"/>
        <v>0.36092452083797266</v>
      </c>
      <c r="K7" s="120">
        <f t="shared" si="1"/>
        <v>0.41439408906189212</v>
      </c>
      <c r="L7" s="120">
        <f t="shared" si="1"/>
        <v>1.2355850422195418</v>
      </c>
      <c r="M7" s="120">
        <f t="shared" si="1"/>
        <v>1.79641796918444</v>
      </c>
      <c r="N7" s="120">
        <f t="shared" si="1"/>
        <v>2.2206631891088251</v>
      </c>
      <c r="O7" s="120">
        <f t="shared" si="1"/>
        <v>1.8061768687236934</v>
      </c>
      <c r="P7" s="120">
        <f t="shared" si="1"/>
        <v>0.8070669891310297</v>
      </c>
      <c r="Q7" s="120">
        <f t="shared" si="1"/>
        <v>0.53880026924675151</v>
      </c>
      <c r="R7" s="120">
        <f t="shared" si="1"/>
        <v>1.8104819615920553</v>
      </c>
      <c r="S7" s="120">
        <f t="shared" si="1"/>
        <v>1</v>
      </c>
    </row>
    <row r="8" spans="1:21" ht="16.5" customHeight="1" x14ac:dyDescent="0.35">
      <c r="A8" s="438" t="s">
        <v>292</v>
      </c>
      <c r="B8" s="438"/>
      <c r="C8" s="17"/>
      <c r="D8" s="17"/>
      <c r="E8" s="17"/>
      <c r="F8" s="17"/>
      <c r="G8" s="17"/>
      <c r="H8" s="17"/>
      <c r="I8" s="17"/>
      <c r="J8" s="17"/>
      <c r="K8" s="17"/>
      <c r="L8" s="17"/>
      <c r="M8" s="17"/>
      <c r="N8" s="17"/>
      <c r="O8" s="17"/>
      <c r="P8" s="17"/>
      <c r="Q8" s="17"/>
      <c r="R8" s="17"/>
      <c r="S8" s="17"/>
    </row>
    <row r="9" spans="1:21" ht="16.5" customHeight="1" x14ac:dyDescent="0.35">
      <c r="A9" s="390"/>
      <c r="B9" s="390"/>
      <c r="C9" s="17"/>
      <c r="D9" s="17"/>
      <c r="E9" s="17"/>
      <c r="F9" s="17"/>
      <c r="G9" s="17"/>
      <c r="H9" s="17"/>
      <c r="I9" s="17"/>
      <c r="J9" s="17"/>
      <c r="K9" s="17"/>
      <c r="L9" s="17"/>
      <c r="M9" s="17"/>
      <c r="N9" s="17"/>
      <c r="O9" s="17"/>
      <c r="P9" s="17"/>
      <c r="Q9" s="17"/>
      <c r="R9" s="17"/>
      <c r="S9" s="17"/>
    </row>
    <row r="10" spans="1:21" ht="16.5" customHeight="1" x14ac:dyDescent="0.35">
      <c r="A10" s="381" t="s">
        <v>9</v>
      </c>
      <c r="B10" s="381"/>
      <c r="C10" s="19"/>
      <c r="D10" s="17"/>
      <c r="E10" s="17"/>
      <c r="F10" s="17"/>
      <c r="G10" s="17"/>
      <c r="H10" s="17"/>
      <c r="I10" s="17"/>
      <c r="J10" s="17"/>
      <c r="K10" s="17"/>
      <c r="L10" s="17"/>
      <c r="M10" s="17"/>
      <c r="N10" s="17"/>
      <c r="O10" s="17"/>
      <c r="P10" s="17"/>
      <c r="Q10" s="17"/>
      <c r="R10" s="17"/>
      <c r="S10" s="17"/>
    </row>
    <row r="11" spans="1:21" ht="54.75" customHeight="1" x14ac:dyDescent="0.35">
      <c r="A11" s="382"/>
      <c r="B11" s="382"/>
      <c r="C11" s="45"/>
      <c r="D11" s="45" t="str">
        <f t="shared" ref="D11:S11" si="2">D2</f>
        <v xml:space="preserve">1. 
Gamle Oslo </v>
      </c>
      <c r="E11" s="45" t="str">
        <f t="shared" si="2"/>
        <v>2. 
Grünerløkka</v>
      </c>
      <c r="F11" s="45" t="str">
        <f t="shared" si="2"/>
        <v>3. 
Sagene</v>
      </c>
      <c r="G11" s="45" t="str">
        <f t="shared" si="2"/>
        <v>4. 
St. Hanshaugen</v>
      </c>
      <c r="H11" s="45" t="str">
        <f t="shared" si="2"/>
        <v>5. 
Frogner</v>
      </c>
      <c r="I11" s="45" t="str">
        <f t="shared" si="2"/>
        <v>6. 
Ullern</v>
      </c>
      <c r="J11" s="45" t="str">
        <f t="shared" si="2"/>
        <v>7. 
Vestre Aker</v>
      </c>
      <c r="K11" s="45" t="str">
        <f t="shared" si="2"/>
        <v>8. 
Nordre Aker</v>
      </c>
      <c r="L11" s="45" t="str">
        <f t="shared" si="2"/>
        <v>9. 
Bjerke</v>
      </c>
      <c r="M11" s="45" t="str">
        <f t="shared" si="2"/>
        <v>10. 
Grorud</v>
      </c>
      <c r="N11" s="45" t="str">
        <f t="shared" si="2"/>
        <v>11. 
Stovner</v>
      </c>
      <c r="O11" s="45" t="str">
        <f t="shared" si="2"/>
        <v>12. 
Alna</v>
      </c>
      <c r="P11" s="45" t="str">
        <f t="shared" si="2"/>
        <v>13. 
Østensjø</v>
      </c>
      <c r="Q11" s="45" t="str">
        <f t="shared" si="2"/>
        <v>14.
Nordstrand</v>
      </c>
      <c r="R11" s="45" t="str">
        <f t="shared" si="2"/>
        <v>15. 
Søndre Nordstrand</v>
      </c>
      <c r="S11" s="45" t="str">
        <f t="shared" si="2"/>
        <v>Sum</v>
      </c>
    </row>
    <row r="12" spans="1:21" ht="16.5" customHeight="1" x14ac:dyDescent="0.35">
      <c r="A12" s="392"/>
      <c r="B12" s="392"/>
      <c r="C12" s="17"/>
      <c r="D12" s="17"/>
      <c r="E12" s="17"/>
      <c r="F12" s="17"/>
      <c r="G12" s="17"/>
      <c r="H12" s="17"/>
      <c r="I12" s="17"/>
      <c r="J12" s="17"/>
      <c r="K12" s="17"/>
      <c r="L12" s="17"/>
      <c r="M12" s="17"/>
      <c r="N12" s="17"/>
      <c r="O12" s="17"/>
      <c r="P12" s="17"/>
      <c r="Q12" s="17"/>
      <c r="R12" s="17"/>
      <c r="S12" s="17"/>
    </row>
    <row r="13" spans="1:21" ht="16.5" customHeight="1" x14ac:dyDescent="0.35">
      <c r="A13" s="390" t="s">
        <v>293</v>
      </c>
      <c r="B13" s="390"/>
      <c r="C13" s="17"/>
      <c r="D13" s="28">
        <v>10302</v>
      </c>
      <c r="E13" s="28">
        <v>12714</v>
      </c>
      <c r="F13" s="28">
        <v>8849</v>
      </c>
      <c r="G13" s="28">
        <v>9528</v>
      </c>
      <c r="H13" s="28">
        <v>11210</v>
      </c>
      <c r="I13" s="28">
        <v>3892</v>
      </c>
      <c r="J13" s="28">
        <v>4759</v>
      </c>
      <c r="K13" s="28">
        <v>6236</v>
      </c>
      <c r="L13" s="28">
        <v>4643</v>
      </c>
      <c r="M13" s="28">
        <v>2731</v>
      </c>
      <c r="N13" s="28">
        <v>3444</v>
      </c>
      <c r="O13" s="28">
        <v>5002</v>
      </c>
      <c r="P13" s="28">
        <v>3993</v>
      </c>
      <c r="Q13" s="28">
        <v>4199</v>
      </c>
      <c r="R13" s="28">
        <v>3395</v>
      </c>
      <c r="S13" s="28">
        <f>SUM(D13:R13)</f>
        <v>94897</v>
      </c>
    </row>
    <row r="14" spans="1:21" ht="16.5" customHeight="1" x14ac:dyDescent="0.35">
      <c r="A14" s="440" t="s">
        <v>294</v>
      </c>
      <c r="B14" s="440"/>
      <c r="C14" s="117"/>
      <c r="D14" s="28">
        <v>64565</v>
      </c>
      <c r="E14" s="28">
        <v>66348</v>
      </c>
      <c r="F14" s="28">
        <v>47774</v>
      </c>
      <c r="G14" s="28">
        <v>41293</v>
      </c>
      <c r="H14" s="28">
        <v>60577</v>
      </c>
      <c r="I14" s="28">
        <v>35699</v>
      </c>
      <c r="J14" s="28">
        <v>52985</v>
      </c>
      <c r="K14" s="28">
        <v>55947</v>
      </c>
      <c r="L14" s="28">
        <v>37076</v>
      </c>
      <c r="M14" s="28">
        <v>28269</v>
      </c>
      <c r="N14" s="28">
        <v>34556</v>
      </c>
      <c r="O14" s="28">
        <v>50665</v>
      </c>
      <c r="P14" s="28">
        <v>52293</v>
      </c>
      <c r="Q14" s="28">
        <v>54913</v>
      </c>
      <c r="R14" s="28">
        <v>39366</v>
      </c>
      <c r="S14" s="281">
        <f>SUM(D14:R14)</f>
        <v>722326</v>
      </c>
    </row>
    <row r="15" spans="1:21" ht="16.5" customHeight="1" x14ac:dyDescent="0.35">
      <c r="A15" s="441" t="s">
        <v>295</v>
      </c>
      <c r="B15" s="441"/>
      <c r="C15" s="36"/>
      <c r="D15" s="282">
        <f>D13/D14</f>
        <v>0.15956013319910167</v>
      </c>
      <c r="E15" s="282">
        <f t="shared" ref="E15:R15" si="3">E13/E14</f>
        <v>0.191625972146862</v>
      </c>
      <c r="F15" s="282">
        <f t="shared" si="3"/>
        <v>0.18522627370536274</v>
      </c>
      <c r="G15" s="282">
        <f t="shared" si="3"/>
        <v>0.2307412878696147</v>
      </c>
      <c r="H15" s="282">
        <f t="shared" si="3"/>
        <v>0.18505373326510061</v>
      </c>
      <c r="I15" s="282">
        <f t="shared" si="3"/>
        <v>0.10902266169920725</v>
      </c>
      <c r="J15" s="282">
        <f t="shared" si="3"/>
        <v>8.9817872982919697E-2</v>
      </c>
      <c r="K15" s="282">
        <f t="shared" si="3"/>
        <v>0.11146263427887107</v>
      </c>
      <c r="L15" s="282">
        <f t="shared" si="3"/>
        <v>0.12522925881972166</v>
      </c>
      <c r="M15" s="282">
        <f t="shared" si="3"/>
        <v>9.6607591354487252E-2</v>
      </c>
      <c r="N15" s="282">
        <f t="shared" si="3"/>
        <v>9.9664312999189722E-2</v>
      </c>
      <c r="O15" s="282">
        <f t="shared" si="3"/>
        <v>9.872693180696733E-2</v>
      </c>
      <c r="P15" s="282">
        <f t="shared" si="3"/>
        <v>7.6358212380242096E-2</v>
      </c>
      <c r="Q15" s="282">
        <f t="shared" si="3"/>
        <v>7.6466410503887972E-2</v>
      </c>
      <c r="R15" s="282">
        <f t="shared" si="3"/>
        <v>8.6241934664431238E-2</v>
      </c>
      <c r="S15" s="282">
        <f>S13/S14</f>
        <v>0.13137696829409434</v>
      </c>
    </row>
    <row r="16" spans="1:21" ht="16.5" customHeight="1" thickBot="1" x14ac:dyDescent="0.4">
      <c r="A16" s="442" t="s">
        <v>296</v>
      </c>
      <c r="B16" s="442"/>
      <c r="C16" s="31"/>
      <c r="D16" s="120">
        <f>D15/$S$15</f>
        <v>1.2145213523417424</v>
      </c>
      <c r="E16" s="120">
        <f t="shared" ref="E16:Q16" si="4">E15/$S$15</f>
        <v>1.4585963935314525</v>
      </c>
      <c r="F16" s="120">
        <f t="shared" si="4"/>
        <v>1.4098839097179032</v>
      </c>
      <c r="G16" s="120">
        <f t="shared" si="4"/>
        <v>1.7563298260398887</v>
      </c>
      <c r="H16" s="120">
        <f t="shared" si="4"/>
        <v>1.4085705863667668</v>
      </c>
      <c r="I16" s="120">
        <f t="shared" si="4"/>
        <v>0.82984607663615906</v>
      </c>
      <c r="J16" s="120">
        <f t="shared" si="4"/>
        <v>0.68366528889491196</v>
      </c>
      <c r="K16" s="120">
        <f t="shared" si="4"/>
        <v>0.848418377484218</v>
      </c>
      <c r="L16" s="120">
        <f t="shared" si="4"/>
        <v>0.95320557663797889</v>
      </c>
      <c r="M16" s="120">
        <f t="shared" si="4"/>
        <v>0.73534648126622937</v>
      </c>
      <c r="N16" s="120">
        <f t="shared" si="4"/>
        <v>0.75861328125707583</v>
      </c>
      <c r="O16" s="120">
        <f t="shared" si="4"/>
        <v>0.75147823160267968</v>
      </c>
      <c r="P16" s="120">
        <f t="shared" si="4"/>
        <v>0.58121460231377975</v>
      </c>
      <c r="Q16" s="120">
        <f t="shared" si="4"/>
        <v>0.58203817226710419</v>
      </c>
      <c r="R16" s="120">
        <f>R15/$S$15</f>
        <v>0.65644637552736085</v>
      </c>
      <c r="S16" s="120">
        <v>1</v>
      </c>
    </row>
    <row r="17" spans="1:36" ht="16.5" customHeight="1" x14ac:dyDescent="0.35">
      <c r="A17" s="438" t="s">
        <v>292</v>
      </c>
      <c r="B17" s="438"/>
      <c r="C17" s="17"/>
      <c r="D17" s="17"/>
      <c r="E17" s="17"/>
      <c r="F17" s="17"/>
      <c r="G17" s="17"/>
      <c r="H17" s="17"/>
      <c r="I17" s="17"/>
      <c r="J17" s="17"/>
      <c r="K17" s="17"/>
      <c r="L17" s="17"/>
      <c r="M17" s="17"/>
      <c r="N17" s="17"/>
      <c r="O17" s="17"/>
      <c r="P17" s="17"/>
      <c r="Q17" s="17"/>
      <c r="R17" s="17"/>
      <c r="S17" s="17"/>
    </row>
    <row r="18" spans="1:36" ht="16.5" customHeight="1" x14ac:dyDescent="0.35">
      <c r="A18" s="390"/>
      <c r="B18" s="390"/>
      <c r="C18" s="17"/>
      <c r="D18" s="17"/>
      <c r="E18" s="17"/>
      <c r="F18" s="17"/>
      <c r="G18" s="17"/>
      <c r="H18" s="17"/>
      <c r="I18" s="17"/>
      <c r="J18" s="17"/>
      <c r="K18" s="17"/>
      <c r="L18" s="17"/>
      <c r="M18" s="17"/>
      <c r="N18" s="17"/>
      <c r="O18" s="17"/>
      <c r="P18" s="17"/>
      <c r="Q18" s="17"/>
      <c r="R18" s="17"/>
      <c r="S18" s="17"/>
    </row>
    <row r="19" spans="1:36" ht="16.5" customHeight="1" x14ac:dyDescent="0.35">
      <c r="A19" s="381" t="s">
        <v>10</v>
      </c>
      <c r="B19" s="381"/>
      <c r="C19" s="19"/>
      <c r="D19" s="263"/>
      <c r="E19" s="263"/>
      <c r="F19" s="263"/>
      <c r="G19" s="263"/>
      <c r="H19" s="263"/>
      <c r="I19" s="263"/>
      <c r="J19" s="263"/>
      <c r="K19" s="263"/>
      <c r="L19" s="263"/>
      <c r="M19" s="263"/>
      <c r="N19" s="263"/>
      <c r="O19" s="263"/>
      <c r="P19" s="263"/>
      <c r="Q19" s="263"/>
      <c r="R19" s="263"/>
      <c r="S19" s="17"/>
    </row>
    <row r="20" spans="1:36" ht="54.75" customHeight="1" x14ac:dyDescent="0.35">
      <c r="A20" s="382"/>
      <c r="B20" s="382"/>
      <c r="C20" s="45"/>
      <c r="D20" s="45" t="str">
        <f t="shared" ref="D20:S20" si="5">D2</f>
        <v xml:space="preserve">1. 
Gamle Oslo </v>
      </c>
      <c r="E20" s="45" t="str">
        <f t="shared" si="5"/>
        <v>2. 
Grünerløkka</v>
      </c>
      <c r="F20" s="45" t="str">
        <f t="shared" si="5"/>
        <v>3. 
Sagene</v>
      </c>
      <c r="G20" s="45" t="str">
        <f t="shared" si="5"/>
        <v>4. 
St. Hanshaugen</v>
      </c>
      <c r="H20" s="45" t="str">
        <f t="shared" si="5"/>
        <v>5. 
Frogner</v>
      </c>
      <c r="I20" s="45" t="str">
        <f t="shared" si="5"/>
        <v>6. 
Ullern</v>
      </c>
      <c r="J20" s="45" t="str">
        <f t="shared" si="5"/>
        <v>7. 
Vestre Aker</v>
      </c>
      <c r="K20" s="45" t="str">
        <f t="shared" si="5"/>
        <v>8. 
Nordre Aker</v>
      </c>
      <c r="L20" s="45" t="str">
        <f t="shared" si="5"/>
        <v>9. 
Bjerke</v>
      </c>
      <c r="M20" s="45" t="str">
        <f t="shared" si="5"/>
        <v>10. 
Grorud</v>
      </c>
      <c r="N20" s="45" t="str">
        <f t="shared" si="5"/>
        <v>11. 
Stovner</v>
      </c>
      <c r="O20" s="45" t="str">
        <f t="shared" si="5"/>
        <v>12. 
Alna</v>
      </c>
      <c r="P20" s="45" t="str">
        <f t="shared" si="5"/>
        <v>13. 
Østensjø</v>
      </c>
      <c r="Q20" s="45" t="str">
        <f t="shared" si="5"/>
        <v>14.
Nordstrand</v>
      </c>
      <c r="R20" s="45" t="str">
        <f t="shared" si="5"/>
        <v>15. 
Søndre Nordstrand</v>
      </c>
      <c r="S20" s="45" t="str">
        <f t="shared" si="5"/>
        <v>Sum</v>
      </c>
    </row>
    <row r="21" spans="1:36" ht="16.5" customHeight="1" x14ac:dyDescent="0.35">
      <c r="A21" s="392"/>
      <c r="B21" s="392"/>
      <c r="C21" s="17"/>
      <c r="D21" s="17"/>
      <c r="E21" s="17"/>
      <c r="F21" s="17"/>
      <c r="G21" s="17"/>
      <c r="H21" s="17"/>
      <c r="I21" s="17"/>
      <c r="J21" s="17"/>
      <c r="K21" s="17"/>
      <c r="L21" s="17"/>
      <c r="M21" s="17"/>
      <c r="N21" s="17"/>
      <c r="O21" s="17"/>
      <c r="P21" s="17"/>
      <c r="Q21" s="17"/>
      <c r="R21" s="17"/>
      <c r="S21" s="17"/>
    </row>
    <row r="22" spans="1:36" ht="16.5" customHeight="1" x14ac:dyDescent="0.35">
      <c r="A22" s="17" t="s">
        <v>297</v>
      </c>
      <c r="B22" s="17"/>
      <c r="C22" s="17"/>
      <c r="D22" s="121">
        <v>12.663562274151648</v>
      </c>
      <c r="E22" s="121">
        <v>11.849040795180834</v>
      </c>
      <c r="F22" s="121">
        <v>11.984249368330516</v>
      </c>
      <c r="G22" s="121">
        <v>9.5225704855824027</v>
      </c>
      <c r="H22" s="121">
        <v>7.0779435667462511</v>
      </c>
      <c r="I22" s="121">
        <v>7.4450427601596036</v>
      </c>
      <c r="J22" s="121">
        <v>5.8385973513401339</v>
      </c>
      <c r="K22" s="121">
        <v>5.589981791281728</v>
      </c>
      <c r="L22" s="121">
        <v>8.1301812055680518</v>
      </c>
      <c r="M22" s="121">
        <v>11.615861270274376</v>
      </c>
      <c r="N22" s="121">
        <v>8.0574259047605779</v>
      </c>
      <c r="O22" s="121">
        <v>9.3438943587075638</v>
      </c>
      <c r="P22" s="121">
        <v>9.8851346139981153</v>
      </c>
      <c r="Q22" s="121">
        <v>6.605871277896429</v>
      </c>
      <c r="R22" s="121">
        <v>8.0117314393182166</v>
      </c>
      <c r="S22" s="121">
        <v>8.4245452497572586</v>
      </c>
      <c r="T22" s="102"/>
      <c r="U22" s="102"/>
      <c r="V22" s="102"/>
      <c r="W22" s="102"/>
      <c r="X22" s="102"/>
      <c r="Y22" s="102"/>
      <c r="Z22" s="102"/>
      <c r="AA22" s="102"/>
      <c r="AB22" s="102"/>
      <c r="AC22" s="102"/>
      <c r="AD22" s="102"/>
      <c r="AE22" s="102"/>
      <c r="AF22" s="102"/>
      <c r="AG22" s="102"/>
      <c r="AH22" s="102"/>
      <c r="AI22" s="102"/>
      <c r="AJ22" s="102"/>
    </row>
    <row r="23" spans="1:36" ht="16.5" customHeight="1" x14ac:dyDescent="0.35">
      <c r="A23" s="17" t="s">
        <v>298</v>
      </c>
      <c r="B23" s="17"/>
      <c r="C23" s="17"/>
      <c r="D23" s="121">
        <v>10.412513569565697</v>
      </c>
      <c r="E23" s="121">
        <v>10.716910759297475</v>
      </c>
      <c r="F23" s="121">
        <v>14.680016450122963</v>
      </c>
      <c r="G23" s="121">
        <v>6.4440856556956447</v>
      </c>
      <c r="H23" s="121">
        <v>8.2887791267044655</v>
      </c>
      <c r="I23" s="121">
        <v>6.2989077515056477</v>
      </c>
      <c r="J23" s="121">
        <v>4.8310492259078934</v>
      </c>
      <c r="K23" s="121">
        <v>5.3218161365564383</v>
      </c>
      <c r="L23" s="121">
        <v>9.2686985622955156</v>
      </c>
      <c r="M23" s="121">
        <v>11.463812882927073</v>
      </c>
      <c r="N23" s="121">
        <v>8.1905421037097152</v>
      </c>
      <c r="O23" s="121">
        <v>9.2446513245202215</v>
      </c>
      <c r="P23" s="121">
        <v>7.2919306897381819</v>
      </c>
      <c r="Q23" s="121">
        <v>5.8844443728198561</v>
      </c>
      <c r="R23" s="121">
        <v>7.3663801284476165</v>
      </c>
      <c r="S23" s="121">
        <v>7.8993087351712905</v>
      </c>
      <c r="T23" s="102"/>
      <c r="U23" s="102"/>
      <c r="V23" s="102"/>
      <c r="W23" s="102"/>
      <c r="X23" s="102"/>
      <c r="Y23" s="102"/>
      <c r="Z23" s="102"/>
      <c r="AA23" s="102"/>
      <c r="AB23" s="102"/>
      <c r="AC23" s="102"/>
      <c r="AD23" s="102"/>
      <c r="AE23" s="102"/>
      <c r="AF23" s="102"/>
      <c r="AG23" s="102"/>
      <c r="AH23" s="102"/>
      <c r="AI23" s="102"/>
      <c r="AJ23" s="102"/>
    </row>
    <row r="24" spans="1:36" ht="16.5" customHeight="1" x14ac:dyDescent="0.35">
      <c r="A24" s="17" t="s">
        <v>299</v>
      </c>
      <c r="B24" s="17"/>
      <c r="C24" s="17"/>
      <c r="D24" s="121">
        <v>13.508785457311561</v>
      </c>
      <c r="E24" s="121">
        <v>9.7495138509813586</v>
      </c>
      <c r="F24" s="121">
        <v>11.790789529638385</v>
      </c>
      <c r="G24" s="121">
        <v>9.5707195729199501</v>
      </c>
      <c r="H24" s="121">
        <v>7.506574740375572</v>
      </c>
      <c r="I24" s="121">
        <v>5.0795790177036277</v>
      </c>
      <c r="J24" s="121">
        <v>4.7521428379551187</v>
      </c>
      <c r="K24" s="121">
        <v>5.2456848460899348</v>
      </c>
      <c r="L24" s="121">
        <v>8.4156816318010943</v>
      </c>
      <c r="M24" s="121">
        <v>11.214651533942407</v>
      </c>
      <c r="N24" s="121">
        <v>10.412756600413275</v>
      </c>
      <c r="O24" s="121">
        <v>9.8996262883920636</v>
      </c>
      <c r="P24" s="121">
        <v>7.3149897706359344</v>
      </c>
      <c r="Q24" s="121">
        <v>6.0048300079116732</v>
      </c>
      <c r="R24" s="121">
        <v>7.7022948239809086</v>
      </c>
      <c r="S24" s="121">
        <v>8.0158390981225232</v>
      </c>
      <c r="T24" s="102"/>
      <c r="U24" s="102"/>
      <c r="V24" s="102"/>
      <c r="W24" s="102"/>
      <c r="X24" s="102"/>
      <c r="Y24" s="102"/>
      <c r="Z24" s="102"/>
      <c r="AA24" s="102"/>
      <c r="AB24" s="102"/>
      <c r="AC24" s="102"/>
      <c r="AD24" s="102"/>
      <c r="AE24" s="102"/>
      <c r="AF24" s="102"/>
      <c r="AG24" s="102"/>
      <c r="AH24" s="102"/>
      <c r="AI24" s="102"/>
      <c r="AJ24" s="102"/>
    </row>
    <row r="25" spans="1:36" ht="16.5" customHeight="1" x14ac:dyDescent="0.35">
      <c r="A25" s="17" t="s">
        <v>300</v>
      </c>
      <c r="B25" s="17"/>
      <c r="C25" s="17"/>
      <c r="D25" s="121">
        <v>10.202</v>
      </c>
      <c r="E25" s="121">
        <v>14.496</v>
      </c>
      <c r="F25" s="121">
        <v>11.747999999999999</v>
      </c>
      <c r="G25" s="121">
        <v>9.3480000000000008</v>
      </c>
      <c r="H25" s="121">
        <v>6.827</v>
      </c>
      <c r="I25" s="121">
        <v>5.6980000000000004</v>
      </c>
      <c r="J25" s="121">
        <v>5.524</v>
      </c>
      <c r="K25" s="121">
        <v>3.7149999999999999</v>
      </c>
      <c r="L25" s="121">
        <v>9.2569999999999997</v>
      </c>
      <c r="M25" s="121">
        <v>12.2</v>
      </c>
      <c r="N25" s="121">
        <v>7.5339999999999998</v>
      </c>
      <c r="O25" s="121">
        <v>8.8179999999999996</v>
      </c>
      <c r="P25" s="121">
        <v>8.2550000000000008</v>
      </c>
      <c r="Q25" s="121">
        <v>5.9429999999999996</v>
      </c>
      <c r="R25" s="121">
        <v>6.734</v>
      </c>
      <c r="S25" s="121">
        <v>7.8540000000000001</v>
      </c>
      <c r="T25" s="102"/>
      <c r="U25" s="102"/>
      <c r="V25" s="102"/>
      <c r="W25" s="102"/>
      <c r="X25" s="102"/>
      <c r="Y25" s="102"/>
      <c r="Z25" s="102"/>
      <c r="AA25" s="102"/>
      <c r="AB25" s="102"/>
      <c r="AC25" s="102"/>
      <c r="AD25" s="102"/>
      <c r="AE25" s="102"/>
      <c r="AF25" s="102"/>
      <c r="AG25" s="102"/>
      <c r="AH25" s="102"/>
      <c r="AI25" s="102"/>
      <c r="AJ25" s="102"/>
    </row>
    <row r="26" spans="1:36" ht="16.5" customHeight="1" x14ac:dyDescent="0.35">
      <c r="A26" s="440" t="s">
        <v>301</v>
      </c>
      <c r="B26" s="440"/>
      <c r="C26" s="117"/>
      <c r="D26" s="122">
        <v>10.465</v>
      </c>
      <c r="E26" s="122">
        <v>8.4250000000000007</v>
      </c>
      <c r="F26" s="122">
        <v>13.297000000000001</v>
      </c>
      <c r="G26" s="122">
        <v>7.8479999999999999</v>
      </c>
      <c r="H26" s="122">
        <v>5.5990000000000002</v>
      </c>
      <c r="I26" s="122">
        <v>4.4349999999999996</v>
      </c>
      <c r="J26" s="122">
        <v>6.0469999999999997</v>
      </c>
      <c r="K26" s="122">
        <v>5.1790000000000003</v>
      </c>
      <c r="L26" s="122">
        <v>7.7939999999999996</v>
      </c>
      <c r="M26" s="122">
        <v>12.664</v>
      </c>
      <c r="N26" s="122">
        <v>9.8680000000000003</v>
      </c>
      <c r="O26" s="122">
        <v>9.4350000000000005</v>
      </c>
      <c r="P26" s="122">
        <v>7.3289999999999997</v>
      </c>
      <c r="Q26" s="122">
        <v>5.407</v>
      </c>
      <c r="R26" s="122">
        <v>8.4540000000000006</v>
      </c>
      <c r="S26" s="122">
        <v>7.6520000000000001</v>
      </c>
      <c r="T26" s="102"/>
      <c r="U26" s="102"/>
      <c r="V26" s="102"/>
      <c r="W26" s="102"/>
      <c r="X26" s="102"/>
      <c r="Y26" s="102"/>
      <c r="Z26" s="102"/>
      <c r="AA26" s="102"/>
      <c r="AB26" s="102"/>
      <c r="AC26" s="102"/>
      <c r="AD26" s="102"/>
      <c r="AE26" s="102"/>
      <c r="AF26" s="102"/>
      <c r="AG26" s="102"/>
      <c r="AH26" s="102"/>
      <c r="AI26" s="102"/>
      <c r="AJ26" s="102"/>
    </row>
    <row r="27" spans="1:36" ht="16.5" customHeight="1" x14ac:dyDescent="0.35">
      <c r="A27" s="440" t="s">
        <v>302</v>
      </c>
      <c r="B27" s="440"/>
      <c r="C27" s="117"/>
      <c r="D27" s="291">
        <v>9.2611417492054962</v>
      </c>
      <c r="E27" s="291">
        <v>9.3411958213522812</v>
      </c>
      <c r="F27" s="291">
        <v>11.59278150168219</v>
      </c>
      <c r="G27" s="291">
        <v>8.3360450174213465</v>
      </c>
      <c r="H27" s="291">
        <v>7.3414499859464808</v>
      </c>
      <c r="I27" s="291">
        <v>7.6805345286522781</v>
      </c>
      <c r="J27" s="291">
        <v>4.1944198004785118</v>
      </c>
      <c r="K27" s="291">
        <v>5.9402838444787252</v>
      </c>
      <c r="L27" s="291">
        <v>10.267681945423403</v>
      </c>
      <c r="M27" s="291">
        <v>14.050172299740549</v>
      </c>
      <c r="N27" s="291">
        <v>10.332600007793967</v>
      </c>
      <c r="O27" s="291">
        <v>8.6634097296684782</v>
      </c>
      <c r="P27" s="291">
        <v>7.4917757762823856</v>
      </c>
      <c r="Q27" s="291">
        <v>6.2942264251647018</v>
      </c>
      <c r="R27" s="291">
        <v>7.2497817649566914</v>
      </c>
      <c r="S27" s="122">
        <v>8.0145623167548514</v>
      </c>
    </row>
    <row r="28" spans="1:36" ht="16.5" customHeight="1" x14ac:dyDescent="0.35">
      <c r="A28" s="17" t="s">
        <v>303</v>
      </c>
      <c r="B28" s="17"/>
      <c r="C28" s="280"/>
      <c r="D28" s="291">
        <v>9.8339999999999996</v>
      </c>
      <c r="E28" s="291">
        <v>11.276999999999999</v>
      </c>
      <c r="F28" s="291">
        <v>10.195</v>
      </c>
      <c r="G28" s="291">
        <v>7.99</v>
      </c>
      <c r="H28" s="291">
        <v>6.7939999999999996</v>
      </c>
      <c r="I28" s="291">
        <v>5.6550000000000002</v>
      </c>
      <c r="J28" s="291">
        <v>4.6529999999999996</v>
      </c>
      <c r="K28" s="291">
        <v>7.52</v>
      </c>
      <c r="L28" s="291">
        <v>7.4420000000000002</v>
      </c>
      <c r="M28" s="291">
        <v>10.561</v>
      </c>
      <c r="N28" s="291">
        <v>9.0779999999999994</v>
      </c>
      <c r="O28" s="291">
        <v>8.3740000000000006</v>
      </c>
      <c r="P28" s="291">
        <v>8.8030000000000008</v>
      </c>
      <c r="Q28" s="291">
        <v>6.0949999999999998</v>
      </c>
      <c r="R28" s="291">
        <v>5.8550000000000004</v>
      </c>
      <c r="S28" s="291">
        <v>7.6920000000000002</v>
      </c>
    </row>
    <row r="29" spans="1:36" ht="16.5" customHeight="1" x14ac:dyDescent="0.35">
      <c r="A29" s="441" t="s">
        <v>304</v>
      </c>
      <c r="B29" s="441"/>
      <c r="C29" s="36"/>
      <c r="D29" s="119">
        <f>AVERAGE(D22:D28)</f>
        <v>10.906714721462057</v>
      </c>
      <c r="E29" s="119">
        <f t="shared" ref="E29:S29" si="6">AVERAGE(E22:E28)</f>
        <v>10.836380175258851</v>
      </c>
      <c r="F29" s="119">
        <f t="shared" si="6"/>
        <v>12.183976692824862</v>
      </c>
      <c r="G29" s="119">
        <f t="shared" si="6"/>
        <v>8.4370601045170499</v>
      </c>
      <c r="H29" s="119">
        <f t="shared" si="6"/>
        <v>7.0621067742532517</v>
      </c>
      <c r="I29" s="119">
        <f t="shared" si="6"/>
        <v>6.0417234368601651</v>
      </c>
      <c r="J29" s="119">
        <f t="shared" si="6"/>
        <v>5.120029887954523</v>
      </c>
      <c r="K29" s="119">
        <f t="shared" si="6"/>
        <v>5.5016809454866893</v>
      </c>
      <c r="L29" s="119">
        <f t="shared" si="6"/>
        <v>8.6536061921554381</v>
      </c>
      <c r="M29" s="119">
        <f t="shared" si="6"/>
        <v>11.967071140983487</v>
      </c>
      <c r="N29" s="119">
        <f t="shared" si="6"/>
        <v>9.0676178023825056</v>
      </c>
      <c r="O29" s="119">
        <f t="shared" si="6"/>
        <v>9.111225957326905</v>
      </c>
      <c r="P29" s="119">
        <f t="shared" si="6"/>
        <v>8.0529758358078034</v>
      </c>
      <c r="Q29" s="119">
        <f t="shared" si="6"/>
        <v>6.0334817262560945</v>
      </c>
      <c r="R29" s="119">
        <f t="shared" si="6"/>
        <v>7.3390268795290625</v>
      </c>
      <c r="S29" s="119">
        <f t="shared" si="6"/>
        <v>7.9360364856865599</v>
      </c>
    </row>
    <row r="30" spans="1:36" ht="16.5" customHeight="1" thickBot="1" x14ac:dyDescent="0.4">
      <c r="A30" s="442" t="s">
        <v>305</v>
      </c>
      <c r="B30" s="442"/>
      <c r="C30" s="31"/>
      <c r="D30" s="120">
        <f>D29/$S$29</f>
        <v>1.3743276938221509</v>
      </c>
      <c r="E30" s="120">
        <f t="shared" ref="E30:R30" si="7">E29/$S$29</f>
        <v>1.3654650145325506</v>
      </c>
      <c r="F30" s="120">
        <f t="shared" si="7"/>
        <v>1.5352722627724671</v>
      </c>
      <c r="G30" s="120">
        <f t="shared" si="7"/>
        <v>1.0631327262335721</v>
      </c>
      <c r="H30" s="120">
        <f t="shared" si="7"/>
        <v>0.88987831482257818</v>
      </c>
      <c r="I30" s="120">
        <f t="shared" si="7"/>
        <v>0.76130237653985344</v>
      </c>
      <c r="J30" s="120">
        <f t="shared" si="7"/>
        <v>0.64516209031914251</v>
      </c>
      <c r="K30" s="120">
        <f t="shared" si="7"/>
        <v>0.69325298030188298</v>
      </c>
      <c r="L30" s="120">
        <f t="shared" si="7"/>
        <v>1.0904191541663257</v>
      </c>
      <c r="M30" s="120">
        <f t="shared" si="7"/>
        <v>1.5079405396594765</v>
      </c>
      <c r="N30" s="120">
        <f t="shared" si="7"/>
        <v>1.1425877160137641</v>
      </c>
      <c r="O30" s="120">
        <f t="shared" si="7"/>
        <v>1.1480826699524274</v>
      </c>
      <c r="P30" s="120">
        <f t="shared" si="7"/>
        <v>1.0147352334294526</v>
      </c>
      <c r="Q30" s="120">
        <f t="shared" si="7"/>
        <v>0.76026385931290585</v>
      </c>
      <c r="R30" s="120">
        <f t="shared" si="7"/>
        <v>0.92477232088911587</v>
      </c>
      <c r="S30" s="120">
        <f>S29/$S$29</f>
        <v>1</v>
      </c>
    </row>
    <row r="31" spans="1:36" ht="16.5" customHeight="1" x14ac:dyDescent="0.35">
      <c r="A31" s="438" t="s">
        <v>292</v>
      </c>
      <c r="B31" s="438"/>
      <c r="C31" s="17"/>
      <c r="D31" s="17"/>
      <c r="E31" s="17"/>
      <c r="F31" s="17"/>
      <c r="G31" s="17"/>
      <c r="H31" s="17"/>
      <c r="I31" s="17"/>
      <c r="J31" s="17"/>
      <c r="K31" s="17"/>
      <c r="L31" s="17"/>
      <c r="M31" s="17"/>
      <c r="N31" s="17"/>
      <c r="O31" s="17"/>
      <c r="P31" s="17"/>
      <c r="Q31" s="17"/>
      <c r="R31" s="17"/>
      <c r="S31" s="17"/>
    </row>
    <row r="32" spans="1:36" x14ac:dyDescent="0.35">
      <c r="D32" s="102"/>
      <c r="E32" s="102"/>
      <c r="F32" s="102"/>
      <c r="G32" s="102"/>
      <c r="H32" s="102"/>
      <c r="I32" s="102"/>
      <c r="J32" s="102"/>
      <c r="K32" s="102"/>
      <c r="L32" s="102"/>
      <c r="M32" s="102"/>
      <c r="N32" s="102"/>
      <c r="O32" s="102"/>
      <c r="P32" s="102"/>
      <c r="Q32" s="102"/>
      <c r="R32" s="102"/>
    </row>
  </sheetData>
  <mergeCells count="26">
    <mergeCell ref="A18:B18"/>
    <mergeCell ref="A19:B19"/>
    <mergeCell ref="A20:B20"/>
    <mergeCell ref="A21:B21"/>
    <mergeCell ref="A31:B31"/>
    <mergeCell ref="A27:B27"/>
    <mergeCell ref="A29:B29"/>
    <mergeCell ref="A30:B30"/>
    <mergeCell ref="A26:B26"/>
    <mergeCell ref="A13:B13"/>
    <mergeCell ref="A14:B14"/>
    <mergeCell ref="A15:B15"/>
    <mergeCell ref="A16:B16"/>
    <mergeCell ref="A17:B17"/>
    <mergeCell ref="A12:B12"/>
    <mergeCell ref="A1:B1"/>
    <mergeCell ref="A2:B2"/>
    <mergeCell ref="A3:B3"/>
    <mergeCell ref="A4:B4"/>
    <mergeCell ref="A5:B5"/>
    <mergeCell ref="A6:B6"/>
    <mergeCell ref="A7:B7"/>
    <mergeCell ref="A8:B8"/>
    <mergeCell ref="A9:B9"/>
    <mergeCell ref="A10:B10"/>
    <mergeCell ref="A11:B11"/>
  </mergeCells>
  <pageMargins left="0.51181102362204722" right="0.39370078740157483" top="0.74803149606299213" bottom="0.74803149606299213" header="0.31496062992125984" footer="0.31496062992125984"/>
  <pageSetup paperSize="9" scale="6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D0BFAE"/>
  </sheetPr>
  <dimension ref="A1"/>
  <sheetViews>
    <sheetView zoomScale="70" zoomScaleNormal="70" workbookViewId="0"/>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43F8B6"/>
  </sheetPr>
  <dimension ref="A1:XDR36"/>
  <sheetViews>
    <sheetView zoomScale="80" zoomScaleNormal="80" workbookViewId="0">
      <selection activeCell="D17" sqref="D17"/>
    </sheetView>
  </sheetViews>
  <sheetFormatPr baseColWidth="10" defaultColWidth="11.42578125" defaultRowHeight="15.75" x14ac:dyDescent="0.35"/>
  <cols>
    <col min="1" max="1" width="48.42578125" style="18" customWidth="1"/>
    <col min="2" max="2" width="24.85546875" style="18" customWidth="1"/>
    <col min="3" max="3" width="14" style="18" customWidth="1"/>
    <col min="4" max="19" width="13.28515625" style="18" customWidth="1"/>
    <col min="20" max="16384" width="11.42578125" style="18"/>
  </cols>
  <sheetData>
    <row r="1" spans="1:19" ht="16.5" customHeight="1" x14ac:dyDescent="0.35">
      <c r="A1" s="443" t="s">
        <v>306</v>
      </c>
      <c r="B1" s="443"/>
      <c r="C1" s="443"/>
      <c r="D1" s="17"/>
      <c r="E1" s="17"/>
      <c r="F1" s="17"/>
      <c r="G1" s="17"/>
      <c r="H1" s="17"/>
      <c r="I1" s="17"/>
      <c r="J1" s="17"/>
      <c r="K1" s="17"/>
      <c r="L1" s="17"/>
      <c r="M1" s="17"/>
      <c r="N1" s="17"/>
      <c r="O1" s="17"/>
      <c r="P1" s="17"/>
      <c r="Q1" s="17"/>
      <c r="R1" s="17"/>
      <c r="S1" s="17"/>
    </row>
    <row r="2" spans="1:19" ht="54.75" customHeight="1" x14ac:dyDescent="0.35">
      <c r="A2" s="45" t="s">
        <v>307</v>
      </c>
      <c r="B2" s="45" t="s">
        <v>308</v>
      </c>
      <c r="C2" s="45" t="s">
        <v>309</v>
      </c>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19" ht="16.5" customHeight="1" x14ac:dyDescent="0.35">
      <c r="A3" s="17"/>
      <c r="B3" s="17"/>
      <c r="C3" s="124"/>
      <c r="D3" s="51"/>
      <c r="E3" s="74"/>
      <c r="F3" s="74"/>
      <c r="G3" s="74"/>
      <c r="H3" s="51"/>
      <c r="I3" s="51"/>
      <c r="J3" s="51"/>
      <c r="K3" s="51"/>
      <c r="L3" s="51"/>
      <c r="M3" s="51"/>
      <c r="N3" s="51"/>
      <c r="O3" s="51"/>
      <c r="P3" s="51"/>
      <c r="Q3" s="51"/>
      <c r="R3" s="51"/>
      <c r="S3" s="51"/>
    </row>
    <row r="4" spans="1:19" ht="16.5" customHeight="1" x14ac:dyDescent="0.35">
      <c r="A4" s="69" t="s">
        <v>310</v>
      </c>
      <c r="B4" s="69" t="s">
        <v>311</v>
      </c>
      <c r="C4" s="125" t="s">
        <v>202</v>
      </c>
      <c r="D4" s="126">
        <f t="shared" ref="D4:R4" si="0">SUM(D5:D7)</f>
        <v>837</v>
      </c>
      <c r="E4" s="126">
        <f t="shared" si="0"/>
        <v>861</v>
      </c>
      <c r="F4" s="126">
        <f t="shared" si="0"/>
        <v>698</v>
      </c>
      <c r="G4" s="126">
        <f t="shared" si="0"/>
        <v>334</v>
      </c>
      <c r="H4" s="126">
        <f t="shared" si="0"/>
        <v>328</v>
      </c>
      <c r="I4" s="126">
        <f t="shared" si="0"/>
        <v>445</v>
      </c>
      <c r="J4" s="126">
        <f t="shared" si="0"/>
        <v>451</v>
      </c>
      <c r="K4" s="126">
        <f t="shared" si="0"/>
        <v>468</v>
      </c>
      <c r="L4" s="126">
        <f t="shared" si="0"/>
        <v>461</v>
      </c>
      <c r="M4" s="126">
        <f t="shared" si="0"/>
        <v>371</v>
      </c>
      <c r="N4" s="126">
        <f t="shared" si="0"/>
        <v>356</v>
      </c>
      <c r="O4" s="126">
        <f t="shared" si="0"/>
        <v>438</v>
      </c>
      <c r="P4" s="126">
        <f t="shared" si="0"/>
        <v>703</v>
      </c>
      <c r="Q4" s="126">
        <f t="shared" si="0"/>
        <v>639</v>
      </c>
      <c r="R4" s="126">
        <f t="shared" si="0"/>
        <v>360</v>
      </c>
      <c r="S4" s="126">
        <f>SUM(D4:R4)</f>
        <v>7750</v>
      </c>
    </row>
    <row r="5" spans="1:19" ht="16.5" customHeight="1" x14ac:dyDescent="0.35">
      <c r="A5" s="17"/>
      <c r="B5" s="17" t="s">
        <v>416</v>
      </c>
      <c r="C5" s="348">
        <v>0.46666666666666667</v>
      </c>
      <c r="D5" s="349">
        <v>0</v>
      </c>
      <c r="E5" s="349">
        <v>0</v>
      </c>
      <c r="F5" s="349">
        <v>0</v>
      </c>
      <c r="G5" s="349">
        <v>0</v>
      </c>
      <c r="H5" s="349">
        <v>0</v>
      </c>
      <c r="I5" s="349">
        <v>0</v>
      </c>
      <c r="J5" s="349">
        <v>0</v>
      </c>
      <c r="K5" s="349">
        <v>0</v>
      </c>
      <c r="L5" s="349">
        <v>0</v>
      </c>
      <c r="M5" s="349">
        <v>0</v>
      </c>
      <c r="N5" s="349">
        <v>0</v>
      </c>
      <c r="O5" s="349">
        <v>0</v>
      </c>
      <c r="P5" s="349">
        <v>0</v>
      </c>
      <c r="Q5" s="349">
        <v>0</v>
      </c>
      <c r="R5" s="349">
        <v>0</v>
      </c>
      <c r="S5" s="28">
        <f>SUM(D5:R5)</f>
        <v>0</v>
      </c>
    </row>
    <row r="6" spans="1:19" ht="16.5" customHeight="1" x14ac:dyDescent="0.35">
      <c r="A6" s="17"/>
      <c r="B6" s="17" t="s">
        <v>316</v>
      </c>
      <c r="C6" s="348">
        <v>0.82222222222222219</v>
      </c>
      <c r="D6" s="349">
        <v>0</v>
      </c>
      <c r="E6" s="349">
        <v>0</v>
      </c>
      <c r="F6" s="349">
        <v>0</v>
      </c>
      <c r="G6" s="349">
        <v>0</v>
      </c>
      <c r="H6" s="349">
        <v>0</v>
      </c>
      <c r="I6" s="349">
        <v>0</v>
      </c>
      <c r="J6" s="349">
        <v>0</v>
      </c>
      <c r="K6" s="349">
        <v>0</v>
      </c>
      <c r="L6" s="349">
        <v>0</v>
      </c>
      <c r="M6" s="349">
        <v>0</v>
      </c>
      <c r="N6" s="349">
        <v>0</v>
      </c>
      <c r="O6" s="349">
        <v>0</v>
      </c>
      <c r="P6" s="349">
        <v>0</v>
      </c>
      <c r="Q6" s="349">
        <v>0</v>
      </c>
      <c r="R6" s="349">
        <v>0</v>
      </c>
      <c r="S6" s="28">
        <f t="shared" ref="S6:S7" si="1">SUM(D6:R6)</f>
        <v>0</v>
      </c>
    </row>
    <row r="7" spans="1:19" ht="16.5" customHeight="1" x14ac:dyDescent="0.35">
      <c r="A7" s="17"/>
      <c r="B7" s="17" t="s">
        <v>317</v>
      </c>
      <c r="C7" s="104">
        <v>1</v>
      </c>
      <c r="D7" s="349">
        <v>837</v>
      </c>
      <c r="E7" s="349">
        <v>861</v>
      </c>
      <c r="F7" s="349">
        <v>698</v>
      </c>
      <c r="G7" s="349">
        <v>334</v>
      </c>
      <c r="H7" s="349">
        <v>328</v>
      </c>
      <c r="I7" s="349">
        <v>445</v>
      </c>
      <c r="J7" s="349">
        <v>451</v>
      </c>
      <c r="K7" s="349">
        <v>468</v>
      </c>
      <c r="L7" s="349">
        <v>461</v>
      </c>
      <c r="M7" s="349">
        <v>371</v>
      </c>
      <c r="N7" s="349">
        <v>356</v>
      </c>
      <c r="O7" s="349">
        <v>438</v>
      </c>
      <c r="P7" s="349">
        <v>703</v>
      </c>
      <c r="Q7" s="349">
        <v>639</v>
      </c>
      <c r="R7" s="349">
        <v>360</v>
      </c>
      <c r="S7" s="28">
        <f t="shared" si="1"/>
        <v>7750</v>
      </c>
    </row>
    <row r="8" spans="1:19" ht="16.5" customHeight="1" x14ac:dyDescent="0.35">
      <c r="A8" s="17"/>
      <c r="B8" s="17"/>
      <c r="C8" s="104"/>
      <c r="D8" s="28"/>
      <c r="E8" s="28"/>
      <c r="F8" s="28"/>
      <c r="G8" s="28"/>
      <c r="H8" s="28"/>
      <c r="I8" s="28"/>
      <c r="J8" s="28"/>
      <c r="K8" s="28"/>
      <c r="L8" s="28"/>
      <c r="M8" s="28"/>
      <c r="N8" s="28"/>
      <c r="O8" s="28"/>
      <c r="P8" s="28"/>
      <c r="Q8" s="28"/>
      <c r="R8" s="28"/>
      <c r="S8" s="28"/>
    </row>
    <row r="9" spans="1:19" ht="16.5" customHeight="1" x14ac:dyDescent="0.35">
      <c r="A9" s="69" t="s">
        <v>318</v>
      </c>
      <c r="B9" s="69" t="s">
        <v>311</v>
      </c>
      <c r="C9" s="125" t="s">
        <v>202</v>
      </c>
      <c r="D9" s="126">
        <f t="shared" ref="D9:R9" si="2">SUM(D10:D12)</f>
        <v>1047</v>
      </c>
      <c r="E9" s="126">
        <f t="shared" si="2"/>
        <v>1091</v>
      </c>
      <c r="F9" s="126">
        <f t="shared" si="2"/>
        <v>671</v>
      </c>
      <c r="G9" s="126">
        <f t="shared" si="2"/>
        <v>443</v>
      </c>
      <c r="H9" s="126">
        <f t="shared" si="2"/>
        <v>441</v>
      </c>
      <c r="I9" s="126">
        <f t="shared" si="2"/>
        <v>703</v>
      </c>
      <c r="J9" s="126">
        <f t="shared" si="2"/>
        <v>723</v>
      </c>
      <c r="K9" s="126">
        <f t="shared" si="2"/>
        <v>909</v>
      </c>
      <c r="L9" s="126">
        <f t="shared" si="2"/>
        <v>792</v>
      </c>
      <c r="M9" s="126">
        <f t="shared" si="2"/>
        <v>734</v>
      </c>
      <c r="N9" s="126">
        <f t="shared" si="2"/>
        <v>956</v>
      </c>
      <c r="O9" s="126">
        <f t="shared" si="2"/>
        <v>882</v>
      </c>
      <c r="P9" s="126">
        <f t="shared" si="2"/>
        <v>1214</v>
      </c>
      <c r="Q9" s="126">
        <f t="shared" si="2"/>
        <v>1134</v>
      </c>
      <c r="R9" s="126">
        <f t="shared" si="2"/>
        <v>796</v>
      </c>
      <c r="S9" s="126">
        <f>SUM(D9:R9)</f>
        <v>12536</v>
      </c>
    </row>
    <row r="10" spans="1:19" ht="16.5" customHeight="1" x14ac:dyDescent="0.35">
      <c r="A10" s="17"/>
      <c r="B10" s="17" t="s">
        <v>416</v>
      </c>
      <c r="C10" s="104">
        <f>21/45</f>
        <v>0.46666666666666667</v>
      </c>
      <c r="D10" s="349">
        <v>0</v>
      </c>
      <c r="E10" s="349">
        <v>0</v>
      </c>
      <c r="F10" s="349">
        <v>0</v>
      </c>
      <c r="G10" s="349">
        <v>0</v>
      </c>
      <c r="H10" s="349">
        <v>0</v>
      </c>
      <c r="I10" s="349">
        <v>0</v>
      </c>
      <c r="J10" s="349">
        <v>0</v>
      </c>
      <c r="K10" s="349">
        <v>0</v>
      </c>
      <c r="L10" s="349">
        <v>12</v>
      </c>
      <c r="M10" s="349">
        <v>0</v>
      </c>
      <c r="N10" s="349">
        <v>0</v>
      </c>
      <c r="O10" s="349">
        <v>0</v>
      </c>
      <c r="P10" s="349">
        <v>0</v>
      </c>
      <c r="Q10" s="349">
        <v>0</v>
      </c>
      <c r="R10" s="349">
        <v>0</v>
      </c>
      <c r="S10" s="28">
        <f>SUM(D10:R10)</f>
        <v>12</v>
      </c>
    </row>
    <row r="11" spans="1:19" ht="16.5" customHeight="1" x14ac:dyDescent="0.35">
      <c r="A11" s="17"/>
      <c r="B11" s="17" t="s">
        <v>316</v>
      </c>
      <c r="C11" s="104">
        <v>0.82222222222222219</v>
      </c>
      <c r="D11" s="349">
        <v>0</v>
      </c>
      <c r="E11" s="349">
        <v>0</v>
      </c>
      <c r="F11" s="349">
        <v>0</v>
      </c>
      <c r="G11" s="349">
        <v>0</v>
      </c>
      <c r="H11" s="349">
        <v>0</v>
      </c>
      <c r="I11" s="349">
        <v>0</v>
      </c>
      <c r="J11" s="349">
        <v>0</v>
      </c>
      <c r="K11" s="349">
        <v>0</v>
      </c>
      <c r="L11" s="349">
        <v>0</v>
      </c>
      <c r="M11" s="349">
        <v>0</v>
      </c>
      <c r="N11" s="349">
        <v>0</v>
      </c>
      <c r="O11" s="349">
        <v>0</v>
      </c>
      <c r="P11" s="349">
        <v>0</v>
      </c>
      <c r="Q11" s="349">
        <v>0</v>
      </c>
      <c r="R11" s="349">
        <v>0</v>
      </c>
      <c r="S11" s="28">
        <f t="shared" ref="S11:S12" si="3">SUM(D11:R11)</f>
        <v>0</v>
      </c>
    </row>
    <row r="12" spans="1:19" ht="16.5" customHeight="1" x14ac:dyDescent="0.35">
      <c r="A12" s="17"/>
      <c r="B12" s="17" t="s">
        <v>317</v>
      </c>
      <c r="C12" s="104">
        <v>1</v>
      </c>
      <c r="D12" s="349">
        <v>1047</v>
      </c>
      <c r="E12" s="349">
        <v>1091</v>
      </c>
      <c r="F12" s="349">
        <v>671</v>
      </c>
      <c r="G12" s="349">
        <v>443</v>
      </c>
      <c r="H12" s="349">
        <v>441</v>
      </c>
      <c r="I12" s="349">
        <v>703</v>
      </c>
      <c r="J12" s="349">
        <v>723</v>
      </c>
      <c r="K12" s="349">
        <v>909</v>
      </c>
      <c r="L12" s="349">
        <v>780</v>
      </c>
      <c r="M12" s="349">
        <v>734</v>
      </c>
      <c r="N12" s="349">
        <v>956</v>
      </c>
      <c r="O12" s="349">
        <v>882</v>
      </c>
      <c r="P12" s="349">
        <v>1214</v>
      </c>
      <c r="Q12" s="349">
        <v>1134</v>
      </c>
      <c r="R12" s="349">
        <v>796</v>
      </c>
      <c r="S12" s="28">
        <f t="shared" si="3"/>
        <v>12524</v>
      </c>
    </row>
    <row r="13" spans="1:19" ht="16.5" customHeight="1" x14ac:dyDescent="0.35">
      <c r="A13" s="17"/>
      <c r="B13" s="17"/>
      <c r="C13" s="104"/>
      <c r="D13" s="28"/>
      <c r="E13" s="28"/>
      <c r="F13" s="28"/>
      <c r="G13" s="28"/>
      <c r="H13" s="28"/>
      <c r="I13" s="28"/>
      <c r="J13" s="28"/>
      <c r="K13" s="28"/>
      <c r="L13" s="28"/>
      <c r="M13" s="28"/>
      <c r="N13" s="28"/>
      <c r="O13" s="28"/>
      <c r="P13" s="28"/>
      <c r="Q13" s="28"/>
      <c r="R13" s="28"/>
      <c r="S13" s="28"/>
    </row>
    <row r="14" spans="1:19" ht="16.5" customHeight="1" x14ac:dyDescent="0.35">
      <c r="A14" s="17"/>
      <c r="B14" s="17"/>
      <c r="C14" s="17"/>
      <c r="D14" s="28"/>
      <c r="E14" s="28"/>
      <c r="F14" s="28"/>
      <c r="G14" s="28"/>
      <c r="H14" s="28"/>
      <c r="I14" s="28"/>
      <c r="J14" s="28"/>
      <c r="K14" s="28"/>
      <c r="L14" s="28"/>
      <c r="M14" s="28"/>
      <c r="N14" s="28"/>
      <c r="O14" s="28"/>
      <c r="P14" s="28"/>
      <c r="Q14" s="28"/>
      <c r="R14" s="28"/>
      <c r="S14" s="28"/>
    </row>
    <row r="15" spans="1:19" ht="16.5" customHeight="1" x14ac:dyDescent="0.35">
      <c r="A15" s="128" t="s">
        <v>310</v>
      </c>
      <c r="B15" s="128" t="s">
        <v>319</v>
      </c>
      <c r="C15" s="129" t="s">
        <v>202</v>
      </c>
      <c r="D15" s="130">
        <f>SUMPRODUCT($C$5:$C$7,D5:D7)</f>
        <v>837</v>
      </c>
      <c r="E15" s="130">
        <f t="shared" ref="E15:R15" si="4">SUMPRODUCT($C$5:$C$7,E5:E7)</f>
        <v>861</v>
      </c>
      <c r="F15" s="130">
        <f t="shared" si="4"/>
        <v>698</v>
      </c>
      <c r="G15" s="130">
        <f t="shared" si="4"/>
        <v>334</v>
      </c>
      <c r="H15" s="130">
        <f t="shared" si="4"/>
        <v>328</v>
      </c>
      <c r="I15" s="130">
        <f t="shared" si="4"/>
        <v>445</v>
      </c>
      <c r="J15" s="130">
        <f t="shared" si="4"/>
        <v>451</v>
      </c>
      <c r="K15" s="130">
        <f t="shared" si="4"/>
        <v>468</v>
      </c>
      <c r="L15" s="130">
        <f t="shared" si="4"/>
        <v>461</v>
      </c>
      <c r="M15" s="130">
        <f t="shared" si="4"/>
        <v>371</v>
      </c>
      <c r="N15" s="130">
        <f t="shared" si="4"/>
        <v>356</v>
      </c>
      <c r="O15" s="130">
        <f t="shared" si="4"/>
        <v>438</v>
      </c>
      <c r="P15" s="130">
        <f t="shared" si="4"/>
        <v>703</v>
      </c>
      <c r="Q15" s="130">
        <f t="shared" si="4"/>
        <v>639</v>
      </c>
      <c r="R15" s="130">
        <f t="shared" si="4"/>
        <v>360</v>
      </c>
      <c r="S15" s="130">
        <f>SUM(D15:R15)</f>
        <v>7750</v>
      </c>
    </row>
    <row r="16" spans="1:19" ht="16.5" customHeight="1" thickBot="1" x14ac:dyDescent="0.4">
      <c r="A16" s="244" t="s">
        <v>318</v>
      </c>
      <c r="B16" s="244" t="s">
        <v>319</v>
      </c>
      <c r="C16" s="132" t="s">
        <v>202</v>
      </c>
      <c r="D16" s="133">
        <f>SUMPRODUCT($C$10:$C$12,D10:D12)</f>
        <v>1047</v>
      </c>
      <c r="E16" s="133">
        <f t="shared" ref="E16:R16" si="5">SUMPRODUCT($C$10:$C$12,E10:E12)</f>
        <v>1091</v>
      </c>
      <c r="F16" s="133">
        <f t="shared" si="5"/>
        <v>671</v>
      </c>
      <c r="G16" s="133">
        <f t="shared" si="5"/>
        <v>443</v>
      </c>
      <c r="H16" s="133">
        <f t="shared" si="5"/>
        <v>441</v>
      </c>
      <c r="I16" s="133">
        <f t="shared" si="5"/>
        <v>703</v>
      </c>
      <c r="J16" s="133">
        <f t="shared" si="5"/>
        <v>723</v>
      </c>
      <c r="K16" s="133">
        <f t="shared" si="5"/>
        <v>909</v>
      </c>
      <c r="L16" s="133">
        <f t="shared" si="5"/>
        <v>785.6</v>
      </c>
      <c r="M16" s="133">
        <f t="shared" si="5"/>
        <v>734</v>
      </c>
      <c r="N16" s="133">
        <f t="shared" si="5"/>
        <v>956</v>
      </c>
      <c r="O16" s="133">
        <f t="shared" si="5"/>
        <v>882</v>
      </c>
      <c r="P16" s="133">
        <f t="shared" si="5"/>
        <v>1214</v>
      </c>
      <c r="Q16" s="133">
        <f t="shared" si="5"/>
        <v>1134</v>
      </c>
      <c r="R16" s="133">
        <f t="shared" si="5"/>
        <v>796</v>
      </c>
      <c r="S16" s="133">
        <f>SUM(D16:R16)</f>
        <v>12529.6</v>
      </c>
    </row>
    <row r="17" spans="1:16346" ht="16.5" customHeight="1" x14ac:dyDescent="0.35">
      <c r="A17" s="134" t="s">
        <v>439</v>
      </c>
      <c r="B17" s="134"/>
      <c r="C17" s="134"/>
      <c r="D17" s="134"/>
      <c r="E17" s="134"/>
      <c r="F17" s="134"/>
      <c r="G17" s="134"/>
      <c r="H17" s="134"/>
      <c r="I17" s="134"/>
      <c r="J17" s="134"/>
      <c r="K17" s="134"/>
      <c r="L17" s="134"/>
      <c r="M17" s="134"/>
      <c r="N17" s="134"/>
      <c r="O17" s="134"/>
      <c r="P17" s="134"/>
      <c r="Q17" s="134"/>
      <c r="R17" s="134"/>
      <c r="S17" s="134"/>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3"/>
      <c r="DY17" s="123"/>
      <c r="DZ17" s="123"/>
      <c r="EA17" s="123"/>
      <c r="EB17" s="123"/>
      <c r="EC17" s="123"/>
      <c r="ED17" s="123"/>
      <c r="EE17" s="123"/>
      <c r="EF17" s="123"/>
      <c r="EG17" s="123"/>
      <c r="EH17" s="123"/>
      <c r="EI17" s="123"/>
      <c r="EJ17" s="123"/>
      <c r="EK17" s="123"/>
      <c r="EL17" s="123"/>
      <c r="EM17" s="123"/>
      <c r="EN17" s="123"/>
      <c r="EO17" s="123"/>
      <c r="EP17" s="123"/>
      <c r="EQ17" s="123"/>
      <c r="ER17" s="123"/>
      <c r="ES17" s="123"/>
      <c r="ET17" s="123"/>
      <c r="EU17" s="123"/>
      <c r="EV17" s="123"/>
      <c r="EW17" s="123"/>
      <c r="EX17" s="123"/>
      <c r="EY17" s="123"/>
      <c r="EZ17" s="123"/>
      <c r="FA17" s="123"/>
      <c r="FB17" s="123"/>
      <c r="FC17" s="123"/>
      <c r="FD17" s="123"/>
      <c r="FE17" s="123"/>
      <c r="FF17" s="123"/>
      <c r="FG17" s="123"/>
      <c r="FH17" s="123"/>
      <c r="FI17" s="123"/>
      <c r="FJ17" s="123"/>
      <c r="FK17" s="123"/>
      <c r="FL17" s="123"/>
      <c r="FM17" s="123"/>
      <c r="FN17" s="123"/>
      <c r="FO17" s="123"/>
      <c r="FP17" s="123"/>
      <c r="FQ17" s="123"/>
      <c r="FR17" s="123"/>
      <c r="FS17" s="123"/>
      <c r="FT17" s="123"/>
      <c r="FU17" s="123"/>
      <c r="FV17" s="123"/>
      <c r="FW17" s="123"/>
      <c r="FX17" s="123"/>
      <c r="FY17" s="123"/>
      <c r="FZ17" s="123"/>
      <c r="GA17" s="123"/>
      <c r="GB17" s="123"/>
      <c r="GC17" s="123"/>
      <c r="GD17" s="123"/>
      <c r="GE17" s="123"/>
      <c r="GF17" s="123"/>
      <c r="GG17" s="123"/>
      <c r="GH17" s="123"/>
      <c r="GI17" s="123"/>
      <c r="GJ17" s="123"/>
      <c r="GK17" s="123"/>
      <c r="GL17" s="123"/>
      <c r="GM17" s="123"/>
      <c r="GN17" s="123"/>
      <c r="GO17" s="123"/>
      <c r="GP17" s="123"/>
      <c r="GQ17" s="123"/>
      <c r="GR17" s="123"/>
      <c r="GS17" s="123"/>
      <c r="GT17" s="123"/>
      <c r="GU17" s="123"/>
      <c r="GV17" s="123"/>
      <c r="GW17" s="123"/>
      <c r="GX17" s="123"/>
      <c r="GY17" s="123"/>
      <c r="GZ17" s="123"/>
      <c r="HA17" s="123"/>
      <c r="HB17" s="123"/>
      <c r="HC17" s="123"/>
      <c r="HD17" s="123"/>
      <c r="HE17" s="123"/>
      <c r="HF17" s="123"/>
      <c r="HG17" s="123"/>
      <c r="HH17" s="123"/>
      <c r="HI17" s="123"/>
      <c r="HJ17" s="123"/>
      <c r="HK17" s="123"/>
      <c r="HL17" s="123"/>
      <c r="HM17" s="123"/>
      <c r="HN17" s="123"/>
      <c r="HO17" s="123"/>
      <c r="HP17" s="123"/>
      <c r="HQ17" s="123"/>
      <c r="HR17" s="123"/>
      <c r="HS17" s="123"/>
      <c r="HT17" s="123"/>
      <c r="HU17" s="123"/>
      <c r="HV17" s="123"/>
      <c r="HW17" s="123"/>
      <c r="HX17" s="123"/>
      <c r="HY17" s="123"/>
      <c r="HZ17" s="123"/>
      <c r="IA17" s="123"/>
      <c r="IB17" s="123"/>
      <c r="IC17" s="123"/>
      <c r="ID17" s="123"/>
      <c r="IE17" s="123"/>
      <c r="IF17" s="123"/>
      <c r="IG17" s="123"/>
      <c r="IH17" s="123"/>
      <c r="II17" s="123"/>
      <c r="IJ17" s="123"/>
      <c r="IK17" s="123"/>
      <c r="IL17" s="123"/>
      <c r="IM17" s="123"/>
      <c r="IN17" s="123"/>
      <c r="IO17" s="123"/>
      <c r="IP17" s="123"/>
      <c r="IQ17" s="123"/>
      <c r="IR17" s="123"/>
      <c r="IS17" s="123"/>
      <c r="IT17" s="123"/>
      <c r="IU17" s="123"/>
      <c r="IV17" s="123"/>
      <c r="IW17" s="123"/>
      <c r="IX17" s="123"/>
      <c r="IY17" s="123"/>
      <c r="IZ17" s="123"/>
      <c r="JA17" s="123"/>
      <c r="JB17" s="123"/>
      <c r="JC17" s="123"/>
      <c r="JD17" s="123"/>
      <c r="JE17" s="123"/>
      <c r="JF17" s="123"/>
      <c r="JG17" s="123"/>
      <c r="JH17" s="123"/>
      <c r="JI17" s="123"/>
      <c r="JJ17" s="123"/>
      <c r="JK17" s="123"/>
      <c r="JL17" s="123"/>
      <c r="JM17" s="123"/>
      <c r="JN17" s="123"/>
      <c r="JO17" s="123"/>
      <c r="JP17" s="123"/>
      <c r="JQ17" s="123"/>
      <c r="JR17" s="123"/>
      <c r="JS17" s="123"/>
      <c r="JT17" s="123"/>
      <c r="JU17" s="123"/>
      <c r="JV17" s="123"/>
      <c r="JW17" s="123"/>
      <c r="JX17" s="123"/>
      <c r="JY17" s="123"/>
      <c r="JZ17" s="123"/>
      <c r="KA17" s="123"/>
      <c r="KB17" s="123"/>
      <c r="KC17" s="123"/>
      <c r="KD17" s="123"/>
      <c r="KE17" s="123"/>
      <c r="KF17" s="123"/>
      <c r="KG17" s="123"/>
      <c r="KH17" s="123"/>
      <c r="KI17" s="123"/>
      <c r="KJ17" s="123"/>
      <c r="KK17" s="123"/>
      <c r="KL17" s="123"/>
      <c r="KM17" s="123"/>
      <c r="KN17" s="123"/>
      <c r="KO17" s="123"/>
      <c r="KP17" s="123"/>
      <c r="KQ17" s="123"/>
      <c r="KR17" s="123"/>
      <c r="KS17" s="123"/>
      <c r="KT17" s="123"/>
      <c r="KU17" s="123"/>
      <c r="KV17" s="123"/>
      <c r="KW17" s="123"/>
      <c r="KX17" s="123"/>
      <c r="KY17" s="123"/>
      <c r="KZ17" s="123"/>
      <c r="LA17" s="123"/>
      <c r="LB17" s="123"/>
      <c r="LC17" s="123"/>
      <c r="LD17" s="123"/>
      <c r="LE17" s="123"/>
      <c r="LF17" s="123"/>
      <c r="LG17" s="123"/>
      <c r="LH17" s="123"/>
      <c r="LI17" s="123"/>
      <c r="LJ17" s="123"/>
      <c r="LK17" s="123"/>
      <c r="LL17" s="123"/>
      <c r="LM17" s="123"/>
      <c r="LN17" s="123"/>
      <c r="LO17" s="123"/>
      <c r="LP17" s="123"/>
      <c r="LQ17" s="123"/>
      <c r="LR17" s="123"/>
      <c r="LS17" s="123"/>
      <c r="LT17" s="123"/>
      <c r="LU17" s="123"/>
      <c r="LV17" s="123"/>
      <c r="LW17" s="123"/>
      <c r="LX17" s="123"/>
      <c r="LY17" s="123"/>
      <c r="LZ17" s="123"/>
      <c r="MA17" s="123"/>
      <c r="MB17" s="123"/>
      <c r="MC17" s="123"/>
      <c r="MD17" s="123"/>
      <c r="ME17" s="123"/>
      <c r="MF17" s="123"/>
      <c r="MG17" s="123"/>
      <c r="MH17" s="123"/>
      <c r="MI17" s="123"/>
      <c r="MJ17" s="123"/>
      <c r="MK17" s="123"/>
      <c r="ML17" s="123"/>
      <c r="MM17" s="123"/>
      <c r="MN17" s="123"/>
      <c r="MO17" s="123"/>
      <c r="MP17" s="123"/>
      <c r="MQ17" s="123"/>
      <c r="MR17" s="123"/>
      <c r="MS17" s="123"/>
      <c r="MT17" s="123"/>
      <c r="MU17" s="123"/>
      <c r="MV17" s="123"/>
      <c r="MW17" s="123"/>
      <c r="MX17" s="123"/>
      <c r="MY17" s="123"/>
      <c r="MZ17" s="123"/>
      <c r="NA17" s="123"/>
      <c r="NB17" s="123"/>
      <c r="NC17" s="123"/>
      <c r="ND17" s="123"/>
      <c r="NE17" s="123"/>
      <c r="NF17" s="123"/>
      <c r="NG17" s="123"/>
      <c r="NH17" s="123"/>
      <c r="NI17" s="123"/>
      <c r="NJ17" s="123"/>
      <c r="NK17" s="123"/>
      <c r="NL17" s="123"/>
      <c r="NM17" s="123"/>
      <c r="NN17" s="123"/>
      <c r="NO17" s="123"/>
      <c r="NP17" s="123"/>
      <c r="NQ17" s="123"/>
      <c r="NR17" s="123"/>
      <c r="NS17" s="123"/>
      <c r="NT17" s="123"/>
      <c r="NU17" s="123"/>
      <c r="NV17" s="123"/>
      <c r="NW17" s="123"/>
      <c r="NX17" s="123"/>
      <c r="NY17" s="123"/>
      <c r="NZ17" s="123"/>
      <c r="OA17" s="123"/>
      <c r="OB17" s="123"/>
      <c r="OC17" s="123"/>
      <c r="OD17" s="123"/>
      <c r="OE17" s="123"/>
      <c r="OF17" s="123"/>
      <c r="OG17" s="123"/>
      <c r="OH17" s="123"/>
      <c r="OI17" s="123"/>
      <c r="OJ17" s="123"/>
      <c r="OK17" s="123"/>
      <c r="OL17" s="123"/>
      <c r="OM17" s="123"/>
      <c r="ON17" s="123"/>
      <c r="OO17" s="123"/>
      <c r="OP17" s="123"/>
      <c r="OQ17" s="123"/>
      <c r="OR17" s="123"/>
      <c r="OS17" s="123"/>
      <c r="OT17" s="123"/>
      <c r="OU17" s="123"/>
      <c r="OV17" s="123"/>
      <c r="OW17" s="123"/>
      <c r="OX17" s="123"/>
      <c r="OY17" s="123"/>
      <c r="OZ17" s="123"/>
      <c r="PA17" s="123"/>
      <c r="PB17" s="123"/>
      <c r="PC17" s="123"/>
      <c r="PD17" s="123"/>
      <c r="PE17" s="123"/>
      <c r="PF17" s="123"/>
      <c r="PG17" s="123"/>
      <c r="PH17" s="123"/>
      <c r="PI17" s="123"/>
      <c r="PJ17" s="123"/>
      <c r="PK17" s="123"/>
      <c r="PL17" s="123"/>
      <c r="PM17" s="123"/>
      <c r="PN17" s="123"/>
      <c r="PO17" s="123"/>
      <c r="PP17" s="123"/>
      <c r="PQ17" s="123"/>
      <c r="PR17" s="123"/>
      <c r="PS17" s="123"/>
      <c r="PT17" s="123"/>
      <c r="PU17" s="123"/>
      <c r="PV17" s="123"/>
      <c r="PW17" s="123"/>
      <c r="PX17" s="123"/>
      <c r="PY17" s="123"/>
      <c r="PZ17" s="123"/>
      <c r="QA17" s="123"/>
      <c r="QB17" s="123"/>
      <c r="QC17" s="123"/>
      <c r="QD17" s="123"/>
      <c r="QE17" s="123"/>
      <c r="QF17" s="123"/>
      <c r="QG17" s="123"/>
      <c r="QH17" s="123"/>
      <c r="QI17" s="123"/>
      <c r="QJ17" s="123"/>
      <c r="QK17" s="123"/>
      <c r="QL17" s="123"/>
      <c r="QM17" s="123"/>
      <c r="QN17" s="123"/>
      <c r="QO17" s="123"/>
      <c r="QP17" s="123"/>
      <c r="QQ17" s="123"/>
      <c r="QR17" s="123"/>
      <c r="QS17" s="123"/>
      <c r="QT17" s="123"/>
      <c r="QU17" s="123"/>
      <c r="QV17" s="123"/>
      <c r="QW17" s="123"/>
      <c r="QX17" s="123"/>
      <c r="QY17" s="123"/>
      <c r="QZ17" s="123"/>
      <c r="RA17" s="123"/>
      <c r="RB17" s="123"/>
      <c r="RC17" s="123"/>
      <c r="RD17" s="123"/>
      <c r="RE17" s="123"/>
      <c r="RF17" s="123"/>
      <c r="RG17" s="123"/>
      <c r="RH17" s="123"/>
      <c r="RI17" s="123"/>
      <c r="RJ17" s="123"/>
      <c r="RK17" s="123"/>
      <c r="RL17" s="123"/>
      <c r="RM17" s="123"/>
      <c r="RN17" s="123"/>
      <c r="RO17" s="123"/>
      <c r="RP17" s="123"/>
      <c r="RQ17" s="123"/>
      <c r="RR17" s="123"/>
      <c r="RS17" s="123"/>
      <c r="RT17" s="123"/>
      <c r="RU17" s="123"/>
      <c r="RV17" s="123"/>
      <c r="RW17" s="123"/>
      <c r="RX17" s="123"/>
      <c r="RY17" s="123"/>
      <c r="RZ17" s="123"/>
      <c r="SA17" s="123"/>
      <c r="SB17" s="123"/>
      <c r="SC17" s="123"/>
      <c r="SD17" s="123"/>
      <c r="SE17" s="123"/>
      <c r="SF17" s="123"/>
      <c r="SG17" s="123"/>
      <c r="SH17" s="123"/>
      <c r="SI17" s="123"/>
      <c r="SJ17" s="123"/>
      <c r="SK17" s="123"/>
      <c r="SL17" s="123"/>
      <c r="SM17" s="123"/>
      <c r="SN17" s="123"/>
      <c r="SO17" s="123"/>
      <c r="SP17" s="123"/>
      <c r="SQ17" s="123"/>
      <c r="SR17" s="123"/>
      <c r="SS17" s="123"/>
      <c r="ST17" s="123"/>
      <c r="SU17" s="123"/>
      <c r="SV17" s="123"/>
      <c r="SW17" s="123"/>
      <c r="SX17" s="123"/>
      <c r="SY17" s="123"/>
      <c r="SZ17" s="123"/>
      <c r="TA17" s="123"/>
      <c r="TB17" s="123"/>
      <c r="TC17" s="123"/>
      <c r="TD17" s="123"/>
      <c r="TE17" s="123"/>
      <c r="TF17" s="123"/>
      <c r="TG17" s="123"/>
      <c r="TH17" s="123"/>
      <c r="TI17" s="123"/>
      <c r="TJ17" s="123"/>
      <c r="TK17" s="123"/>
      <c r="TL17" s="123"/>
      <c r="TM17" s="123"/>
      <c r="TN17" s="123"/>
      <c r="TO17" s="123"/>
      <c r="TP17" s="123"/>
      <c r="TQ17" s="123"/>
      <c r="TR17" s="123"/>
      <c r="TS17" s="123"/>
      <c r="TT17" s="123"/>
      <c r="TU17" s="123"/>
      <c r="TV17" s="123"/>
      <c r="TW17" s="123"/>
      <c r="TX17" s="123"/>
      <c r="TY17" s="123"/>
      <c r="TZ17" s="123"/>
      <c r="UA17" s="123"/>
      <c r="UB17" s="123"/>
      <c r="UC17" s="123"/>
      <c r="UD17" s="123"/>
      <c r="UE17" s="123"/>
      <c r="UF17" s="123"/>
      <c r="UG17" s="123"/>
      <c r="UH17" s="123"/>
      <c r="UI17" s="123"/>
      <c r="UJ17" s="123"/>
      <c r="UK17" s="123"/>
      <c r="UL17" s="123"/>
      <c r="UM17" s="123"/>
      <c r="UN17" s="123"/>
      <c r="UO17" s="123"/>
      <c r="UP17" s="123"/>
      <c r="UQ17" s="123"/>
      <c r="UR17" s="123"/>
      <c r="US17" s="123"/>
      <c r="UT17" s="123"/>
      <c r="UU17" s="123"/>
      <c r="UV17" s="123"/>
      <c r="UW17" s="123"/>
      <c r="UX17" s="123"/>
      <c r="UY17" s="123"/>
      <c r="UZ17" s="123"/>
      <c r="VA17" s="123"/>
      <c r="VB17" s="123"/>
      <c r="VC17" s="123"/>
      <c r="VD17" s="123"/>
      <c r="VE17" s="123"/>
      <c r="VF17" s="123"/>
      <c r="VG17" s="123"/>
      <c r="VH17" s="123"/>
      <c r="VI17" s="123"/>
      <c r="VJ17" s="123"/>
      <c r="VK17" s="123"/>
      <c r="VL17" s="123"/>
      <c r="VM17" s="123"/>
      <c r="VN17" s="123"/>
      <c r="VO17" s="123"/>
      <c r="VP17" s="123"/>
      <c r="VQ17" s="123"/>
      <c r="VR17" s="123"/>
      <c r="VS17" s="123"/>
      <c r="VT17" s="123"/>
      <c r="VU17" s="123"/>
      <c r="VV17" s="123"/>
      <c r="VW17" s="123"/>
      <c r="VX17" s="123"/>
      <c r="VY17" s="123"/>
      <c r="VZ17" s="123"/>
      <c r="WA17" s="123"/>
      <c r="WB17" s="123"/>
      <c r="WC17" s="123"/>
      <c r="WD17" s="123"/>
      <c r="WE17" s="123"/>
      <c r="WF17" s="123"/>
      <c r="WG17" s="123"/>
      <c r="WH17" s="123"/>
      <c r="WI17" s="123"/>
      <c r="WJ17" s="123"/>
      <c r="WK17" s="123"/>
      <c r="WL17" s="123"/>
      <c r="WM17" s="123"/>
      <c r="WN17" s="123"/>
      <c r="WO17" s="123"/>
      <c r="WP17" s="123"/>
      <c r="WQ17" s="123"/>
      <c r="WR17" s="123"/>
      <c r="WS17" s="123"/>
      <c r="WT17" s="123"/>
      <c r="WU17" s="123"/>
      <c r="WV17" s="123"/>
      <c r="WW17" s="123"/>
      <c r="WX17" s="123"/>
      <c r="WY17" s="123"/>
      <c r="WZ17" s="123"/>
      <c r="XA17" s="123"/>
      <c r="XB17" s="123"/>
      <c r="XC17" s="123"/>
      <c r="XD17" s="123"/>
      <c r="XE17" s="123"/>
      <c r="XF17" s="123"/>
      <c r="XG17" s="123"/>
      <c r="XH17" s="123"/>
      <c r="XI17" s="123"/>
      <c r="XJ17" s="123"/>
      <c r="XK17" s="123"/>
      <c r="XL17" s="123"/>
      <c r="XM17" s="123"/>
      <c r="XN17" s="123"/>
      <c r="XO17" s="123"/>
      <c r="XP17" s="123"/>
      <c r="XQ17" s="123"/>
      <c r="XR17" s="123"/>
      <c r="XS17" s="123"/>
      <c r="XT17" s="123"/>
      <c r="XU17" s="123"/>
      <c r="XV17" s="123"/>
      <c r="XW17" s="123"/>
      <c r="XX17" s="123"/>
      <c r="XY17" s="123"/>
      <c r="XZ17" s="123"/>
      <c r="YA17" s="123"/>
      <c r="YB17" s="123"/>
      <c r="YC17" s="123"/>
      <c r="YD17" s="123"/>
      <c r="YE17" s="123"/>
      <c r="YF17" s="123"/>
      <c r="YG17" s="123"/>
      <c r="YH17" s="123"/>
      <c r="YI17" s="123"/>
      <c r="YJ17" s="123"/>
      <c r="YK17" s="123"/>
      <c r="YL17" s="123"/>
      <c r="YM17" s="123"/>
      <c r="YN17" s="123"/>
      <c r="YO17" s="123"/>
      <c r="YP17" s="123"/>
      <c r="YQ17" s="123"/>
      <c r="YR17" s="123"/>
      <c r="YS17" s="123"/>
      <c r="YT17" s="123"/>
      <c r="YU17" s="123"/>
      <c r="YV17" s="123"/>
      <c r="YW17" s="123"/>
      <c r="YX17" s="123"/>
      <c r="YY17" s="123"/>
      <c r="YZ17" s="123"/>
      <c r="ZA17" s="123"/>
      <c r="ZB17" s="123"/>
      <c r="ZC17" s="123"/>
      <c r="ZD17" s="123"/>
      <c r="ZE17" s="123"/>
      <c r="ZF17" s="123"/>
      <c r="ZG17" s="123"/>
      <c r="ZH17" s="123"/>
      <c r="ZI17" s="123"/>
      <c r="ZJ17" s="123"/>
      <c r="ZK17" s="123"/>
      <c r="ZL17" s="123"/>
      <c r="ZM17" s="123"/>
      <c r="ZN17" s="123"/>
      <c r="ZO17" s="123"/>
      <c r="ZP17" s="123"/>
      <c r="ZQ17" s="123"/>
      <c r="ZR17" s="123"/>
      <c r="ZS17" s="123"/>
      <c r="ZT17" s="123"/>
      <c r="ZU17" s="123"/>
      <c r="ZV17" s="123"/>
      <c r="ZW17" s="123"/>
      <c r="ZX17" s="123"/>
      <c r="ZY17" s="123"/>
      <c r="ZZ17" s="123"/>
      <c r="AAA17" s="123"/>
      <c r="AAB17" s="123"/>
      <c r="AAC17" s="123"/>
      <c r="AAD17" s="123"/>
      <c r="AAE17" s="123"/>
      <c r="AAF17" s="123"/>
      <c r="AAG17" s="123"/>
      <c r="AAH17" s="123"/>
      <c r="AAI17" s="123"/>
      <c r="AAJ17" s="123"/>
      <c r="AAK17" s="123"/>
      <c r="AAL17" s="123"/>
      <c r="AAM17" s="123"/>
      <c r="AAN17" s="123"/>
      <c r="AAO17" s="123"/>
      <c r="AAP17" s="123"/>
      <c r="AAQ17" s="123"/>
      <c r="AAR17" s="123"/>
      <c r="AAS17" s="123"/>
      <c r="AAT17" s="123"/>
      <c r="AAU17" s="123"/>
      <c r="AAV17" s="123"/>
      <c r="AAW17" s="123"/>
      <c r="AAX17" s="123"/>
      <c r="AAY17" s="123"/>
      <c r="AAZ17" s="123"/>
      <c r="ABA17" s="123"/>
      <c r="ABB17" s="123"/>
      <c r="ABC17" s="123"/>
      <c r="ABD17" s="123"/>
      <c r="ABE17" s="123"/>
      <c r="ABF17" s="123"/>
      <c r="ABG17" s="123"/>
      <c r="ABH17" s="123"/>
      <c r="ABI17" s="123"/>
      <c r="ABJ17" s="123"/>
      <c r="ABK17" s="123"/>
      <c r="ABL17" s="123"/>
      <c r="ABM17" s="123"/>
      <c r="ABN17" s="123"/>
      <c r="ABO17" s="123"/>
      <c r="ABP17" s="123"/>
      <c r="ABQ17" s="123"/>
      <c r="ABR17" s="123"/>
      <c r="ABS17" s="123"/>
      <c r="ABT17" s="123"/>
      <c r="ABU17" s="123"/>
      <c r="ABV17" s="123"/>
      <c r="ABW17" s="123"/>
      <c r="ABX17" s="123"/>
      <c r="ABY17" s="123"/>
      <c r="ABZ17" s="123"/>
      <c r="ACA17" s="123"/>
      <c r="ACB17" s="123"/>
      <c r="ACC17" s="123"/>
      <c r="ACD17" s="123"/>
      <c r="ACE17" s="123"/>
      <c r="ACF17" s="123"/>
      <c r="ACG17" s="123"/>
      <c r="ACH17" s="123"/>
      <c r="ACI17" s="123"/>
      <c r="ACJ17" s="123"/>
      <c r="ACK17" s="123"/>
      <c r="ACL17" s="123"/>
      <c r="ACM17" s="123"/>
      <c r="ACN17" s="123"/>
      <c r="ACO17" s="123"/>
      <c r="ACP17" s="123"/>
      <c r="ACQ17" s="123"/>
      <c r="ACR17" s="123"/>
      <c r="ACS17" s="123"/>
      <c r="ACT17" s="123"/>
      <c r="ACU17" s="123"/>
      <c r="ACV17" s="123"/>
      <c r="ACW17" s="123"/>
      <c r="ACX17" s="123"/>
      <c r="ACY17" s="123"/>
      <c r="ACZ17" s="123"/>
      <c r="ADA17" s="123"/>
      <c r="ADB17" s="123"/>
      <c r="ADC17" s="123"/>
      <c r="ADD17" s="123"/>
      <c r="ADE17" s="123"/>
      <c r="ADF17" s="123"/>
      <c r="ADG17" s="123"/>
      <c r="ADH17" s="123"/>
      <c r="ADI17" s="123"/>
      <c r="ADJ17" s="123"/>
      <c r="ADK17" s="123"/>
      <c r="ADL17" s="123"/>
      <c r="ADM17" s="123"/>
      <c r="ADN17" s="123"/>
      <c r="ADO17" s="123"/>
      <c r="ADP17" s="123"/>
      <c r="ADQ17" s="123"/>
      <c r="ADR17" s="123"/>
      <c r="ADS17" s="123"/>
      <c r="ADT17" s="123"/>
      <c r="ADU17" s="123"/>
      <c r="ADV17" s="123"/>
      <c r="ADW17" s="123"/>
      <c r="ADX17" s="123"/>
      <c r="ADY17" s="123"/>
      <c r="ADZ17" s="123"/>
      <c r="AEA17" s="123"/>
      <c r="AEB17" s="123"/>
      <c r="AEC17" s="123"/>
      <c r="AED17" s="123"/>
      <c r="AEE17" s="123"/>
      <c r="AEF17" s="123"/>
      <c r="AEG17" s="123"/>
      <c r="AEH17" s="123"/>
      <c r="AEI17" s="123"/>
      <c r="AEJ17" s="123"/>
      <c r="AEK17" s="123"/>
      <c r="AEL17" s="123"/>
      <c r="AEM17" s="123"/>
      <c r="AEN17" s="123"/>
      <c r="AEO17" s="123"/>
      <c r="AEP17" s="123"/>
      <c r="AEQ17" s="123"/>
      <c r="AER17" s="123"/>
      <c r="AES17" s="123"/>
      <c r="AET17" s="123"/>
      <c r="AEU17" s="123"/>
      <c r="AEV17" s="123"/>
      <c r="AEW17" s="123"/>
      <c r="AEX17" s="123"/>
      <c r="AEY17" s="123"/>
      <c r="AEZ17" s="123"/>
      <c r="AFA17" s="123"/>
      <c r="AFB17" s="123"/>
      <c r="AFC17" s="123"/>
      <c r="AFD17" s="123"/>
      <c r="AFE17" s="123"/>
      <c r="AFF17" s="123"/>
      <c r="AFG17" s="123"/>
      <c r="AFH17" s="123"/>
      <c r="AFI17" s="123"/>
      <c r="AFJ17" s="123"/>
      <c r="AFK17" s="123"/>
      <c r="AFL17" s="123"/>
      <c r="AFM17" s="123"/>
      <c r="AFN17" s="123"/>
      <c r="AFO17" s="123"/>
      <c r="AFP17" s="123"/>
      <c r="AFQ17" s="123"/>
      <c r="AFR17" s="123"/>
      <c r="AFS17" s="123"/>
      <c r="AFT17" s="123"/>
      <c r="AFU17" s="123"/>
      <c r="AFV17" s="123"/>
      <c r="AFW17" s="123"/>
      <c r="AFX17" s="123"/>
      <c r="AFY17" s="123"/>
      <c r="AFZ17" s="123"/>
      <c r="AGA17" s="123"/>
      <c r="AGB17" s="123"/>
      <c r="AGC17" s="123"/>
      <c r="AGD17" s="123"/>
      <c r="AGE17" s="123"/>
      <c r="AGF17" s="123"/>
      <c r="AGG17" s="123"/>
      <c r="AGH17" s="123"/>
      <c r="AGI17" s="123"/>
      <c r="AGJ17" s="123"/>
      <c r="AGK17" s="123"/>
      <c r="AGL17" s="123"/>
      <c r="AGM17" s="123"/>
      <c r="AGN17" s="123"/>
      <c r="AGO17" s="123"/>
      <c r="AGP17" s="123"/>
      <c r="AGQ17" s="123"/>
      <c r="AGR17" s="123"/>
      <c r="AGS17" s="123"/>
      <c r="AGT17" s="123"/>
      <c r="AGU17" s="123"/>
      <c r="AGV17" s="123"/>
      <c r="AGW17" s="123"/>
      <c r="AGX17" s="123"/>
      <c r="AGY17" s="123"/>
      <c r="AGZ17" s="123"/>
      <c r="AHA17" s="123"/>
      <c r="AHB17" s="123"/>
      <c r="AHC17" s="123"/>
      <c r="AHD17" s="123"/>
      <c r="AHE17" s="123"/>
      <c r="AHF17" s="123"/>
      <c r="AHG17" s="123"/>
      <c r="AHH17" s="123"/>
      <c r="AHI17" s="123"/>
      <c r="AHJ17" s="123"/>
      <c r="AHK17" s="123"/>
      <c r="AHL17" s="123"/>
      <c r="AHM17" s="123"/>
      <c r="AHN17" s="123"/>
      <c r="AHO17" s="123"/>
      <c r="AHP17" s="123"/>
      <c r="AHQ17" s="123"/>
      <c r="AHR17" s="123"/>
      <c r="AHS17" s="123"/>
      <c r="AHT17" s="123"/>
      <c r="AHU17" s="123"/>
      <c r="AHV17" s="123"/>
      <c r="AHW17" s="123"/>
      <c r="AHX17" s="123"/>
      <c r="AHY17" s="123"/>
      <c r="AHZ17" s="123"/>
      <c r="AIA17" s="123"/>
      <c r="AIB17" s="123"/>
      <c r="AIC17" s="123"/>
      <c r="AID17" s="123"/>
      <c r="AIE17" s="123"/>
      <c r="AIF17" s="123"/>
      <c r="AIG17" s="123"/>
      <c r="AIH17" s="123"/>
      <c r="AII17" s="123"/>
      <c r="AIJ17" s="123"/>
      <c r="AIK17" s="123"/>
      <c r="AIL17" s="123"/>
      <c r="AIM17" s="123"/>
      <c r="AIN17" s="123"/>
      <c r="AIO17" s="123"/>
      <c r="AIP17" s="123"/>
      <c r="AIQ17" s="123"/>
      <c r="AIR17" s="123"/>
      <c r="AIS17" s="123"/>
      <c r="AIT17" s="123"/>
      <c r="AIU17" s="123"/>
      <c r="AIV17" s="123"/>
      <c r="AIW17" s="123"/>
      <c r="AIX17" s="123"/>
      <c r="AIY17" s="123"/>
      <c r="AIZ17" s="123"/>
      <c r="AJA17" s="123"/>
      <c r="AJB17" s="123"/>
      <c r="AJC17" s="123"/>
      <c r="AJD17" s="123"/>
      <c r="AJE17" s="123"/>
      <c r="AJF17" s="123"/>
      <c r="AJG17" s="123"/>
      <c r="AJH17" s="123"/>
      <c r="AJI17" s="123"/>
      <c r="AJJ17" s="123"/>
      <c r="AJK17" s="123"/>
      <c r="AJL17" s="123"/>
      <c r="AJM17" s="123"/>
      <c r="AJN17" s="123"/>
      <c r="AJO17" s="123"/>
      <c r="AJP17" s="123"/>
      <c r="AJQ17" s="123"/>
      <c r="AJR17" s="123"/>
      <c r="AJS17" s="123"/>
      <c r="AJT17" s="123"/>
      <c r="AJU17" s="123"/>
      <c r="AJV17" s="123"/>
      <c r="AJW17" s="123"/>
      <c r="AJX17" s="123"/>
      <c r="AJY17" s="123"/>
      <c r="AJZ17" s="123"/>
      <c r="AKA17" s="123"/>
      <c r="AKB17" s="123"/>
      <c r="AKC17" s="123"/>
      <c r="AKD17" s="123"/>
      <c r="AKE17" s="123"/>
      <c r="AKF17" s="123"/>
      <c r="AKG17" s="123"/>
      <c r="AKH17" s="123"/>
      <c r="AKI17" s="123"/>
      <c r="AKJ17" s="123"/>
      <c r="AKK17" s="123"/>
      <c r="AKL17" s="123"/>
      <c r="AKM17" s="123"/>
      <c r="AKN17" s="123"/>
      <c r="AKO17" s="123"/>
      <c r="AKP17" s="123"/>
      <c r="AKQ17" s="123"/>
      <c r="AKR17" s="123"/>
      <c r="AKS17" s="123"/>
      <c r="AKT17" s="123"/>
      <c r="AKU17" s="123"/>
      <c r="AKV17" s="123"/>
      <c r="AKW17" s="123"/>
      <c r="AKX17" s="123"/>
      <c r="AKY17" s="123"/>
      <c r="AKZ17" s="123"/>
      <c r="ALA17" s="123"/>
      <c r="ALB17" s="123"/>
      <c r="ALC17" s="123"/>
      <c r="ALD17" s="123"/>
      <c r="ALE17" s="123"/>
      <c r="ALF17" s="123"/>
      <c r="ALG17" s="123"/>
      <c r="ALH17" s="123"/>
      <c r="ALI17" s="123"/>
      <c r="ALJ17" s="123"/>
      <c r="ALK17" s="123"/>
      <c r="ALL17" s="123"/>
      <c r="ALM17" s="123"/>
      <c r="ALN17" s="123"/>
      <c r="ALO17" s="123"/>
      <c r="ALP17" s="123"/>
      <c r="ALQ17" s="123"/>
      <c r="ALR17" s="123"/>
      <c r="ALS17" s="123"/>
      <c r="ALT17" s="123"/>
      <c r="ALU17" s="123"/>
      <c r="ALV17" s="123"/>
      <c r="ALW17" s="123"/>
      <c r="ALX17" s="123"/>
      <c r="ALY17" s="123"/>
      <c r="ALZ17" s="123"/>
      <c r="AMA17" s="123"/>
      <c r="AMB17" s="123"/>
      <c r="AMC17" s="123"/>
      <c r="AMD17" s="123"/>
      <c r="AME17" s="123"/>
      <c r="AMF17" s="123"/>
      <c r="AMG17" s="123"/>
      <c r="AMH17" s="123"/>
      <c r="AMI17" s="123"/>
      <c r="AMJ17" s="123"/>
      <c r="AMK17" s="123"/>
      <c r="AML17" s="123"/>
      <c r="AMM17" s="123"/>
      <c r="AMN17" s="123"/>
      <c r="AMO17" s="123"/>
      <c r="AMP17" s="123"/>
      <c r="AMQ17" s="123"/>
      <c r="AMR17" s="123"/>
      <c r="AMS17" s="123"/>
      <c r="AMT17" s="123"/>
      <c r="AMU17" s="123"/>
      <c r="AMV17" s="123"/>
      <c r="AMW17" s="123"/>
      <c r="AMX17" s="123"/>
      <c r="AMY17" s="123"/>
      <c r="AMZ17" s="123"/>
      <c r="ANA17" s="123"/>
      <c r="ANB17" s="123"/>
      <c r="ANC17" s="123"/>
      <c r="AND17" s="123"/>
      <c r="ANE17" s="123"/>
      <c r="ANF17" s="123"/>
      <c r="ANG17" s="123"/>
      <c r="ANH17" s="123"/>
      <c r="ANI17" s="123"/>
      <c r="ANJ17" s="123"/>
      <c r="ANK17" s="123"/>
      <c r="ANL17" s="123"/>
      <c r="ANM17" s="123"/>
      <c r="ANN17" s="123"/>
      <c r="ANO17" s="123"/>
      <c r="ANP17" s="123"/>
      <c r="ANQ17" s="123"/>
      <c r="ANR17" s="123"/>
      <c r="ANS17" s="123"/>
      <c r="ANT17" s="123"/>
      <c r="ANU17" s="123"/>
      <c r="ANV17" s="123"/>
      <c r="ANW17" s="123"/>
      <c r="ANX17" s="123"/>
      <c r="ANY17" s="123"/>
      <c r="ANZ17" s="123"/>
      <c r="AOA17" s="123"/>
      <c r="AOB17" s="123"/>
      <c r="AOC17" s="123"/>
      <c r="AOD17" s="123"/>
      <c r="AOE17" s="123"/>
      <c r="AOF17" s="123"/>
      <c r="AOG17" s="123"/>
      <c r="AOH17" s="123"/>
      <c r="AOI17" s="123"/>
      <c r="AOJ17" s="123"/>
      <c r="AOK17" s="123"/>
      <c r="AOL17" s="123"/>
      <c r="AOM17" s="123"/>
      <c r="AON17" s="123"/>
      <c r="AOO17" s="123"/>
      <c r="AOP17" s="123"/>
      <c r="AOQ17" s="123"/>
      <c r="AOR17" s="123"/>
      <c r="AOS17" s="123"/>
      <c r="AOT17" s="123"/>
      <c r="AOU17" s="123"/>
      <c r="AOV17" s="123"/>
      <c r="AOW17" s="123"/>
      <c r="AOX17" s="123"/>
      <c r="AOY17" s="123"/>
      <c r="AOZ17" s="123"/>
      <c r="APA17" s="123"/>
      <c r="APB17" s="123"/>
      <c r="APC17" s="123"/>
      <c r="APD17" s="123"/>
      <c r="APE17" s="123"/>
      <c r="APF17" s="123"/>
      <c r="APG17" s="123"/>
      <c r="APH17" s="123"/>
      <c r="API17" s="123"/>
      <c r="APJ17" s="123"/>
      <c r="APK17" s="123"/>
      <c r="APL17" s="123"/>
      <c r="APM17" s="123"/>
      <c r="APN17" s="123"/>
      <c r="APO17" s="123"/>
      <c r="APP17" s="123"/>
      <c r="APQ17" s="123"/>
      <c r="APR17" s="123"/>
      <c r="APS17" s="123"/>
      <c r="APT17" s="123"/>
      <c r="APU17" s="123"/>
      <c r="APV17" s="123"/>
      <c r="APW17" s="123"/>
      <c r="APX17" s="123"/>
      <c r="APY17" s="123"/>
      <c r="APZ17" s="123"/>
      <c r="AQA17" s="123"/>
      <c r="AQB17" s="123"/>
      <c r="AQC17" s="123"/>
      <c r="AQD17" s="123"/>
      <c r="AQE17" s="123"/>
      <c r="AQF17" s="123"/>
      <c r="AQG17" s="123"/>
      <c r="AQH17" s="123"/>
      <c r="AQI17" s="123"/>
      <c r="AQJ17" s="123"/>
      <c r="AQK17" s="123"/>
      <c r="AQL17" s="123"/>
      <c r="AQM17" s="123"/>
      <c r="AQN17" s="123"/>
      <c r="AQO17" s="123"/>
      <c r="AQP17" s="123"/>
      <c r="AQQ17" s="123"/>
      <c r="AQR17" s="123"/>
      <c r="AQS17" s="123"/>
      <c r="AQT17" s="123"/>
      <c r="AQU17" s="123"/>
      <c r="AQV17" s="123"/>
      <c r="AQW17" s="123"/>
      <c r="AQX17" s="123"/>
      <c r="AQY17" s="123"/>
      <c r="AQZ17" s="123"/>
      <c r="ARA17" s="123"/>
      <c r="ARB17" s="123"/>
      <c r="ARC17" s="123"/>
      <c r="ARD17" s="123"/>
      <c r="ARE17" s="123"/>
      <c r="ARF17" s="123"/>
      <c r="ARG17" s="123"/>
      <c r="ARH17" s="123"/>
      <c r="ARI17" s="123"/>
      <c r="ARJ17" s="123"/>
      <c r="ARK17" s="123"/>
      <c r="ARL17" s="123"/>
      <c r="ARM17" s="123"/>
      <c r="ARN17" s="123"/>
      <c r="ARO17" s="123"/>
      <c r="ARP17" s="123"/>
      <c r="ARQ17" s="123"/>
      <c r="ARR17" s="123"/>
      <c r="ARS17" s="123"/>
      <c r="ART17" s="123"/>
      <c r="ARU17" s="123"/>
      <c r="ARV17" s="123"/>
      <c r="ARW17" s="123"/>
      <c r="ARX17" s="123"/>
      <c r="ARY17" s="123"/>
      <c r="ARZ17" s="123"/>
      <c r="ASA17" s="123"/>
      <c r="ASB17" s="123"/>
      <c r="ASC17" s="123"/>
      <c r="ASD17" s="123"/>
      <c r="ASE17" s="123"/>
      <c r="ASF17" s="123"/>
      <c r="ASG17" s="123"/>
      <c r="ASH17" s="123"/>
      <c r="ASI17" s="123"/>
      <c r="ASJ17" s="123"/>
      <c r="ASK17" s="123"/>
      <c r="ASL17" s="123"/>
      <c r="ASM17" s="123"/>
      <c r="ASN17" s="123"/>
      <c r="ASO17" s="123"/>
      <c r="ASP17" s="123"/>
      <c r="ASQ17" s="123"/>
      <c r="ASR17" s="123"/>
      <c r="ASS17" s="123"/>
      <c r="AST17" s="123"/>
      <c r="ASU17" s="123"/>
      <c r="ASV17" s="123"/>
      <c r="ASW17" s="123"/>
      <c r="ASX17" s="123"/>
      <c r="ASY17" s="123"/>
      <c r="ASZ17" s="123"/>
      <c r="ATA17" s="123"/>
      <c r="ATB17" s="123"/>
      <c r="ATC17" s="123"/>
      <c r="ATD17" s="123"/>
      <c r="ATE17" s="123"/>
      <c r="ATF17" s="123"/>
      <c r="ATG17" s="123"/>
      <c r="ATH17" s="123"/>
      <c r="ATI17" s="123"/>
      <c r="ATJ17" s="123"/>
      <c r="ATK17" s="123"/>
      <c r="ATL17" s="123"/>
      <c r="ATM17" s="123"/>
      <c r="ATN17" s="123"/>
      <c r="ATO17" s="123"/>
      <c r="ATP17" s="123"/>
      <c r="ATQ17" s="123"/>
      <c r="ATR17" s="123"/>
      <c r="ATS17" s="123"/>
      <c r="ATT17" s="123"/>
      <c r="ATU17" s="123"/>
      <c r="ATV17" s="123"/>
      <c r="ATW17" s="123"/>
      <c r="ATX17" s="123"/>
      <c r="ATY17" s="123"/>
      <c r="ATZ17" s="123"/>
      <c r="AUA17" s="123"/>
      <c r="AUB17" s="123"/>
      <c r="AUC17" s="123"/>
      <c r="AUD17" s="123"/>
      <c r="AUE17" s="123"/>
      <c r="AUF17" s="123"/>
      <c r="AUG17" s="123"/>
      <c r="AUH17" s="123"/>
      <c r="AUI17" s="123"/>
      <c r="AUJ17" s="123"/>
      <c r="AUK17" s="123"/>
      <c r="AUL17" s="123"/>
      <c r="AUM17" s="123"/>
      <c r="AUN17" s="123"/>
      <c r="AUO17" s="123"/>
      <c r="AUP17" s="123"/>
      <c r="AUQ17" s="123"/>
      <c r="AUR17" s="123"/>
      <c r="AUS17" s="123"/>
      <c r="AUT17" s="123"/>
      <c r="AUU17" s="123"/>
      <c r="AUV17" s="123"/>
      <c r="AUW17" s="123"/>
      <c r="AUX17" s="123"/>
      <c r="AUY17" s="123"/>
      <c r="AUZ17" s="123"/>
      <c r="AVA17" s="123"/>
      <c r="AVB17" s="123"/>
      <c r="AVC17" s="123"/>
      <c r="AVD17" s="123"/>
      <c r="AVE17" s="123"/>
      <c r="AVF17" s="123"/>
      <c r="AVG17" s="123"/>
      <c r="AVH17" s="123"/>
      <c r="AVI17" s="123"/>
      <c r="AVJ17" s="123"/>
      <c r="AVK17" s="123"/>
      <c r="AVL17" s="123"/>
      <c r="AVM17" s="123"/>
      <c r="AVN17" s="123"/>
      <c r="AVO17" s="123"/>
      <c r="AVP17" s="123"/>
      <c r="AVQ17" s="123"/>
      <c r="AVR17" s="123"/>
      <c r="AVS17" s="123"/>
      <c r="AVT17" s="123"/>
      <c r="AVU17" s="123"/>
      <c r="AVV17" s="123"/>
      <c r="AVW17" s="123"/>
      <c r="AVX17" s="123"/>
      <c r="AVY17" s="123"/>
      <c r="AVZ17" s="123"/>
      <c r="AWA17" s="123"/>
      <c r="AWB17" s="123"/>
      <c r="AWC17" s="123"/>
      <c r="AWD17" s="123"/>
      <c r="AWE17" s="123"/>
      <c r="AWF17" s="123"/>
      <c r="AWG17" s="123"/>
      <c r="AWH17" s="123"/>
      <c r="AWI17" s="123"/>
      <c r="AWJ17" s="123"/>
      <c r="AWK17" s="123"/>
      <c r="AWL17" s="123"/>
      <c r="AWM17" s="123"/>
      <c r="AWN17" s="123"/>
      <c r="AWO17" s="123"/>
      <c r="AWP17" s="123"/>
      <c r="AWQ17" s="123"/>
      <c r="AWR17" s="123"/>
      <c r="AWS17" s="123"/>
      <c r="AWT17" s="123"/>
      <c r="AWU17" s="123"/>
      <c r="AWV17" s="123"/>
      <c r="AWW17" s="123"/>
      <c r="AWX17" s="123"/>
      <c r="AWY17" s="123"/>
      <c r="AWZ17" s="123"/>
      <c r="AXA17" s="123"/>
      <c r="AXB17" s="123"/>
      <c r="AXC17" s="123"/>
      <c r="AXD17" s="123"/>
      <c r="AXE17" s="123"/>
      <c r="AXF17" s="123"/>
      <c r="AXG17" s="123"/>
      <c r="AXH17" s="123"/>
      <c r="AXI17" s="123"/>
      <c r="AXJ17" s="123"/>
      <c r="AXK17" s="123"/>
      <c r="AXL17" s="123"/>
      <c r="AXM17" s="123"/>
      <c r="AXN17" s="123"/>
      <c r="AXO17" s="123"/>
      <c r="AXP17" s="123"/>
      <c r="AXQ17" s="123"/>
      <c r="AXR17" s="123"/>
      <c r="AXS17" s="123"/>
      <c r="AXT17" s="123"/>
      <c r="AXU17" s="123"/>
      <c r="AXV17" s="123"/>
      <c r="AXW17" s="123"/>
      <c r="AXX17" s="123"/>
      <c r="AXY17" s="123"/>
      <c r="AXZ17" s="123"/>
      <c r="AYA17" s="123"/>
      <c r="AYB17" s="123"/>
      <c r="AYC17" s="123"/>
      <c r="AYD17" s="123"/>
      <c r="AYE17" s="123"/>
      <c r="AYF17" s="123"/>
      <c r="AYG17" s="123"/>
      <c r="AYH17" s="123"/>
      <c r="AYI17" s="123"/>
      <c r="AYJ17" s="123"/>
      <c r="AYK17" s="123"/>
      <c r="AYL17" s="123"/>
      <c r="AYM17" s="123"/>
      <c r="AYN17" s="123"/>
      <c r="AYO17" s="123"/>
      <c r="AYP17" s="123"/>
      <c r="AYQ17" s="123"/>
      <c r="AYR17" s="123"/>
      <c r="AYS17" s="123"/>
      <c r="AYT17" s="123"/>
      <c r="AYU17" s="123"/>
      <c r="AYV17" s="123"/>
      <c r="AYW17" s="123"/>
      <c r="AYX17" s="123"/>
      <c r="AYY17" s="123"/>
      <c r="AYZ17" s="123"/>
      <c r="AZA17" s="123"/>
      <c r="AZB17" s="123"/>
      <c r="AZC17" s="123"/>
      <c r="AZD17" s="123"/>
      <c r="AZE17" s="123"/>
      <c r="AZF17" s="123"/>
      <c r="AZG17" s="123"/>
      <c r="AZH17" s="123"/>
      <c r="AZI17" s="123"/>
      <c r="AZJ17" s="123"/>
      <c r="AZK17" s="123"/>
      <c r="AZL17" s="123"/>
      <c r="AZM17" s="123"/>
      <c r="AZN17" s="123"/>
      <c r="AZO17" s="123"/>
      <c r="AZP17" s="123"/>
      <c r="AZQ17" s="123"/>
      <c r="AZR17" s="123"/>
      <c r="AZS17" s="123"/>
      <c r="AZT17" s="123"/>
      <c r="AZU17" s="123"/>
      <c r="AZV17" s="123"/>
      <c r="AZW17" s="123"/>
      <c r="AZX17" s="123"/>
      <c r="AZY17" s="123"/>
      <c r="AZZ17" s="123"/>
      <c r="BAA17" s="123"/>
      <c r="BAB17" s="123"/>
      <c r="BAC17" s="123"/>
      <c r="BAD17" s="123"/>
      <c r="BAE17" s="123"/>
      <c r="BAF17" s="123"/>
      <c r="BAG17" s="123"/>
      <c r="BAH17" s="123"/>
      <c r="BAI17" s="123"/>
      <c r="BAJ17" s="123"/>
      <c r="BAK17" s="123"/>
      <c r="BAL17" s="123"/>
      <c r="BAM17" s="123"/>
      <c r="BAN17" s="123"/>
      <c r="BAO17" s="123"/>
      <c r="BAP17" s="123"/>
      <c r="BAQ17" s="123"/>
      <c r="BAR17" s="123"/>
      <c r="BAS17" s="123"/>
      <c r="BAT17" s="123"/>
      <c r="BAU17" s="123"/>
      <c r="BAV17" s="123"/>
      <c r="BAW17" s="123"/>
      <c r="BAX17" s="123"/>
      <c r="BAY17" s="123"/>
      <c r="BAZ17" s="123"/>
      <c r="BBA17" s="123"/>
      <c r="BBB17" s="123"/>
      <c r="BBC17" s="123"/>
      <c r="BBD17" s="123"/>
      <c r="BBE17" s="123"/>
      <c r="BBF17" s="123"/>
      <c r="BBG17" s="123"/>
      <c r="BBH17" s="123"/>
      <c r="BBI17" s="123"/>
      <c r="BBJ17" s="123"/>
      <c r="BBK17" s="123"/>
      <c r="BBL17" s="123"/>
      <c r="BBM17" s="123"/>
      <c r="BBN17" s="123"/>
      <c r="BBO17" s="123"/>
      <c r="BBP17" s="123"/>
      <c r="BBQ17" s="123"/>
      <c r="BBR17" s="123"/>
      <c r="BBS17" s="123"/>
      <c r="BBT17" s="123"/>
      <c r="BBU17" s="123"/>
      <c r="BBV17" s="123"/>
      <c r="BBW17" s="123"/>
      <c r="BBX17" s="123"/>
      <c r="BBY17" s="123"/>
      <c r="BBZ17" s="123"/>
      <c r="BCA17" s="123"/>
      <c r="BCB17" s="123"/>
      <c r="BCC17" s="123"/>
      <c r="BCD17" s="123"/>
      <c r="BCE17" s="123"/>
      <c r="BCF17" s="123"/>
      <c r="BCG17" s="123"/>
      <c r="BCH17" s="123"/>
      <c r="BCI17" s="123"/>
      <c r="BCJ17" s="123"/>
      <c r="BCK17" s="123"/>
      <c r="BCL17" s="123"/>
      <c r="BCM17" s="123"/>
      <c r="BCN17" s="123"/>
      <c r="BCO17" s="123"/>
      <c r="BCP17" s="123"/>
      <c r="BCQ17" s="123"/>
      <c r="BCR17" s="123"/>
      <c r="BCS17" s="123"/>
      <c r="BCT17" s="123"/>
      <c r="BCU17" s="123"/>
      <c r="BCV17" s="123"/>
      <c r="BCW17" s="123"/>
      <c r="BCX17" s="123"/>
      <c r="BCY17" s="123"/>
      <c r="BCZ17" s="123"/>
      <c r="BDA17" s="123"/>
      <c r="BDB17" s="123"/>
      <c r="BDC17" s="123"/>
      <c r="BDD17" s="123"/>
      <c r="BDE17" s="123"/>
      <c r="BDF17" s="123"/>
      <c r="BDG17" s="123"/>
      <c r="BDH17" s="123"/>
      <c r="BDI17" s="123"/>
      <c r="BDJ17" s="123"/>
      <c r="BDK17" s="123"/>
      <c r="BDL17" s="123"/>
      <c r="BDM17" s="123"/>
      <c r="BDN17" s="123"/>
      <c r="BDO17" s="123"/>
      <c r="BDP17" s="123"/>
      <c r="BDQ17" s="123"/>
      <c r="BDR17" s="123"/>
      <c r="BDS17" s="123"/>
      <c r="BDT17" s="123"/>
      <c r="BDU17" s="123"/>
      <c r="BDV17" s="123"/>
      <c r="BDW17" s="123"/>
      <c r="BDX17" s="123"/>
      <c r="BDY17" s="123"/>
      <c r="BDZ17" s="123"/>
      <c r="BEA17" s="123"/>
      <c r="BEB17" s="123"/>
      <c r="BEC17" s="123"/>
      <c r="BED17" s="123"/>
      <c r="BEE17" s="123"/>
      <c r="BEF17" s="123"/>
      <c r="BEG17" s="123"/>
      <c r="BEH17" s="123"/>
      <c r="BEI17" s="123"/>
      <c r="BEJ17" s="123"/>
      <c r="BEK17" s="123"/>
      <c r="BEL17" s="123"/>
      <c r="BEM17" s="123"/>
      <c r="BEN17" s="123"/>
      <c r="BEO17" s="123"/>
      <c r="BEP17" s="123"/>
      <c r="BEQ17" s="123"/>
      <c r="BER17" s="123"/>
      <c r="BES17" s="123"/>
      <c r="BET17" s="123"/>
      <c r="BEU17" s="123"/>
      <c r="BEV17" s="123"/>
      <c r="BEW17" s="123"/>
      <c r="BEX17" s="123"/>
      <c r="BEY17" s="123"/>
      <c r="BEZ17" s="123"/>
      <c r="BFA17" s="123"/>
      <c r="BFB17" s="123"/>
      <c r="BFC17" s="123"/>
      <c r="BFD17" s="123"/>
      <c r="BFE17" s="123"/>
      <c r="BFF17" s="123"/>
      <c r="BFG17" s="123"/>
      <c r="BFH17" s="123"/>
      <c r="BFI17" s="123"/>
      <c r="BFJ17" s="123"/>
      <c r="BFK17" s="123"/>
      <c r="BFL17" s="123"/>
      <c r="BFM17" s="123"/>
      <c r="BFN17" s="123"/>
      <c r="BFO17" s="123"/>
      <c r="BFP17" s="123"/>
      <c r="BFQ17" s="123"/>
      <c r="BFR17" s="123"/>
      <c r="BFS17" s="123"/>
      <c r="BFT17" s="123"/>
      <c r="BFU17" s="123"/>
      <c r="BFV17" s="123"/>
      <c r="BFW17" s="123"/>
      <c r="BFX17" s="123"/>
      <c r="BFY17" s="123"/>
      <c r="BFZ17" s="123"/>
      <c r="BGA17" s="123"/>
      <c r="BGB17" s="123"/>
      <c r="BGC17" s="123"/>
      <c r="BGD17" s="123"/>
      <c r="BGE17" s="123"/>
      <c r="BGF17" s="123"/>
      <c r="BGG17" s="123"/>
      <c r="BGH17" s="123"/>
      <c r="BGI17" s="123"/>
      <c r="BGJ17" s="123"/>
      <c r="BGK17" s="123"/>
      <c r="BGL17" s="123"/>
      <c r="BGM17" s="123"/>
      <c r="BGN17" s="123"/>
      <c r="BGO17" s="123"/>
      <c r="BGP17" s="123"/>
      <c r="BGQ17" s="123"/>
      <c r="BGR17" s="123"/>
      <c r="BGS17" s="123"/>
      <c r="BGT17" s="123"/>
      <c r="BGU17" s="123"/>
      <c r="BGV17" s="123"/>
      <c r="BGW17" s="123"/>
      <c r="BGX17" s="123"/>
      <c r="BGY17" s="123"/>
      <c r="BGZ17" s="123"/>
      <c r="BHA17" s="123"/>
      <c r="BHB17" s="123"/>
      <c r="BHC17" s="123"/>
      <c r="BHD17" s="123"/>
      <c r="BHE17" s="123"/>
      <c r="BHF17" s="123"/>
      <c r="BHG17" s="123"/>
      <c r="BHH17" s="123"/>
      <c r="BHI17" s="123"/>
      <c r="BHJ17" s="123"/>
      <c r="BHK17" s="123"/>
      <c r="BHL17" s="123"/>
      <c r="BHM17" s="123"/>
      <c r="BHN17" s="123"/>
      <c r="BHO17" s="123"/>
      <c r="BHP17" s="123"/>
      <c r="BHQ17" s="123"/>
      <c r="BHR17" s="123"/>
      <c r="BHS17" s="123"/>
      <c r="BHT17" s="123"/>
      <c r="BHU17" s="123"/>
      <c r="BHV17" s="123"/>
      <c r="BHW17" s="123"/>
      <c r="BHX17" s="123"/>
      <c r="BHY17" s="123"/>
      <c r="BHZ17" s="123"/>
      <c r="BIA17" s="123"/>
      <c r="BIB17" s="123"/>
      <c r="BIC17" s="123"/>
      <c r="BID17" s="123"/>
      <c r="BIE17" s="123"/>
      <c r="BIF17" s="123"/>
      <c r="BIG17" s="123"/>
      <c r="BIH17" s="123"/>
      <c r="BII17" s="123"/>
      <c r="BIJ17" s="123"/>
      <c r="BIK17" s="123"/>
      <c r="BIL17" s="123"/>
      <c r="BIM17" s="123"/>
      <c r="BIN17" s="123"/>
      <c r="BIO17" s="123"/>
      <c r="BIP17" s="123"/>
      <c r="BIQ17" s="123"/>
      <c r="BIR17" s="123"/>
      <c r="BIS17" s="123"/>
      <c r="BIT17" s="123"/>
      <c r="BIU17" s="123"/>
      <c r="BIV17" s="123"/>
      <c r="BIW17" s="123"/>
      <c r="BIX17" s="123"/>
      <c r="BIY17" s="123"/>
      <c r="BIZ17" s="123"/>
      <c r="BJA17" s="123"/>
      <c r="BJB17" s="123"/>
      <c r="BJC17" s="123"/>
      <c r="BJD17" s="123"/>
      <c r="BJE17" s="123"/>
      <c r="BJF17" s="123"/>
      <c r="BJG17" s="123"/>
      <c r="BJH17" s="123"/>
      <c r="BJI17" s="123"/>
      <c r="BJJ17" s="123"/>
      <c r="BJK17" s="123"/>
      <c r="BJL17" s="123"/>
      <c r="BJM17" s="123"/>
      <c r="BJN17" s="123"/>
      <c r="BJO17" s="123"/>
      <c r="BJP17" s="123"/>
      <c r="BJQ17" s="123"/>
      <c r="BJR17" s="123"/>
      <c r="BJS17" s="123"/>
      <c r="BJT17" s="123"/>
      <c r="BJU17" s="123"/>
      <c r="BJV17" s="123"/>
      <c r="BJW17" s="123"/>
      <c r="BJX17" s="123"/>
      <c r="BJY17" s="123"/>
      <c r="BJZ17" s="123"/>
      <c r="BKA17" s="123"/>
      <c r="BKB17" s="123"/>
      <c r="BKC17" s="123"/>
      <c r="BKD17" s="123"/>
      <c r="BKE17" s="123"/>
      <c r="BKF17" s="123"/>
      <c r="BKG17" s="123"/>
      <c r="BKH17" s="123"/>
      <c r="BKI17" s="123"/>
      <c r="BKJ17" s="123"/>
      <c r="BKK17" s="123"/>
      <c r="BKL17" s="123"/>
      <c r="BKM17" s="123"/>
      <c r="BKN17" s="123"/>
      <c r="BKO17" s="123"/>
      <c r="BKP17" s="123"/>
      <c r="BKQ17" s="123"/>
      <c r="BKR17" s="123"/>
      <c r="BKS17" s="123"/>
      <c r="BKT17" s="123"/>
      <c r="BKU17" s="123"/>
      <c r="BKV17" s="123"/>
      <c r="BKW17" s="123"/>
      <c r="BKX17" s="123"/>
      <c r="BKY17" s="123"/>
      <c r="BKZ17" s="123"/>
      <c r="BLA17" s="123"/>
      <c r="BLB17" s="123"/>
      <c r="BLC17" s="123"/>
      <c r="BLD17" s="123"/>
      <c r="BLE17" s="123"/>
      <c r="BLF17" s="123"/>
      <c r="BLG17" s="123"/>
      <c r="BLH17" s="123"/>
      <c r="BLI17" s="123"/>
      <c r="BLJ17" s="123"/>
      <c r="BLK17" s="123"/>
      <c r="BLL17" s="123"/>
      <c r="BLM17" s="123"/>
      <c r="BLN17" s="123"/>
      <c r="BLO17" s="123"/>
      <c r="BLP17" s="123"/>
      <c r="BLQ17" s="123"/>
      <c r="BLR17" s="123"/>
      <c r="BLS17" s="123"/>
      <c r="BLT17" s="123"/>
      <c r="BLU17" s="123"/>
      <c r="BLV17" s="123"/>
      <c r="BLW17" s="123"/>
      <c r="BLX17" s="123"/>
      <c r="BLY17" s="123"/>
      <c r="BLZ17" s="123"/>
      <c r="BMA17" s="123"/>
      <c r="BMB17" s="123"/>
      <c r="BMC17" s="123"/>
      <c r="BMD17" s="123"/>
      <c r="BME17" s="123"/>
      <c r="BMF17" s="123"/>
      <c r="BMG17" s="123"/>
      <c r="BMH17" s="123"/>
      <c r="BMI17" s="123"/>
      <c r="BMJ17" s="123"/>
      <c r="BMK17" s="123"/>
      <c r="BML17" s="123"/>
      <c r="BMM17" s="123"/>
      <c r="BMN17" s="123"/>
      <c r="BMO17" s="123"/>
      <c r="BMP17" s="123"/>
      <c r="BMQ17" s="123"/>
      <c r="BMR17" s="123"/>
      <c r="BMS17" s="123"/>
      <c r="BMT17" s="123"/>
      <c r="BMU17" s="123"/>
      <c r="BMV17" s="123"/>
      <c r="BMW17" s="123"/>
      <c r="BMX17" s="123"/>
      <c r="BMY17" s="123"/>
      <c r="BMZ17" s="123"/>
      <c r="BNA17" s="123"/>
      <c r="BNB17" s="123"/>
      <c r="BNC17" s="123"/>
      <c r="BND17" s="123"/>
      <c r="BNE17" s="123"/>
      <c r="BNF17" s="123"/>
      <c r="BNG17" s="123"/>
      <c r="BNH17" s="123"/>
      <c r="BNI17" s="123"/>
      <c r="BNJ17" s="123"/>
      <c r="BNK17" s="123"/>
      <c r="BNL17" s="123"/>
      <c r="BNM17" s="123"/>
      <c r="BNN17" s="123"/>
      <c r="BNO17" s="123"/>
      <c r="BNP17" s="123"/>
      <c r="BNQ17" s="123"/>
      <c r="BNR17" s="123"/>
      <c r="BNS17" s="123"/>
      <c r="BNT17" s="123"/>
      <c r="BNU17" s="123"/>
      <c r="BNV17" s="123"/>
      <c r="BNW17" s="123"/>
      <c r="BNX17" s="123"/>
      <c r="BNY17" s="123"/>
      <c r="BNZ17" s="123"/>
      <c r="BOA17" s="123"/>
      <c r="BOB17" s="123"/>
      <c r="BOC17" s="123"/>
      <c r="BOD17" s="123"/>
      <c r="BOE17" s="123"/>
      <c r="BOF17" s="123"/>
      <c r="BOG17" s="123"/>
      <c r="BOH17" s="123"/>
      <c r="BOI17" s="123"/>
      <c r="BOJ17" s="123"/>
      <c r="BOK17" s="123"/>
      <c r="BOL17" s="123"/>
      <c r="BOM17" s="123"/>
      <c r="BON17" s="123"/>
      <c r="BOO17" s="123"/>
      <c r="BOP17" s="123"/>
      <c r="BOQ17" s="123"/>
      <c r="BOR17" s="123"/>
      <c r="BOS17" s="123"/>
      <c r="BOT17" s="123"/>
      <c r="BOU17" s="123"/>
      <c r="BOV17" s="123"/>
      <c r="BOW17" s="123"/>
      <c r="BOX17" s="123"/>
      <c r="BOY17" s="123"/>
      <c r="BOZ17" s="123"/>
      <c r="BPA17" s="123"/>
      <c r="BPB17" s="123"/>
      <c r="BPC17" s="123"/>
      <c r="BPD17" s="123"/>
      <c r="BPE17" s="123"/>
      <c r="BPF17" s="123"/>
      <c r="BPG17" s="123"/>
      <c r="BPH17" s="123"/>
      <c r="BPI17" s="123"/>
      <c r="BPJ17" s="123"/>
      <c r="BPK17" s="123"/>
      <c r="BPL17" s="123"/>
      <c r="BPM17" s="123"/>
      <c r="BPN17" s="123"/>
      <c r="BPO17" s="123"/>
      <c r="BPP17" s="123"/>
      <c r="BPQ17" s="123"/>
      <c r="BPR17" s="123"/>
      <c r="BPS17" s="123"/>
      <c r="BPT17" s="123"/>
      <c r="BPU17" s="123"/>
      <c r="BPV17" s="123"/>
      <c r="BPW17" s="123"/>
      <c r="BPX17" s="123"/>
      <c r="BPY17" s="123"/>
      <c r="BPZ17" s="123"/>
      <c r="BQA17" s="123"/>
      <c r="BQB17" s="123"/>
      <c r="BQC17" s="123"/>
      <c r="BQD17" s="123"/>
      <c r="BQE17" s="123"/>
      <c r="BQF17" s="123"/>
      <c r="BQG17" s="123"/>
      <c r="BQH17" s="123"/>
      <c r="BQI17" s="123"/>
      <c r="BQJ17" s="123"/>
      <c r="BQK17" s="123"/>
      <c r="BQL17" s="123"/>
      <c r="BQM17" s="123"/>
      <c r="BQN17" s="123"/>
      <c r="BQO17" s="123"/>
      <c r="BQP17" s="123"/>
      <c r="BQQ17" s="123"/>
      <c r="BQR17" s="123"/>
      <c r="BQS17" s="123"/>
      <c r="BQT17" s="123"/>
      <c r="BQU17" s="123"/>
      <c r="BQV17" s="123"/>
      <c r="BQW17" s="123"/>
      <c r="BQX17" s="123"/>
      <c r="BQY17" s="123"/>
      <c r="BQZ17" s="123"/>
      <c r="BRA17" s="123"/>
      <c r="BRB17" s="123"/>
      <c r="BRC17" s="123"/>
      <c r="BRD17" s="123"/>
      <c r="BRE17" s="123"/>
      <c r="BRF17" s="123"/>
      <c r="BRG17" s="123"/>
      <c r="BRH17" s="123"/>
      <c r="BRI17" s="123"/>
      <c r="BRJ17" s="123"/>
      <c r="BRK17" s="123"/>
      <c r="BRL17" s="123"/>
      <c r="BRM17" s="123"/>
      <c r="BRN17" s="123"/>
      <c r="BRO17" s="123"/>
      <c r="BRP17" s="123"/>
      <c r="BRQ17" s="123"/>
      <c r="BRR17" s="123"/>
      <c r="BRS17" s="123"/>
      <c r="BRT17" s="123"/>
      <c r="BRU17" s="123"/>
      <c r="BRV17" s="123"/>
      <c r="BRW17" s="123"/>
      <c r="BRX17" s="123"/>
      <c r="BRY17" s="123"/>
      <c r="BRZ17" s="123"/>
      <c r="BSA17" s="123"/>
      <c r="BSB17" s="123"/>
      <c r="BSC17" s="123"/>
      <c r="BSD17" s="123"/>
      <c r="BSE17" s="123"/>
      <c r="BSF17" s="123"/>
      <c r="BSG17" s="123"/>
      <c r="BSH17" s="123"/>
      <c r="BSI17" s="123"/>
      <c r="BSJ17" s="123"/>
      <c r="BSK17" s="123"/>
      <c r="BSL17" s="123"/>
      <c r="BSM17" s="123"/>
      <c r="BSN17" s="123"/>
      <c r="BSO17" s="123"/>
      <c r="BSP17" s="123"/>
      <c r="BSQ17" s="123"/>
      <c r="BSR17" s="123"/>
      <c r="BSS17" s="123"/>
      <c r="BST17" s="123"/>
      <c r="BSU17" s="123"/>
      <c r="BSV17" s="123"/>
      <c r="BSW17" s="123"/>
      <c r="BSX17" s="123"/>
      <c r="BSY17" s="123"/>
      <c r="BSZ17" s="123"/>
      <c r="BTA17" s="123"/>
      <c r="BTB17" s="123"/>
      <c r="BTC17" s="123"/>
      <c r="BTD17" s="123"/>
      <c r="BTE17" s="123"/>
      <c r="BTF17" s="123"/>
      <c r="BTG17" s="123"/>
      <c r="BTH17" s="123"/>
      <c r="BTI17" s="123"/>
      <c r="BTJ17" s="123"/>
      <c r="BTK17" s="123"/>
      <c r="BTL17" s="123"/>
      <c r="BTM17" s="123"/>
      <c r="BTN17" s="123"/>
      <c r="BTO17" s="123"/>
      <c r="BTP17" s="123"/>
      <c r="BTQ17" s="123"/>
      <c r="BTR17" s="123"/>
      <c r="BTS17" s="123"/>
      <c r="BTT17" s="123"/>
      <c r="BTU17" s="123"/>
      <c r="BTV17" s="123"/>
      <c r="BTW17" s="123"/>
      <c r="BTX17" s="123"/>
      <c r="BTY17" s="123"/>
      <c r="BTZ17" s="123"/>
      <c r="BUA17" s="123"/>
      <c r="BUB17" s="123"/>
      <c r="BUC17" s="123"/>
      <c r="BUD17" s="123"/>
      <c r="BUE17" s="123"/>
      <c r="BUF17" s="123"/>
      <c r="BUG17" s="123"/>
      <c r="BUH17" s="123"/>
      <c r="BUI17" s="123"/>
      <c r="BUJ17" s="123"/>
      <c r="BUK17" s="123"/>
      <c r="BUL17" s="123"/>
      <c r="BUM17" s="123"/>
      <c r="BUN17" s="123"/>
      <c r="BUO17" s="123"/>
      <c r="BUP17" s="123"/>
      <c r="BUQ17" s="123"/>
      <c r="BUR17" s="123"/>
      <c r="BUS17" s="123"/>
      <c r="BUT17" s="123"/>
      <c r="BUU17" s="123"/>
      <c r="BUV17" s="123"/>
      <c r="BUW17" s="123"/>
      <c r="BUX17" s="123"/>
      <c r="BUY17" s="123"/>
      <c r="BUZ17" s="123"/>
      <c r="BVA17" s="123"/>
      <c r="BVB17" s="123"/>
      <c r="BVC17" s="123"/>
      <c r="BVD17" s="123"/>
      <c r="BVE17" s="123"/>
      <c r="BVF17" s="123"/>
      <c r="BVG17" s="123"/>
      <c r="BVH17" s="123"/>
      <c r="BVI17" s="123"/>
      <c r="BVJ17" s="123"/>
      <c r="BVK17" s="123"/>
      <c r="BVL17" s="123"/>
      <c r="BVM17" s="123"/>
      <c r="BVN17" s="123"/>
      <c r="BVO17" s="123"/>
      <c r="BVP17" s="123"/>
      <c r="BVQ17" s="123"/>
      <c r="BVR17" s="123"/>
      <c r="BVS17" s="123"/>
      <c r="BVT17" s="123"/>
      <c r="BVU17" s="123"/>
      <c r="BVV17" s="123"/>
      <c r="BVW17" s="123"/>
      <c r="BVX17" s="123"/>
      <c r="BVY17" s="123"/>
      <c r="BVZ17" s="123"/>
      <c r="BWA17" s="123"/>
      <c r="BWB17" s="123"/>
      <c r="BWC17" s="123"/>
      <c r="BWD17" s="123"/>
      <c r="BWE17" s="123"/>
      <c r="BWF17" s="123"/>
      <c r="BWG17" s="123"/>
      <c r="BWH17" s="123"/>
      <c r="BWI17" s="123"/>
      <c r="BWJ17" s="123"/>
      <c r="BWK17" s="123"/>
      <c r="BWL17" s="123"/>
      <c r="BWM17" s="123"/>
      <c r="BWN17" s="123"/>
      <c r="BWO17" s="123"/>
      <c r="BWP17" s="123"/>
      <c r="BWQ17" s="123"/>
      <c r="BWR17" s="123"/>
      <c r="BWS17" s="123"/>
      <c r="BWT17" s="123"/>
      <c r="BWU17" s="123"/>
      <c r="BWV17" s="123"/>
      <c r="BWW17" s="123"/>
      <c r="BWX17" s="123"/>
      <c r="BWY17" s="123"/>
      <c r="BWZ17" s="123"/>
      <c r="BXA17" s="123"/>
      <c r="BXB17" s="123"/>
      <c r="BXC17" s="123"/>
      <c r="BXD17" s="123"/>
      <c r="BXE17" s="123"/>
      <c r="BXF17" s="123"/>
      <c r="BXG17" s="123"/>
      <c r="BXH17" s="123"/>
      <c r="BXI17" s="123"/>
      <c r="BXJ17" s="123"/>
      <c r="BXK17" s="123"/>
      <c r="BXL17" s="123"/>
      <c r="BXM17" s="123"/>
      <c r="BXN17" s="123"/>
      <c r="BXO17" s="123"/>
      <c r="BXP17" s="123"/>
      <c r="BXQ17" s="123"/>
      <c r="BXR17" s="123"/>
      <c r="BXS17" s="123"/>
      <c r="BXT17" s="123"/>
      <c r="BXU17" s="123"/>
      <c r="BXV17" s="123"/>
      <c r="BXW17" s="123"/>
      <c r="BXX17" s="123"/>
      <c r="BXY17" s="123"/>
      <c r="BXZ17" s="123"/>
      <c r="BYA17" s="123"/>
      <c r="BYB17" s="123"/>
      <c r="BYC17" s="123"/>
      <c r="BYD17" s="123"/>
      <c r="BYE17" s="123"/>
      <c r="BYF17" s="123"/>
      <c r="BYG17" s="123"/>
      <c r="BYH17" s="123"/>
      <c r="BYI17" s="123"/>
      <c r="BYJ17" s="123"/>
      <c r="BYK17" s="123"/>
      <c r="BYL17" s="123"/>
      <c r="BYM17" s="123"/>
      <c r="BYN17" s="123"/>
      <c r="BYO17" s="123"/>
      <c r="BYP17" s="123"/>
      <c r="BYQ17" s="123"/>
      <c r="BYR17" s="123"/>
      <c r="BYS17" s="123"/>
      <c r="BYT17" s="123"/>
      <c r="BYU17" s="123"/>
      <c r="BYV17" s="123"/>
      <c r="BYW17" s="123"/>
      <c r="BYX17" s="123"/>
      <c r="BYY17" s="123"/>
      <c r="BYZ17" s="123"/>
      <c r="BZA17" s="123"/>
      <c r="BZB17" s="123"/>
      <c r="BZC17" s="123"/>
      <c r="BZD17" s="123"/>
      <c r="BZE17" s="123"/>
      <c r="BZF17" s="123"/>
      <c r="BZG17" s="123"/>
      <c r="BZH17" s="123"/>
      <c r="BZI17" s="123"/>
      <c r="BZJ17" s="123"/>
      <c r="BZK17" s="123"/>
      <c r="BZL17" s="123"/>
      <c r="BZM17" s="123"/>
      <c r="BZN17" s="123"/>
      <c r="BZO17" s="123"/>
      <c r="BZP17" s="123"/>
      <c r="BZQ17" s="123"/>
      <c r="BZR17" s="123"/>
      <c r="BZS17" s="123"/>
      <c r="BZT17" s="123"/>
      <c r="BZU17" s="123"/>
      <c r="BZV17" s="123"/>
      <c r="BZW17" s="123"/>
      <c r="BZX17" s="123"/>
      <c r="BZY17" s="123"/>
      <c r="BZZ17" s="123"/>
      <c r="CAA17" s="123"/>
      <c r="CAB17" s="123"/>
      <c r="CAC17" s="123"/>
      <c r="CAD17" s="123"/>
      <c r="CAE17" s="123"/>
      <c r="CAF17" s="123"/>
      <c r="CAG17" s="123"/>
      <c r="CAH17" s="123"/>
      <c r="CAI17" s="123"/>
      <c r="CAJ17" s="123"/>
      <c r="CAK17" s="123"/>
      <c r="CAL17" s="123"/>
      <c r="CAM17" s="123"/>
      <c r="CAN17" s="123"/>
      <c r="CAO17" s="123"/>
      <c r="CAP17" s="123"/>
      <c r="CAQ17" s="123"/>
      <c r="CAR17" s="123"/>
      <c r="CAS17" s="123"/>
      <c r="CAT17" s="123"/>
      <c r="CAU17" s="123"/>
      <c r="CAV17" s="123"/>
      <c r="CAW17" s="123"/>
      <c r="CAX17" s="123"/>
      <c r="CAY17" s="123"/>
      <c r="CAZ17" s="123"/>
      <c r="CBA17" s="123"/>
      <c r="CBB17" s="123"/>
      <c r="CBC17" s="123"/>
      <c r="CBD17" s="123"/>
      <c r="CBE17" s="123"/>
      <c r="CBF17" s="123"/>
      <c r="CBG17" s="123"/>
      <c r="CBH17" s="123"/>
      <c r="CBI17" s="123"/>
      <c r="CBJ17" s="123"/>
      <c r="CBK17" s="123"/>
      <c r="CBL17" s="123"/>
      <c r="CBM17" s="123"/>
      <c r="CBN17" s="123"/>
      <c r="CBO17" s="123"/>
      <c r="CBP17" s="123"/>
      <c r="CBQ17" s="123"/>
      <c r="CBR17" s="123"/>
      <c r="CBS17" s="123"/>
      <c r="CBT17" s="123"/>
      <c r="CBU17" s="123"/>
      <c r="CBV17" s="123"/>
      <c r="CBW17" s="123"/>
      <c r="CBX17" s="123"/>
      <c r="CBY17" s="123"/>
      <c r="CBZ17" s="123"/>
      <c r="CCA17" s="123"/>
      <c r="CCB17" s="123"/>
      <c r="CCC17" s="123"/>
      <c r="CCD17" s="123"/>
      <c r="CCE17" s="123"/>
      <c r="CCF17" s="123"/>
      <c r="CCG17" s="123"/>
      <c r="CCH17" s="123"/>
      <c r="CCI17" s="123"/>
      <c r="CCJ17" s="123"/>
      <c r="CCK17" s="123"/>
      <c r="CCL17" s="123"/>
      <c r="CCM17" s="123"/>
      <c r="CCN17" s="123"/>
      <c r="CCO17" s="123"/>
      <c r="CCP17" s="123"/>
      <c r="CCQ17" s="123"/>
      <c r="CCR17" s="123"/>
      <c r="CCS17" s="123"/>
      <c r="CCT17" s="123"/>
      <c r="CCU17" s="123"/>
      <c r="CCV17" s="123"/>
      <c r="CCW17" s="123"/>
      <c r="CCX17" s="123"/>
      <c r="CCY17" s="123"/>
      <c r="CCZ17" s="123"/>
      <c r="CDA17" s="123"/>
      <c r="CDB17" s="123"/>
      <c r="CDC17" s="123"/>
      <c r="CDD17" s="123"/>
      <c r="CDE17" s="123"/>
      <c r="CDF17" s="123"/>
      <c r="CDG17" s="123"/>
      <c r="CDH17" s="123"/>
      <c r="CDI17" s="123"/>
      <c r="CDJ17" s="123"/>
      <c r="CDK17" s="123"/>
      <c r="CDL17" s="123"/>
      <c r="CDM17" s="123"/>
      <c r="CDN17" s="123"/>
      <c r="CDO17" s="123"/>
      <c r="CDP17" s="123"/>
      <c r="CDQ17" s="123"/>
      <c r="CDR17" s="123"/>
      <c r="CDS17" s="123"/>
      <c r="CDT17" s="123"/>
      <c r="CDU17" s="123"/>
      <c r="CDV17" s="123"/>
      <c r="CDW17" s="123"/>
      <c r="CDX17" s="123"/>
      <c r="CDY17" s="123"/>
      <c r="CDZ17" s="123"/>
      <c r="CEA17" s="123"/>
      <c r="CEB17" s="123"/>
      <c r="CEC17" s="123"/>
      <c r="CED17" s="123"/>
      <c r="CEE17" s="123"/>
      <c r="CEF17" s="123"/>
      <c r="CEG17" s="123"/>
      <c r="CEH17" s="123"/>
      <c r="CEI17" s="123"/>
      <c r="CEJ17" s="123"/>
      <c r="CEK17" s="123"/>
      <c r="CEL17" s="123"/>
      <c r="CEM17" s="123"/>
      <c r="CEN17" s="123"/>
      <c r="CEO17" s="123"/>
      <c r="CEP17" s="123"/>
      <c r="CEQ17" s="123"/>
      <c r="CER17" s="123"/>
      <c r="CES17" s="123"/>
      <c r="CET17" s="123"/>
      <c r="CEU17" s="123"/>
      <c r="CEV17" s="123"/>
      <c r="CEW17" s="123"/>
      <c r="CEX17" s="123"/>
      <c r="CEY17" s="123"/>
      <c r="CEZ17" s="123"/>
      <c r="CFA17" s="123"/>
      <c r="CFB17" s="123"/>
      <c r="CFC17" s="123"/>
      <c r="CFD17" s="123"/>
      <c r="CFE17" s="123"/>
      <c r="CFF17" s="123"/>
      <c r="CFG17" s="123"/>
      <c r="CFH17" s="123"/>
      <c r="CFI17" s="123"/>
      <c r="CFJ17" s="123"/>
      <c r="CFK17" s="123"/>
      <c r="CFL17" s="123"/>
      <c r="CFM17" s="123"/>
      <c r="CFN17" s="123"/>
      <c r="CFO17" s="123"/>
      <c r="CFP17" s="123"/>
      <c r="CFQ17" s="123"/>
      <c r="CFR17" s="123"/>
      <c r="CFS17" s="123"/>
      <c r="CFT17" s="123"/>
      <c r="CFU17" s="123"/>
      <c r="CFV17" s="123"/>
      <c r="CFW17" s="123"/>
      <c r="CFX17" s="123"/>
      <c r="CFY17" s="123"/>
      <c r="CFZ17" s="123"/>
      <c r="CGA17" s="123"/>
      <c r="CGB17" s="123"/>
      <c r="CGC17" s="123"/>
      <c r="CGD17" s="123"/>
      <c r="CGE17" s="123"/>
      <c r="CGF17" s="123"/>
      <c r="CGG17" s="123"/>
      <c r="CGH17" s="123"/>
      <c r="CGI17" s="123"/>
      <c r="CGJ17" s="123"/>
      <c r="CGK17" s="123"/>
      <c r="CGL17" s="123"/>
      <c r="CGM17" s="123"/>
      <c r="CGN17" s="123"/>
      <c r="CGO17" s="123"/>
      <c r="CGP17" s="123"/>
      <c r="CGQ17" s="123"/>
      <c r="CGR17" s="123"/>
      <c r="CGS17" s="123"/>
      <c r="CGT17" s="123"/>
      <c r="CGU17" s="123"/>
      <c r="CGV17" s="123"/>
      <c r="CGW17" s="123"/>
      <c r="CGX17" s="123"/>
      <c r="CGY17" s="123"/>
      <c r="CGZ17" s="123"/>
      <c r="CHA17" s="123"/>
      <c r="CHB17" s="123"/>
      <c r="CHC17" s="123"/>
      <c r="CHD17" s="123"/>
      <c r="CHE17" s="123"/>
      <c r="CHF17" s="123"/>
      <c r="CHG17" s="123"/>
      <c r="CHH17" s="123"/>
      <c r="CHI17" s="123"/>
      <c r="CHJ17" s="123"/>
      <c r="CHK17" s="123"/>
      <c r="CHL17" s="123"/>
      <c r="CHM17" s="123"/>
      <c r="CHN17" s="123"/>
      <c r="CHO17" s="123"/>
      <c r="CHP17" s="123"/>
      <c r="CHQ17" s="123"/>
      <c r="CHR17" s="123"/>
      <c r="CHS17" s="123"/>
      <c r="CHT17" s="123"/>
      <c r="CHU17" s="123"/>
      <c r="CHV17" s="123"/>
      <c r="CHW17" s="123"/>
      <c r="CHX17" s="123"/>
      <c r="CHY17" s="123"/>
      <c r="CHZ17" s="123"/>
      <c r="CIA17" s="123"/>
      <c r="CIB17" s="123"/>
      <c r="CIC17" s="123"/>
      <c r="CID17" s="123"/>
      <c r="CIE17" s="123"/>
      <c r="CIF17" s="123"/>
      <c r="CIG17" s="123"/>
      <c r="CIH17" s="123"/>
      <c r="CII17" s="123"/>
      <c r="CIJ17" s="123"/>
      <c r="CIK17" s="123"/>
      <c r="CIL17" s="123"/>
      <c r="CIM17" s="123"/>
      <c r="CIN17" s="123"/>
      <c r="CIO17" s="123"/>
      <c r="CIP17" s="123"/>
      <c r="CIQ17" s="123"/>
      <c r="CIR17" s="123"/>
      <c r="CIS17" s="123"/>
      <c r="CIT17" s="123"/>
      <c r="CIU17" s="123"/>
      <c r="CIV17" s="123"/>
      <c r="CIW17" s="123"/>
      <c r="CIX17" s="123"/>
      <c r="CIY17" s="123"/>
      <c r="CIZ17" s="123"/>
      <c r="CJA17" s="123"/>
      <c r="CJB17" s="123"/>
      <c r="CJC17" s="123"/>
      <c r="CJD17" s="123"/>
      <c r="CJE17" s="123"/>
      <c r="CJF17" s="123"/>
      <c r="CJG17" s="123"/>
      <c r="CJH17" s="123"/>
      <c r="CJI17" s="123"/>
      <c r="CJJ17" s="123"/>
      <c r="CJK17" s="123"/>
      <c r="CJL17" s="123"/>
      <c r="CJM17" s="123"/>
      <c r="CJN17" s="123"/>
      <c r="CJO17" s="123"/>
      <c r="CJP17" s="123"/>
      <c r="CJQ17" s="123"/>
      <c r="CJR17" s="123"/>
      <c r="CJS17" s="123"/>
      <c r="CJT17" s="123"/>
      <c r="CJU17" s="123"/>
      <c r="CJV17" s="123"/>
      <c r="CJW17" s="123"/>
      <c r="CJX17" s="123"/>
      <c r="CJY17" s="123"/>
      <c r="CJZ17" s="123"/>
      <c r="CKA17" s="123"/>
      <c r="CKB17" s="123"/>
      <c r="CKC17" s="123"/>
      <c r="CKD17" s="123"/>
      <c r="CKE17" s="123"/>
      <c r="CKF17" s="123"/>
      <c r="CKG17" s="123"/>
      <c r="CKH17" s="123"/>
      <c r="CKI17" s="123"/>
      <c r="CKJ17" s="123"/>
      <c r="CKK17" s="123"/>
      <c r="CKL17" s="123"/>
      <c r="CKM17" s="123"/>
      <c r="CKN17" s="123"/>
      <c r="CKO17" s="123"/>
      <c r="CKP17" s="123"/>
      <c r="CKQ17" s="123"/>
      <c r="CKR17" s="123"/>
      <c r="CKS17" s="123"/>
      <c r="CKT17" s="123"/>
      <c r="CKU17" s="123"/>
      <c r="CKV17" s="123"/>
      <c r="CKW17" s="123"/>
      <c r="CKX17" s="123"/>
      <c r="CKY17" s="123"/>
      <c r="CKZ17" s="123"/>
      <c r="CLA17" s="123"/>
      <c r="CLB17" s="123"/>
      <c r="CLC17" s="123"/>
      <c r="CLD17" s="123"/>
      <c r="CLE17" s="123"/>
      <c r="CLF17" s="123"/>
      <c r="CLG17" s="123"/>
      <c r="CLH17" s="123"/>
      <c r="CLI17" s="123"/>
      <c r="CLJ17" s="123"/>
      <c r="CLK17" s="123"/>
      <c r="CLL17" s="123"/>
      <c r="CLM17" s="123"/>
      <c r="CLN17" s="123"/>
      <c r="CLO17" s="123"/>
      <c r="CLP17" s="123"/>
      <c r="CLQ17" s="123"/>
      <c r="CLR17" s="123"/>
      <c r="CLS17" s="123"/>
      <c r="CLT17" s="123"/>
      <c r="CLU17" s="123"/>
      <c r="CLV17" s="123"/>
      <c r="CLW17" s="123"/>
      <c r="CLX17" s="123"/>
      <c r="CLY17" s="123"/>
      <c r="CLZ17" s="123"/>
      <c r="CMA17" s="123"/>
      <c r="CMB17" s="123"/>
      <c r="CMC17" s="123"/>
      <c r="CMD17" s="123"/>
      <c r="CME17" s="123"/>
      <c r="CMF17" s="123"/>
      <c r="CMG17" s="123"/>
      <c r="CMH17" s="123"/>
      <c r="CMI17" s="123"/>
      <c r="CMJ17" s="123"/>
      <c r="CMK17" s="123"/>
      <c r="CML17" s="123"/>
      <c r="CMM17" s="123"/>
      <c r="CMN17" s="123"/>
      <c r="CMO17" s="123"/>
      <c r="CMP17" s="123"/>
      <c r="CMQ17" s="123"/>
      <c r="CMR17" s="123"/>
      <c r="CMS17" s="123"/>
      <c r="CMT17" s="123"/>
      <c r="CMU17" s="123"/>
      <c r="CMV17" s="123"/>
      <c r="CMW17" s="123"/>
      <c r="CMX17" s="123"/>
      <c r="CMY17" s="123"/>
      <c r="CMZ17" s="123"/>
      <c r="CNA17" s="123"/>
      <c r="CNB17" s="123"/>
      <c r="CNC17" s="123"/>
      <c r="CND17" s="123"/>
      <c r="CNE17" s="123"/>
      <c r="CNF17" s="123"/>
      <c r="CNG17" s="123"/>
      <c r="CNH17" s="123"/>
      <c r="CNI17" s="123"/>
      <c r="CNJ17" s="123"/>
      <c r="CNK17" s="123"/>
      <c r="CNL17" s="123"/>
      <c r="CNM17" s="123"/>
      <c r="CNN17" s="123"/>
      <c r="CNO17" s="123"/>
      <c r="CNP17" s="123"/>
      <c r="CNQ17" s="123"/>
      <c r="CNR17" s="123"/>
      <c r="CNS17" s="123"/>
      <c r="CNT17" s="123"/>
      <c r="CNU17" s="123"/>
      <c r="CNV17" s="123"/>
      <c r="CNW17" s="123"/>
      <c r="CNX17" s="123"/>
      <c r="CNY17" s="123"/>
      <c r="CNZ17" s="123"/>
      <c r="COA17" s="123"/>
      <c r="COB17" s="123"/>
      <c r="COC17" s="123"/>
      <c r="COD17" s="123"/>
      <c r="COE17" s="123"/>
      <c r="COF17" s="123"/>
      <c r="COG17" s="123"/>
      <c r="COH17" s="123"/>
      <c r="COI17" s="123"/>
      <c r="COJ17" s="123"/>
      <c r="COK17" s="123"/>
      <c r="COL17" s="123"/>
      <c r="COM17" s="123"/>
      <c r="CON17" s="123"/>
      <c r="COO17" s="123"/>
      <c r="COP17" s="123"/>
      <c r="COQ17" s="123"/>
      <c r="COR17" s="123"/>
      <c r="COS17" s="123"/>
      <c r="COT17" s="123"/>
      <c r="COU17" s="123"/>
      <c r="COV17" s="123"/>
      <c r="COW17" s="123"/>
      <c r="COX17" s="123"/>
      <c r="COY17" s="123"/>
      <c r="COZ17" s="123"/>
      <c r="CPA17" s="123"/>
      <c r="CPB17" s="123"/>
      <c r="CPC17" s="123"/>
      <c r="CPD17" s="123"/>
      <c r="CPE17" s="123"/>
      <c r="CPF17" s="123"/>
      <c r="CPG17" s="123"/>
      <c r="CPH17" s="123"/>
      <c r="CPI17" s="123"/>
      <c r="CPJ17" s="123"/>
      <c r="CPK17" s="123"/>
      <c r="CPL17" s="123"/>
      <c r="CPM17" s="123"/>
      <c r="CPN17" s="123"/>
      <c r="CPO17" s="123"/>
      <c r="CPP17" s="123"/>
      <c r="CPQ17" s="123"/>
      <c r="CPR17" s="123"/>
      <c r="CPS17" s="123"/>
      <c r="CPT17" s="123"/>
      <c r="CPU17" s="123"/>
      <c r="CPV17" s="123"/>
      <c r="CPW17" s="123"/>
      <c r="CPX17" s="123"/>
      <c r="CPY17" s="123"/>
      <c r="CPZ17" s="123"/>
      <c r="CQA17" s="123"/>
      <c r="CQB17" s="123"/>
      <c r="CQC17" s="123"/>
      <c r="CQD17" s="123"/>
      <c r="CQE17" s="123"/>
      <c r="CQF17" s="123"/>
      <c r="CQG17" s="123"/>
      <c r="CQH17" s="123"/>
      <c r="CQI17" s="123"/>
      <c r="CQJ17" s="123"/>
      <c r="CQK17" s="123"/>
      <c r="CQL17" s="123"/>
      <c r="CQM17" s="123"/>
      <c r="CQN17" s="123"/>
      <c r="CQO17" s="123"/>
      <c r="CQP17" s="123"/>
      <c r="CQQ17" s="123"/>
      <c r="CQR17" s="123"/>
      <c r="CQS17" s="123"/>
      <c r="CQT17" s="123"/>
      <c r="CQU17" s="123"/>
      <c r="CQV17" s="123"/>
      <c r="CQW17" s="123"/>
      <c r="CQX17" s="123"/>
      <c r="CQY17" s="123"/>
      <c r="CQZ17" s="123"/>
      <c r="CRA17" s="123"/>
      <c r="CRB17" s="123"/>
      <c r="CRC17" s="123"/>
      <c r="CRD17" s="123"/>
      <c r="CRE17" s="123"/>
      <c r="CRF17" s="123"/>
      <c r="CRG17" s="123"/>
      <c r="CRH17" s="123"/>
      <c r="CRI17" s="123"/>
      <c r="CRJ17" s="123"/>
      <c r="CRK17" s="123"/>
      <c r="CRL17" s="123"/>
      <c r="CRM17" s="123"/>
      <c r="CRN17" s="123"/>
      <c r="CRO17" s="123"/>
      <c r="CRP17" s="123"/>
      <c r="CRQ17" s="123"/>
      <c r="CRR17" s="123"/>
      <c r="CRS17" s="123"/>
      <c r="CRT17" s="123"/>
      <c r="CRU17" s="123"/>
      <c r="CRV17" s="123"/>
      <c r="CRW17" s="123"/>
      <c r="CRX17" s="123"/>
      <c r="CRY17" s="123"/>
      <c r="CRZ17" s="123"/>
      <c r="CSA17" s="123"/>
      <c r="CSB17" s="123"/>
      <c r="CSC17" s="123"/>
      <c r="CSD17" s="123"/>
      <c r="CSE17" s="123"/>
      <c r="CSF17" s="123"/>
      <c r="CSG17" s="123"/>
      <c r="CSH17" s="123"/>
      <c r="CSI17" s="123"/>
      <c r="CSJ17" s="123"/>
      <c r="CSK17" s="123"/>
      <c r="CSL17" s="123"/>
      <c r="CSM17" s="123"/>
      <c r="CSN17" s="123"/>
      <c r="CSO17" s="123"/>
      <c r="CSP17" s="123"/>
      <c r="CSQ17" s="123"/>
      <c r="CSR17" s="123"/>
      <c r="CSS17" s="123"/>
      <c r="CST17" s="123"/>
      <c r="CSU17" s="123"/>
      <c r="CSV17" s="123"/>
      <c r="CSW17" s="123"/>
      <c r="CSX17" s="123"/>
      <c r="CSY17" s="123"/>
      <c r="CSZ17" s="123"/>
      <c r="CTA17" s="123"/>
      <c r="CTB17" s="123"/>
      <c r="CTC17" s="123"/>
      <c r="CTD17" s="123"/>
      <c r="CTE17" s="123"/>
      <c r="CTF17" s="123"/>
      <c r="CTG17" s="123"/>
      <c r="CTH17" s="123"/>
      <c r="CTI17" s="123"/>
      <c r="CTJ17" s="123"/>
      <c r="CTK17" s="123"/>
      <c r="CTL17" s="123"/>
      <c r="CTM17" s="123"/>
      <c r="CTN17" s="123"/>
      <c r="CTO17" s="123"/>
      <c r="CTP17" s="123"/>
      <c r="CTQ17" s="123"/>
      <c r="CTR17" s="123"/>
      <c r="CTS17" s="123"/>
      <c r="CTT17" s="123"/>
      <c r="CTU17" s="123"/>
      <c r="CTV17" s="123"/>
      <c r="CTW17" s="123"/>
      <c r="CTX17" s="123"/>
      <c r="CTY17" s="123"/>
      <c r="CTZ17" s="123"/>
      <c r="CUA17" s="123"/>
      <c r="CUB17" s="123"/>
      <c r="CUC17" s="123"/>
      <c r="CUD17" s="123"/>
      <c r="CUE17" s="123"/>
      <c r="CUF17" s="123"/>
      <c r="CUG17" s="123"/>
      <c r="CUH17" s="123"/>
      <c r="CUI17" s="123"/>
      <c r="CUJ17" s="123"/>
      <c r="CUK17" s="123"/>
      <c r="CUL17" s="123"/>
      <c r="CUM17" s="123"/>
      <c r="CUN17" s="123"/>
      <c r="CUO17" s="123"/>
      <c r="CUP17" s="123"/>
      <c r="CUQ17" s="123"/>
      <c r="CUR17" s="123"/>
      <c r="CUS17" s="123"/>
      <c r="CUT17" s="123"/>
      <c r="CUU17" s="123"/>
      <c r="CUV17" s="123"/>
      <c r="CUW17" s="123"/>
      <c r="CUX17" s="123"/>
      <c r="CUY17" s="123"/>
      <c r="CUZ17" s="123"/>
      <c r="CVA17" s="123"/>
      <c r="CVB17" s="123"/>
      <c r="CVC17" s="123"/>
      <c r="CVD17" s="123"/>
      <c r="CVE17" s="123"/>
      <c r="CVF17" s="123"/>
      <c r="CVG17" s="123"/>
      <c r="CVH17" s="123"/>
      <c r="CVI17" s="123"/>
      <c r="CVJ17" s="123"/>
      <c r="CVK17" s="123"/>
      <c r="CVL17" s="123"/>
      <c r="CVM17" s="123"/>
      <c r="CVN17" s="123"/>
      <c r="CVO17" s="123"/>
      <c r="CVP17" s="123"/>
      <c r="CVQ17" s="123"/>
      <c r="CVR17" s="123"/>
      <c r="CVS17" s="123"/>
      <c r="CVT17" s="123"/>
      <c r="CVU17" s="123"/>
      <c r="CVV17" s="123"/>
      <c r="CVW17" s="123"/>
      <c r="CVX17" s="123"/>
      <c r="CVY17" s="123"/>
      <c r="CVZ17" s="123"/>
      <c r="CWA17" s="123"/>
      <c r="CWB17" s="123"/>
      <c r="CWC17" s="123"/>
      <c r="CWD17" s="123"/>
      <c r="CWE17" s="123"/>
      <c r="CWF17" s="123"/>
      <c r="CWG17" s="123"/>
      <c r="CWH17" s="123"/>
      <c r="CWI17" s="123"/>
      <c r="CWJ17" s="123"/>
      <c r="CWK17" s="123"/>
      <c r="CWL17" s="123"/>
      <c r="CWM17" s="123"/>
      <c r="CWN17" s="123"/>
      <c r="CWO17" s="123"/>
      <c r="CWP17" s="123"/>
      <c r="CWQ17" s="123"/>
      <c r="CWR17" s="123"/>
      <c r="CWS17" s="123"/>
      <c r="CWT17" s="123"/>
      <c r="CWU17" s="123"/>
      <c r="CWV17" s="123"/>
      <c r="CWW17" s="123"/>
      <c r="CWX17" s="123"/>
      <c r="CWY17" s="123"/>
      <c r="CWZ17" s="123"/>
      <c r="CXA17" s="123"/>
      <c r="CXB17" s="123"/>
      <c r="CXC17" s="123"/>
      <c r="CXD17" s="123"/>
      <c r="CXE17" s="123"/>
      <c r="CXF17" s="123"/>
      <c r="CXG17" s="123"/>
      <c r="CXH17" s="123"/>
      <c r="CXI17" s="123"/>
      <c r="CXJ17" s="123"/>
      <c r="CXK17" s="123"/>
      <c r="CXL17" s="123"/>
      <c r="CXM17" s="123"/>
      <c r="CXN17" s="123"/>
      <c r="CXO17" s="123"/>
      <c r="CXP17" s="123"/>
      <c r="CXQ17" s="123"/>
      <c r="CXR17" s="123"/>
      <c r="CXS17" s="123"/>
      <c r="CXT17" s="123"/>
      <c r="CXU17" s="123"/>
      <c r="CXV17" s="123"/>
      <c r="CXW17" s="123"/>
      <c r="CXX17" s="123"/>
      <c r="CXY17" s="123"/>
      <c r="CXZ17" s="123"/>
      <c r="CYA17" s="123"/>
      <c r="CYB17" s="123"/>
      <c r="CYC17" s="123"/>
      <c r="CYD17" s="123"/>
      <c r="CYE17" s="123"/>
      <c r="CYF17" s="123"/>
      <c r="CYG17" s="123"/>
      <c r="CYH17" s="123"/>
      <c r="CYI17" s="123"/>
      <c r="CYJ17" s="123"/>
      <c r="CYK17" s="123"/>
      <c r="CYL17" s="123"/>
      <c r="CYM17" s="123"/>
      <c r="CYN17" s="123"/>
      <c r="CYO17" s="123"/>
      <c r="CYP17" s="123"/>
      <c r="CYQ17" s="123"/>
      <c r="CYR17" s="123"/>
      <c r="CYS17" s="123"/>
      <c r="CYT17" s="123"/>
      <c r="CYU17" s="123"/>
      <c r="CYV17" s="123"/>
      <c r="CYW17" s="123"/>
      <c r="CYX17" s="123"/>
      <c r="CYY17" s="123"/>
      <c r="CYZ17" s="123"/>
      <c r="CZA17" s="123"/>
      <c r="CZB17" s="123"/>
      <c r="CZC17" s="123"/>
      <c r="CZD17" s="123"/>
      <c r="CZE17" s="123"/>
      <c r="CZF17" s="123"/>
      <c r="CZG17" s="123"/>
      <c r="CZH17" s="123"/>
      <c r="CZI17" s="123"/>
      <c r="CZJ17" s="123"/>
      <c r="CZK17" s="123"/>
      <c r="CZL17" s="123"/>
      <c r="CZM17" s="123"/>
      <c r="CZN17" s="123"/>
      <c r="CZO17" s="123"/>
      <c r="CZP17" s="123"/>
      <c r="CZQ17" s="123"/>
      <c r="CZR17" s="123"/>
      <c r="CZS17" s="123"/>
      <c r="CZT17" s="123"/>
      <c r="CZU17" s="123"/>
      <c r="CZV17" s="123"/>
      <c r="CZW17" s="123"/>
      <c r="CZX17" s="123"/>
      <c r="CZY17" s="123"/>
      <c r="CZZ17" s="123"/>
      <c r="DAA17" s="123"/>
      <c r="DAB17" s="123"/>
      <c r="DAC17" s="123"/>
      <c r="DAD17" s="123"/>
      <c r="DAE17" s="123"/>
      <c r="DAF17" s="123"/>
      <c r="DAG17" s="123"/>
      <c r="DAH17" s="123"/>
      <c r="DAI17" s="123"/>
      <c r="DAJ17" s="123"/>
      <c r="DAK17" s="123"/>
      <c r="DAL17" s="123"/>
      <c r="DAM17" s="123"/>
      <c r="DAN17" s="123"/>
      <c r="DAO17" s="123"/>
      <c r="DAP17" s="123"/>
      <c r="DAQ17" s="123"/>
      <c r="DAR17" s="123"/>
      <c r="DAS17" s="123"/>
      <c r="DAT17" s="123"/>
      <c r="DAU17" s="123"/>
      <c r="DAV17" s="123"/>
      <c r="DAW17" s="123"/>
      <c r="DAX17" s="123"/>
      <c r="DAY17" s="123"/>
      <c r="DAZ17" s="123"/>
      <c r="DBA17" s="123"/>
      <c r="DBB17" s="123"/>
      <c r="DBC17" s="123"/>
      <c r="DBD17" s="123"/>
      <c r="DBE17" s="123"/>
      <c r="DBF17" s="123"/>
      <c r="DBG17" s="123"/>
      <c r="DBH17" s="123"/>
      <c r="DBI17" s="123"/>
      <c r="DBJ17" s="123"/>
      <c r="DBK17" s="123"/>
      <c r="DBL17" s="123"/>
      <c r="DBM17" s="123"/>
      <c r="DBN17" s="123"/>
      <c r="DBO17" s="123"/>
      <c r="DBP17" s="123"/>
      <c r="DBQ17" s="123"/>
      <c r="DBR17" s="123"/>
      <c r="DBS17" s="123"/>
      <c r="DBT17" s="123"/>
      <c r="DBU17" s="123"/>
      <c r="DBV17" s="123"/>
      <c r="DBW17" s="123"/>
      <c r="DBX17" s="123"/>
      <c r="DBY17" s="123"/>
      <c r="DBZ17" s="123"/>
      <c r="DCA17" s="123"/>
      <c r="DCB17" s="123"/>
      <c r="DCC17" s="123"/>
      <c r="DCD17" s="123"/>
      <c r="DCE17" s="123"/>
      <c r="DCF17" s="123"/>
      <c r="DCG17" s="123"/>
      <c r="DCH17" s="123"/>
      <c r="DCI17" s="123"/>
      <c r="DCJ17" s="123"/>
      <c r="DCK17" s="123"/>
      <c r="DCL17" s="123"/>
      <c r="DCM17" s="123"/>
      <c r="DCN17" s="123"/>
      <c r="DCO17" s="123"/>
      <c r="DCP17" s="123"/>
      <c r="DCQ17" s="123"/>
      <c r="DCR17" s="123"/>
      <c r="DCS17" s="123"/>
      <c r="DCT17" s="123"/>
      <c r="DCU17" s="123"/>
      <c r="DCV17" s="123"/>
      <c r="DCW17" s="123"/>
      <c r="DCX17" s="123"/>
      <c r="DCY17" s="123"/>
      <c r="DCZ17" s="123"/>
      <c r="DDA17" s="123"/>
      <c r="DDB17" s="123"/>
      <c r="DDC17" s="123"/>
      <c r="DDD17" s="123"/>
      <c r="DDE17" s="123"/>
      <c r="DDF17" s="123"/>
      <c r="DDG17" s="123"/>
      <c r="DDH17" s="123"/>
      <c r="DDI17" s="123"/>
      <c r="DDJ17" s="123"/>
      <c r="DDK17" s="123"/>
      <c r="DDL17" s="123"/>
      <c r="DDM17" s="123"/>
      <c r="DDN17" s="123"/>
      <c r="DDO17" s="123"/>
      <c r="DDP17" s="123"/>
      <c r="DDQ17" s="123"/>
      <c r="DDR17" s="123"/>
      <c r="DDS17" s="123"/>
      <c r="DDT17" s="123"/>
      <c r="DDU17" s="123"/>
      <c r="DDV17" s="123"/>
      <c r="DDW17" s="123"/>
      <c r="DDX17" s="123"/>
      <c r="DDY17" s="123"/>
      <c r="DDZ17" s="123"/>
      <c r="DEA17" s="123"/>
      <c r="DEB17" s="123"/>
      <c r="DEC17" s="123"/>
      <c r="DED17" s="123"/>
      <c r="DEE17" s="123"/>
      <c r="DEF17" s="123"/>
      <c r="DEG17" s="123"/>
      <c r="DEH17" s="123"/>
      <c r="DEI17" s="123"/>
      <c r="DEJ17" s="123"/>
      <c r="DEK17" s="123"/>
      <c r="DEL17" s="123"/>
      <c r="DEM17" s="123"/>
      <c r="DEN17" s="123"/>
      <c r="DEO17" s="123"/>
      <c r="DEP17" s="123"/>
      <c r="DEQ17" s="123"/>
      <c r="DER17" s="123"/>
      <c r="DES17" s="123"/>
      <c r="DET17" s="123"/>
      <c r="DEU17" s="123"/>
      <c r="DEV17" s="123"/>
      <c r="DEW17" s="123"/>
      <c r="DEX17" s="123"/>
      <c r="DEY17" s="123"/>
      <c r="DEZ17" s="123"/>
      <c r="DFA17" s="123"/>
      <c r="DFB17" s="123"/>
      <c r="DFC17" s="123"/>
      <c r="DFD17" s="123"/>
      <c r="DFE17" s="123"/>
      <c r="DFF17" s="123"/>
      <c r="DFG17" s="123"/>
      <c r="DFH17" s="123"/>
      <c r="DFI17" s="123"/>
      <c r="DFJ17" s="123"/>
      <c r="DFK17" s="123"/>
      <c r="DFL17" s="123"/>
      <c r="DFM17" s="123"/>
      <c r="DFN17" s="123"/>
      <c r="DFO17" s="123"/>
      <c r="DFP17" s="123"/>
      <c r="DFQ17" s="123"/>
      <c r="DFR17" s="123"/>
      <c r="DFS17" s="123"/>
      <c r="DFT17" s="123"/>
      <c r="DFU17" s="123"/>
      <c r="DFV17" s="123"/>
      <c r="DFW17" s="123"/>
      <c r="DFX17" s="123"/>
      <c r="DFY17" s="123"/>
      <c r="DFZ17" s="123"/>
      <c r="DGA17" s="123"/>
      <c r="DGB17" s="123"/>
      <c r="DGC17" s="123"/>
      <c r="DGD17" s="123"/>
      <c r="DGE17" s="123"/>
      <c r="DGF17" s="123"/>
      <c r="DGG17" s="123"/>
      <c r="DGH17" s="123"/>
      <c r="DGI17" s="123"/>
      <c r="DGJ17" s="123"/>
      <c r="DGK17" s="123"/>
      <c r="DGL17" s="123"/>
      <c r="DGM17" s="123"/>
      <c r="DGN17" s="123"/>
      <c r="DGO17" s="123"/>
      <c r="DGP17" s="123"/>
      <c r="DGQ17" s="123"/>
      <c r="DGR17" s="123"/>
      <c r="DGS17" s="123"/>
      <c r="DGT17" s="123"/>
      <c r="DGU17" s="123"/>
      <c r="DGV17" s="123"/>
      <c r="DGW17" s="123"/>
      <c r="DGX17" s="123"/>
      <c r="DGY17" s="123"/>
      <c r="DGZ17" s="123"/>
      <c r="DHA17" s="123"/>
      <c r="DHB17" s="123"/>
      <c r="DHC17" s="123"/>
      <c r="DHD17" s="123"/>
      <c r="DHE17" s="123"/>
      <c r="DHF17" s="123"/>
      <c r="DHG17" s="123"/>
      <c r="DHH17" s="123"/>
      <c r="DHI17" s="123"/>
      <c r="DHJ17" s="123"/>
      <c r="DHK17" s="123"/>
      <c r="DHL17" s="123"/>
      <c r="DHM17" s="123"/>
      <c r="DHN17" s="123"/>
      <c r="DHO17" s="123"/>
      <c r="DHP17" s="123"/>
      <c r="DHQ17" s="123"/>
      <c r="DHR17" s="123"/>
      <c r="DHS17" s="123"/>
      <c r="DHT17" s="123"/>
      <c r="DHU17" s="123"/>
      <c r="DHV17" s="123"/>
      <c r="DHW17" s="123"/>
      <c r="DHX17" s="123"/>
      <c r="DHY17" s="123"/>
      <c r="DHZ17" s="123"/>
      <c r="DIA17" s="123"/>
      <c r="DIB17" s="123"/>
      <c r="DIC17" s="123"/>
      <c r="DID17" s="123"/>
      <c r="DIE17" s="123"/>
      <c r="DIF17" s="123"/>
      <c r="DIG17" s="123"/>
      <c r="DIH17" s="123"/>
      <c r="DII17" s="123"/>
      <c r="DIJ17" s="123"/>
      <c r="DIK17" s="123"/>
      <c r="DIL17" s="123"/>
      <c r="DIM17" s="123"/>
      <c r="DIN17" s="123"/>
      <c r="DIO17" s="123"/>
      <c r="DIP17" s="123"/>
      <c r="DIQ17" s="123"/>
      <c r="DIR17" s="123"/>
      <c r="DIS17" s="123"/>
      <c r="DIT17" s="123"/>
      <c r="DIU17" s="123"/>
      <c r="DIV17" s="123"/>
      <c r="DIW17" s="123"/>
      <c r="DIX17" s="123"/>
      <c r="DIY17" s="123"/>
      <c r="DIZ17" s="123"/>
      <c r="DJA17" s="123"/>
      <c r="DJB17" s="123"/>
      <c r="DJC17" s="123"/>
      <c r="DJD17" s="123"/>
      <c r="DJE17" s="123"/>
      <c r="DJF17" s="123"/>
      <c r="DJG17" s="123"/>
      <c r="DJH17" s="123"/>
      <c r="DJI17" s="123"/>
      <c r="DJJ17" s="123"/>
      <c r="DJK17" s="123"/>
      <c r="DJL17" s="123"/>
      <c r="DJM17" s="123"/>
      <c r="DJN17" s="123"/>
      <c r="DJO17" s="123"/>
      <c r="DJP17" s="123"/>
      <c r="DJQ17" s="123"/>
      <c r="DJR17" s="123"/>
      <c r="DJS17" s="123"/>
      <c r="DJT17" s="123"/>
      <c r="DJU17" s="123"/>
      <c r="DJV17" s="123"/>
      <c r="DJW17" s="123"/>
      <c r="DJX17" s="123"/>
      <c r="DJY17" s="123"/>
      <c r="DJZ17" s="123"/>
      <c r="DKA17" s="123"/>
      <c r="DKB17" s="123"/>
      <c r="DKC17" s="123"/>
      <c r="DKD17" s="123"/>
      <c r="DKE17" s="123"/>
      <c r="DKF17" s="123"/>
      <c r="DKG17" s="123"/>
      <c r="DKH17" s="123"/>
      <c r="DKI17" s="123"/>
      <c r="DKJ17" s="123"/>
      <c r="DKK17" s="123"/>
      <c r="DKL17" s="123"/>
      <c r="DKM17" s="123"/>
      <c r="DKN17" s="123"/>
      <c r="DKO17" s="123"/>
      <c r="DKP17" s="123"/>
      <c r="DKQ17" s="123"/>
      <c r="DKR17" s="123"/>
      <c r="DKS17" s="123"/>
      <c r="DKT17" s="123"/>
      <c r="DKU17" s="123"/>
      <c r="DKV17" s="123"/>
      <c r="DKW17" s="123"/>
      <c r="DKX17" s="123"/>
      <c r="DKY17" s="123"/>
      <c r="DKZ17" s="123"/>
      <c r="DLA17" s="123"/>
      <c r="DLB17" s="123"/>
      <c r="DLC17" s="123"/>
      <c r="DLD17" s="123"/>
      <c r="DLE17" s="123"/>
      <c r="DLF17" s="123"/>
      <c r="DLG17" s="123"/>
      <c r="DLH17" s="123"/>
      <c r="DLI17" s="123"/>
      <c r="DLJ17" s="123"/>
      <c r="DLK17" s="123"/>
      <c r="DLL17" s="123"/>
      <c r="DLM17" s="123"/>
      <c r="DLN17" s="123"/>
      <c r="DLO17" s="123"/>
      <c r="DLP17" s="123"/>
      <c r="DLQ17" s="123"/>
      <c r="DLR17" s="123"/>
      <c r="DLS17" s="123"/>
      <c r="DLT17" s="123"/>
      <c r="DLU17" s="123"/>
      <c r="DLV17" s="123"/>
      <c r="DLW17" s="123"/>
      <c r="DLX17" s="123"/>
      <c r="DLY17" s="123"/>
      <c r="DLZ17" s="123"/>
      <c r="DMA17" s="123"/>
      <c r="DMB17" s="123"/>
      <c r="DMC17" s="123"/>
      <c r="DMD17" s="123"/>
      <c r="DME17" s="123"/>
      <c r="DMF17" s="123"/>
      <c r="DMG17" s="123"/>
      <c r="DMH17" s="123"/>
      <c r="DMI17" s="123"/>
      <c r="DMJ17" s="123"/>
      <c r="DMK17" s="123"/>
      <c r="DML17" s="123"/>
      <c r="DMM17" s="123"/>
      <c r="DMN17" s="123"/>
      <c r="DMO17" s="123"/>
      <c r="DMP17" s="123"/>
      <c r="DMQ17" s="123"/>
      <c r="DMR17" s="123"/>
      <c r="DMS17" s="123"/>
      <c r="DMT17" s="123"/>
      <c r="DMU17" s="123"/>
      <c r="DMV17" s="123"/>
      <c r="DMW17" s="123"/>
      <c r="DMX17" s="123"/>
      <c r="DMY17" s="123"/>
      <c r="DMZ17" s="123"/>
      <c r="DNA17" s="123"/>
      <c r="DNB17" s="123"/>
      <c r="DNC17" s="123"/>
      <c r="DND17" s="123"/>
      <c r="DNE17" s="123"/>
      <c r="DNF17" s="123"/>
      <c r="DNG17" s="123"/>
      <c r="DNH17" s="123"/>
      <c r="DNI17" s="123"/>
      <c r="DNJ17" s="123"/>
      <c r="DNK17" s="123"/>
      <c r="DNL17" s="123"/>
      <c r="DNM17" s="123"/>
      <c r="DNN17" s="123"/>
      <c r="DNO17" s="123"/>
      <c r="DNP17" s="123"/>
      <c r="DNQ17" s="123"/>
      <c r="DNR17" s="123"/>
      <c r="DNS17" s="123"/>
      <c r="DNT17" s="123"/>
      <c r="DNU17" s="123"/>
      <c r="DNV17" s="123"/>
      <c r="DNW17" s="123"/>
      <c r="DNX17" s="123"/>
      <c r="DNY17" s="123"/>
      <c r="DNZ17" s="123"/>
      <c r="DOA17" s="123"/>
      <c r="DOB17" s="123"/>
      <c r="DOC17" s="123"/>
      <c r="DOD17" s="123"/>
      <c r="DOE17" s="123"/>
      <c r="DOF17" s="123"/>
      <c r="DOG17" s="123"/>
      <c r="DOH17" s="123"/>
      <c r="DOI17" s="123"/>
      <c r="DOJ17" s="123"/>
      <c r="DOK17" s="123"/>
      <c r="DOL17" s="123"/>
      <c r="DOM17" s="123"/>
      <c r="DON17" s="123"/>
      <c r="DOO17" s="123"/>
      <c r="DOP17" s="123"/>
      <c r="DOQ17" s="123"/>
      <c r="DOR17" s="123"/>
      <c r="DOS17" s="123"/>
      <c r="DOT17" s="123"/>
      <c r="DOU17" s="123"/>
      <c r="DOV17" s="123"/>
      <c r="DOW17" s="123"/>
      <c r="DOX17" s="123"/>
      <c r="DOY17" s="123"/>
      <c r="DOZ17" s="123"/>
      <c r="DPA17" s="123"/>
      <c r="DPB17" s="123"/>
      <c r="DPC17" s="123"/>
      <c r="DPD17" s="123"/>
      <c r="DPE17" s="123"/>
      <c r="DPF17" s="123"/>
      <c r="DPG17" s="123"/>
      <c r="DPH17" s="123"/>
      <c r="DPI17" s="123"/>
      <c r="DPJ17" s="123"/>
      <c r="DPK17" s="123"/>
      <c r="DPL17" s="123"/>
      <c r="DPM17" s="123"/>
      <c r="DPN17" s="123"/>
      <c r="DPO17" s="123"/>
      <c r="DPP17" s="123"/>
      <c r="DPQ17" s="123"/>
      <c r="DPR17" s="123"/>
      <c r="DPS17" s="123"/>
      <c r="DPT17" s="123"/>
      <c r="DPU17" s="123"/>
      <c r="DPV17" s="123"/>
      <c r="DPW17" s="123"/>
      <c r="DPX17" s="123"/>
      <c r="DPY17" s="123"/>
      <c r="DPZ17" s="123"/>
      <c r="DQA17" s="123"/>
      <c r="DQB17" s="123"/>
      <c r="DQC17" s="123"/>
      <c r="DQD17" s="123"/>
      <c r="DQE17" s="123"/>
      <c r="DQF17" s="123"/>
      <c r="DQG17" s="123"/>
      <c r="DQH17" s="123"/>
      <c r="DQI17" s="123"/>
      <c r="DQJ17" s="123"/>
      <c r="DQK17" s="123"/>
      <c r="DQL17" s="123"/>
      <c r="DQM17" s="123"/>
      <c r="DQN17" s="123"/>
      <c r="DQO17" s="123"/>
      <c r="DQP17" s="123"/>
      <c r="DQQ17" s="123"/>
      <c r="DQR17" s="123"/>
      <c r="DQS17" s="123"/>
      <c r="DQT17" s="123"/>
      <c r="DQU17" s="123"/>
      <c r="DQV17" s="123"/>
      <c r="DQW17" s="123"/>
      <c r="DQX17" s="123"/>
      <c r="DQY17" s="123"/>
      <c r="DQZ17" s="123"/>
      <c r="DRA17" s="123"/>
      <c r="DRB17" s="123"/>
      <c r="DRC17" s="123"/>
      <c r="DRD17" s="123"/>
      <c r="DRE17" s="123"/>
      <c r="DRF17" s="123"/>
      <c r="DRG17" s="123"/>
      <c r="DRH17" s="123"/>
      <c r="DRI17" s="123"/>
      <c r="DRJ17" s="123"/>
      <c r="DRK17" s="123"/>
      <c r="DRL17" s="123"/>
      <c r="DRM17" s="123"/>
      <c r="DRN17" s="123"/>
      <c r="DRO17" s="123"/>
      <c r="DRP17" s="123"/>
      <c r="DRQ17" s="123"/>
      <c r="DRR17" s="123"/>
      <c r="DRS17" s="123"/>
      <c r="DRT17" s="123"/>
      <c r="DRU17" s="123"/>
      <c r="DRV17" s="123"/>
      <c r="DRW17" s="123"/>
      <c r="DRX17" s="123"/>
      <c r="DRY17" s="123"/>
      <c r="DRZ17" s="123"/>
      <c r="DSA17" s="123"/>
      <c r="DSB17" s="123"/>
      <c r="DSC17" s="123"/>
      <c r="DSD17" s="123"/>
      <c r="DSE17" s="123"/>
      <c r="DSF17" s="123"/>
      <c r="DSG17" s="123"/>
      <c r="DSH17" s="123"/>
      <c r="DSI17" s="123"/>
      <c r="DSJ17" s="123"/>
      <c r="DSK17" s="123"/>
      <c r="DSL17" s="123"/>
      <c r="DSM17" s="123"/>
      <c r="DSN17" s="123"/>
      <c r="DSO17" s="123"/>
      <c r="DSP17" s="123"/>
      <c r="DSQ17" s="123"/>
      <c r="DSR17" s="123"/>
      <c r="DSS17" s="123"/>
      <c r="DST17" s="123"/>
      <c r="DSU17" s="123"/>
      <c r="DSV17" s="123"/>
      <c r="DSW17" s="123"/>
      <c r="DSX17" s="123"/>
      <c r="DSY17" s="123"/>
      <c r="DSZ17" s="123"/>
      <c r="DTA17" s="123"/>
      <c r="DTB17" s="123"/>
      <c r="DTC17" s="123"/>
      <c r="DTD17" s="123"/>
      <c r="DTE17" s="123"/>
      <c r="DTF17" s="123"/>
      <c r="DTG17" s="123"/>
      <c r="DTH17" s="123"/>
      <c r="DTI17" s="123"/>
      <c r="DTJ17" s="123"/>
      <c r="DTK17" s="123"/>
      <c r="DTL17" s="123"/>
      <c r="DTM17" s="123"/>
      <c r="DTN17" s="123"/>
      <c r="DTO17" s="123"/>
      <c r="DTP17" s="123"/>
      <c r="DTQ17" s="123"/>
      <c r="DTR17" s="123"/>
      <c r="DTS17" s="123"/>
      <c r="DTT17" s="123"/>
      <c r="DTU17" s="123"/>
      <c r="DTV17" s="123"/>
      <c r="DTW17" s="123"/>
      <c r="DTX17" s="123"/>
      <c r="DTY17" s="123"/>
      <c r="DTZ17" s="123"/>
      <c r="DUA17" s="123"/>
      <c r="DUB17" s="123"/>
      <c r="DUC17" s="123"/>
      <c r="DUD17" s="123"/>
      <c r="DUE17" s="123"/>
      <c r="DUF17" s="123"/>
      <c r="DUG17" s="123"/>
      <c r="DUH17" s="123"/>
      <c r="DUI17" s="123"/>
      <c r="DUJ17" s="123"/>
      <c r="DUK17" s="123"/>
      <c r="DUL17" s="123"/>
      <c r="DUM17" s="123"/>
      <c r="DUN17" s="123"/>
      <c r="DUO17" s="123"/>
      <c r="DUP17" s="123"/>
      <c r="DUQ17" s="123"/>
      <c r="DUR17" s="123"/>
      <c r="DUS17" s="123"/>
      <c r="DUT17" s="123"/>
      <c r="DUU17" s="123"/>
      <c r="DUV17" s="123"/>
      <c r="DUW17" s="123"/>
      <c r="DUX17" s="123"/>
      <c r="DUY17" s="123"/>
      <c r="DUZ17" s="123"/>
      <c r="DVA17" s="123"/>
      <c r="DVB17" s="123"/>
      <c r="DVC17" s="123"/>
      <c r="DVD17" s="123"/>
      <c r="DVE17" s="123"/>
      <c r="DVF17" s="123"/>
      <c r="DVG17" s="123"/>
      <c r="DVH17" s="123"/>
      <c r="DVI17" s="123"/>
      <c r="DVJ17" s="123"/>
      <c r="DVK17" s="123"/>
      <c r="DVL17" s="123"/>
      <c r="DVM17" s="123"/>
      <c r="DVN17" s="123"/>
      <c r="DVO17" s="123"/>
      <c r="DVP17" s="123"/>
      <c r="DVQ17" s="123"/>
      <c r="DVR17" s="123"/>
      <c r="DVS17" s="123"/>
      <c r="DVT17" s="123"/>
      <c r="DVU17" s="123"/>
      <c r="DVV17" s="123"/>
      <c r="DVW17" s="123"/>
      <c r="DVX17" s="123"/>
      <c r="DVY17" s="123"/>
      <c r="DVZ17" s="123"/>
      <c r="DWA17" s="123"/>
      <c r="DWB17" s="123"/>
      <c r="DWC17" s="123"/>
      <c r="DWD17" s="123"/>
      <c r="DWE17" s="123"/>
      <c r="DWF17" s="123"/>
      <c r="DWG17" s="123"/>
      <c r="DWH17" s="123"/>
      <c r="DWI17" s="123"/>
      <c r="DWJ17" s="123"/>
      <c r="DWK17" s="123"/>
      <c r="DWL17" s="123"/>
      <c r="DWM17" s="123"/>
      <c r="DWN17" s="123"/>
      <c r="DWO17" s="123"/>
      <c r="DWP17" s="123"/>
      <c r="DWQ17" s="123"/>
      <c r="DWR17" s="123"/>
      <c r="DWS17" s="123"/>
      <c r="DWT17" s="123"/>
      <c r="DWU17" s="123"/>
      <c r="DWV17" s="123"/>
      <c r="DWW17" s="123"/>
      <c r="DWX17" s="123"/>
      <c r="DWY17" s="123"/>
      <c r="DWZ17" s="123"/>
      <c r="DXA17" s="123"/>
      <c r="DXB17" s="123"/>
      <c r="DXC17" s="123"/>
      <c r="DXD17" s="123"/>
      <c r="DXE17" s="123"/>
      <c r="DXF17" s="123"/>
      <c r="DXG17" s="123"/>
      <c r="DXH17" s="123"/>
      <c r="DXI17" s="123"/>
      <c r="DXJ17" s="123"/>
      <c r="DXK17" s="123"/>
      <c r="DXL17" s="123"/>
      <c r="DXM17" s="123"/>
      <c r="DXN17" s="123"/>
      <c r="DXO17" s="123"/>
      <c r="DXP17" s="123"/>
      <c r="DXQ17" s="123"/>
      <c r="DXR17" s="123"/>
      <c r="DXS17" s="123"/>
      <c r="DXT17" s="123"/>
      <c r="DXU17" s="123"/>
      <c r="DXV17" s="123"/>
      <c r="DXW17" s="123"/>
      <c r="DXX17" s="123"/>
      <c r="DXY17" s="123"/>
      <c r="DXZ17" s="123"/>
      <c r="DYA17" s="123"/>
      <c r="DYB17" s="123"/>
      <c r="DYC17" s="123"/>
      <c r="DYD17" s="123"/>
      <c r="DYE17" s="123"/>
      <c r="DYF17" s="123"/>
      <c r="DYG17" s="123"/>
      <c r="DYH17" s="123"/>
      <c r="DYI17" s="123"/>
      <c r="DYJ17" s="123"/>
      <c r="DYK17" s="123"/>
      <c r="DYL17" s="123"/>
      <c r="DYM17" s="123"/>
      <c r="DYN17" s="123"/>
      <c r="DYO17" s="123"/>
      <c r="DYP17" s="123"/>
      <c r="DYQ17" s="123"/>
      <c r="DYR17" s="123"/>
      <c r="DYS17" s="123"/>
      <c r="DYT17" s="123"/>
      <c r="DYU17" s="123"/>
      <c r="DYV17" s="123"/>
      <c r="DYW17" s="123"/>
      <c r="DYX17" s="123"/>
      <c r="DYY17" s="123"/>
      <c r="DYZ17" s="123"/>
      <c r="DZA17" s="123"/>
      <c r="DZB17" s="123"/>
      <c r="DZC17" s="123"/>
      <c r="DZD17" s="123"/>
      <c r="DZE17" s="123"/>
      <c r="DZF17" s="123"/>
      <c r="DZG17" s="123"/>
      <c r="DZH17" s="123"/>
      <c r="DZI17" s="123"/>
      <c r="DZJ17" s="123"/>
      <c r="DZK17" s="123"/>
      <c r="DZL17" s="123"/>
      <c r="DZM17" s="123"/>
      <c r="DZN17" s="123"/>
      <c r="DZO17" s="123"/>
      <c r="DZP17" s="123"/>
      <c r="DZQ17" s="123"/>
      <c r="DZR17" s="123"/>
      <c r="DZS17" s="123"/>
      <c r="DZT17" s="123"/>
      <c r="DZU17" s="123"/>
      <c r="DZV17" s="123"/>
      <c r="DZW17" s="123"/>
      <c r="DZX17" s="123"/>
      <c r="DZY17" s="123"/>
      <c r="DZZ17" s="123"/>
      <c r="EAA17" s="123"/>
      <c r="EAB17" s="123"/>
      <c r="EAC17" s="123"/>
      <c r="EAD17" s="123"/>
      <c r="EAE17" s="123"/>
      <c r="EAF17" s="123"/>
      <c r="EAG17" s="123"/>
      <c r="EAH17" s="123"/>
      <c r="EAI17" s="123"/>
      <c r="EAJ17" s="123"/>
      <c r="EAK17" s="123"/>
      <c r="EAL17" s="123"/>
      <c r="EAM17" s="123"/>
      <c r="EAN17" s="123"/>
      <c r="EAO17" s="123"/>
      <c r="EAP17" s="123"/>
      <c r="EAQ17" s="123"/>
      <c r="EAR17" s="123"/>
      <c r="EAS17" s="123"/>
      <c r="EAT17" s="123"/>
      <c r="EAU17" s="123"/>
      <c r="EAV17" s="123"/>
      <c r="EAW17" s="123"/>
      <c r="EAX17" s="123"/>
      <c r="EAY17" s="123"/>
      <c r="EAZ17" s="123"/>
      <c r="EBA17" s="123"/>
      <c r="EBB17" s="123"/>
      <c r="EBC17" s="123"/>
      <c r="EBD17" s="123"/>
      <c r="EBE17" s="123"/>
      <c r="EBF17" s="123"/>
      <c r="EBG17" s="123"/>
      <c r="EBH17" s="123"/>
      <c r="EBI17" s="123"/>
      <c r="EBJ17" s="123"/>
      <c r="EBK17" s="123"/>
      <c r="EBL17" s="123"/>
      <c r="EBM17" s="123"/>
      <c r="EBN17" s="123"/>
      <c r="EBO17" s="123"/>
      <c r="EBP17" s="123"/>
      <c r="EBQ17" s="123"/>
      <c r="EBR17" s="123"/>
      <c r="EBS17" s="123"/>
      <c r="EBT17" s="123"/>
      <c r="EBU17" s="123"/>
      <c r="EBV17" s="123"/>
      <c r="EBW17" s="123"/>
      <c r="EBX17" s="123"/>
      <c r="EBY17" s="123"/>
      <c r="EBZ17" s="123"/>
      <c r="ECA17" s="123"/>
      <c r="ECB17" s="123"/>
      <c r="ECC17" s="123"/>
      <c r="ECD17" s="123"/>
      <c r="ECE17" s="123"/>
      <c r="ECF17" s="123"/>
      <c r="ECG17" s="123"/>
      <c r="ECH17" s="123"/>
      <c r="ECI17" s="123"/>
      <c r="ECJ17" s="123"/>
      <c r="ECK17" s="123"/>
      <c r="ECL17" s="123"/>
      <c r="ECM17" s="123"/>
      <c r="ECN17" s="123"/>
      <c r="ECO17" s="123"/>
      <c r="ECP17" s="123"/>
      <c r="ECQ17" s="123"/>
      <c r="ECR17" s="123"/>
      <c r="ECS17" s="123"/>
      <c r="ECT17" s="123"/>
      <c r="ECU17" s="123"/>
      <c r="ECV17" s="123"/>
      <c r="ECW17" s="123"/>
      <c r="ECX17" s="123"/>
      <c r="ECY17" s="123"/>
      <c r="ECZ17" s="123"/>
      <c r="EDA17" s="123"/>
      <c r="EDB17" s="123"/>
      <c r="EDC17" s="123"/>
      <c r="EDD17" s="123"/>
      <c r="EDE17" s="123"/>
      <c r="EDF17" s="123"/>
      <c r="EDG17" s="123"/>
      <c r="EDH17" s="123"/>
      <c r="EDI17" s="123"/>
      <c r="EDJ17" s="123"/>
      <c r="EDK17" s="123"/>
      <c r="EDL17" s="123"/>
      <c r="EDM17" s="123"/>
      <c r="EDN17" s="123"/>
      <c r="EDO17" s="123"/>
      <c r="EDP17" s="123"/>
      <c r="EDQ17" s="123"/>
      <c r="EDR17" s="123"/>
      <c r="EDS17" s="123"/>
      <c r="EDT17" s="123"/>
      <c r="EDU17" s="123"/>
      <c r="EDV17" s="123"/>
      <c r="EDW17" s="123"/>
      <c r="EDX17" s="123"/>
      <c r="EDY17" s="123"/>
      <c r="EDZ17" s="123"/>
      <c r="EEA17" s="123"/>
      <c r="EEB17" s="123"/>
      <c r="EEC17" s="123"/>
      <c r="EED17" s="123"/>
      <c r="EEE17" s="123"/>
      <c r="EEF17" s="123"/>
      <c r="EEG17" s="123"/>
      <c r="EEH17" s="123"/>
      <c r="EEI17" s="123"/>
      <c r="EEJ17" s="123"/>
      <c r="EEK17" s="123"/>
      <c r="EEL17" s="123"/>
      <c r="EEM17" s="123"/>
      <c r="EEN17" s="123"/>
      <c r="EEO17" s="123"/>
      <c r="EEP17" s="123"/>
      <c r="EEQ17" s="123"/>
      <c r="EER17" s="123"/>
      <c r="EES17" s="123"/>
      <c r="EET17" s="123"/>
      <c r="EEU17" s="123"/>
      <c r="EEV17" s="123"/>
      <c r="EEW17" s="123"/>
      <c r="EEX17" s="123"/>
      <c r="EEY17" s="123"/>
      <c r="EEZ17" s="123"/>
      <c r="EFA17" s="123"/>
      <c r="EFB17" s="123"/>
      <c r="EFC17" s="123"/>
      <c r="EFD17" s="123"/>
      <c r="EFE17" s="123"/>
      <c r="EFF17" s="123"/>
      <c r="EFG17" s="123"/>
      <c r="EFH17" s="123"/>
      <c r="EFI17" s="123"/>
      <c r="EFJ17" s="123"/>
      <c r="EFK17" s="123"/>
      <c r="EFL17" s="123"/>
      <c r="EFM17" s="123"/>
      <c r="EFN17" s="123"/>
      <c r="EFO17" s="123"/>
      <c r="EFP17" s="123"/>
      <c r="EFQ17" s="123"/>
      <c r="EFR17" s="123"/>
      <c r="EFS17" s="123"/>
      <c r="EFT17" s="123"/>
      <c r="EFU17" s="123"/>
      <c r="EFV17" s="123"/>
      <c r="EFW17" s="123"/>
      <c r="EFX17" s="123"/>
      <c r="EFY17" s="123"/>
      <c r="EFZ17" s="123"/>
      <c r="EGA17" s="123"/>
      <c r="EGB17" s="123"/>
      <c r="EGC17" s="123"/>
      <c r="EGD17" s="123"/>
      <c r="EGE17" s="123"/>
      <c r="EGF17" s="123"/>
      <c r="EGG17" s="123"/>
      <c r="EGH17" s="123"/>
      <c r="EGI17" s="123"/>
      <c r="EGJ17" s="123"/>
      <c r="EGK17" s="123"/>
      <c r="EGL17" s="123"/>
      <c r="EGM17" s="123"/>
      <c r="EGN17" s="123"/>
      <c r="EGO17" s="123"/>
      <c r="EGP17" s="123"/>
      <c r="EGQ17" s="123"/>
      <c r="EGR17" s="123"/>
      <c r="EGS17" s="123"/>
      <c r="EGT17" s="123"/>
      <c r="EGU17" s="123"/>
      <c r="EGV17" s="123"/>
      <c r="EGW17" s="123"/>
      <c r="EGX17" s="123"/>
      <c r="EGY17" s="123"/>
      <c r="EGZ17" s="123"/>
      <c r="EHA17" s="123"/>
      <c r="EHB17" s="123"/>
      <c r="EHC17" s="123"/>
      <c r="EHD17" s="123"/>
      <c r="EHE17" s="123"/>
      <c r="EHF17" s="123"/>
      <c r="EHG17" s="123"/>
      <c r="EHH17" s="123"/>
      <c r="EHI17" s="123"/>
      <c r="EHJ17" s="123"/>
      <c r="EHK17" s="123"/>
      <c r="EHL17" s="123"/>
      <c r="EHM17" s="123"/>
      <c r="EHN17" s="123"/>
      <c r="EHO17" s="123"/>
      <c r="EHP17" s="123"/>
      <c r="EHQ17" s="123"/>
      <c r="EHR17" s="123"/>
      <c r="EHS17" s="123"/>
      <c r="EHT17" s="123"/>
      <c r="EHU17" s="123"/>
      <c r="EHV17" s="123"/>
      <c r="EHW17" s="123"/>
      <c r="EHX17" s="123"/>
      <c r="EHY17" s="123"/>
      <c r="EHZ17" s="123"/>
      <c r="EIA17" s="123"/>
      <c r="EIB17" s="123"/>
      <c r="EIC17" s="123"/>
      <c r="EID17" s="123"/>
      <c r="EIE17" s="123"/>
      <c r="EIF17" s="123"/>
      <c r="EIG17" s="123"/>
      <c r="EIH17" s="123"/>
      <c r="EII17" s="123"/>
      <c r="EIJ17" s="123"/>
      <c r="EIK17" s="123"/>
      <c r="EIL17" s="123"/>
      <c r="EIM17" s="123"/>
      <c r="EIN17" s="123"/>
      <c r="EIO17" s="123"/>
      <c r="EIP17" s="123"/>
      <c r="EIQ17" s="123"/>
      <c r="EIR17" s="123"/>
      <c r="EIS17" s="123"/>
      <c r="EIT17" s="123"/>
      <c r="EIU17" s="123"/>
      <c r="EIV17" s="123"/>
      <c r="EIW17" s="123"/>
      <c r="EIX17" s="123"/>
      <c r="EIY17" s="123"/>
      <c r="EIZ17" s="123"/>
      <c r="EJA17" s="123"/>
      <c r="EJB17" s="123"/>
      <c r="EJC17" s="123"/>
      <c r="EJD17" s="123"/>
      <c r="EJE17" s="123"/>
      <c r="EJF17" s="123"/>
      <c r="EJG17" s="123"/>
      <c r="EJH17" s="123"/>
      <c r="EJI17" s="123"/>
      <c r="EJJ17" s="123"/>
      <c r="EJK17" s="123"/>
      <c r="EJL17" s="123"/>
      <c r="EJM17" s="123"/>
      <c r="EJN17" s="123"/>
      <c r="EJO17" s="123"/>
      <c r="EJP17" s="123"/>
      <c r="EJQ17" s="123"/>
      <c r="EJR17" s="123"/>
      <c r="EJS17" s="123"/>
      <c r="EJT17" s="123"/>
      <c r="EJU17" s="123"/>
      <c r="EJV17" s="123"/>
      <c r="EJW17" s="123"/>
      <c r="EJX17" s="123"/>
      <c r="EJY17" s="123"/>
      <c r="EJZ17" s="123"/>
      <c r="EKA17" s="123"/>
      <c r="EKB17" s="123"/>
      <c r="EKC17" s="123"/>
      <c r="EKD17" s="123"/>
      <c r="EKE17" s="123"/>
      <c r="EKF17" s="123"/>
      <c r="EKG17" s="123"/>
      <c r="EKH17" s="123"/>
      <c r="EKI17" s="123"/>
      <c r="EKJ17" s="123"/>
      <c r="EKK17" s="123"/>
      <c r="EKL17" s="123"/>
      <c r="EKM17" s="123"/>
      <c r="EKN17" s="123"/>
      <c r="EKO17" s="123"/>
      <c r="EKP17" s="123"/>
      <c r="EKQ17" s="123"/>
      <c r="EKR17" s="123"/>
      <c r="EKS17" s="123"/>
      <c r="EKT17" s="123"/>
      <c r="EKU17" s="123"/>
      <c r="EKV17" s="123"/>
      <c r="EKW17" s="123"/>
      <c r="EKX17" s="123"/>
      <c r="EKY17" s="123"/>
      <c r="EKZ17" s="123"/>
      <c r="ELA17" s="123"/>
      <c r="ELB17" s="123"/>
      <c r="ELC17" s="123"/>
      <c r="ELD17" s="123"/>
      <c r="ELE17" s="123"/>
      <c r="ELF17" s="123"/>
      <c r="ELG17" s="123"/>
      <c r="ELH17" s="123"/>
      <c r="ELI17" s="123"/>
      <c r="ELJ17" s="123"/>
      <c r="ELK17" s="123"/>
      <c r="ELL17" s="123"/>
      <c r="ELM17" s="123"/>
      <c r="ELN17" s="123"/>
      <c r="ELO17" s="123"/>
      <c r="ELP17" s="123"/>
      <c r="ELQ17" s="123"/>
      <c r="ELR17" s="123"/>
      <c r="ELS17" s="123"/>
      <c r="ELT17" s="123"/>
      <c r="ELU17" s="123"/>
      <c r="ELV17" s="123"/>
      <c r="ELW17" s="123"/>
      <c r="ELX17" s="123"/>
      <c r="ELY17" s="123"/>
      <c r="ELZ17" s="123"/>
      <c r="EMA17" s="123"/>
      <c r="EMB17" s="123"/>
      <c r="EMC17" s="123"/>
      <c r="EMD17" s="123"/>
      <c r="EME17" s="123"/>
      <c r="EMF17" s="123"/>
      <c r="EMG17" s="123"/>
      <c r="EMH17" s="123"/>
      <c r="EMI17" s="123"/>
      <c r="EMJ17" s="123"/>
      <c r="EMK17" s="123"/>
      <c r="EML17" s="123"/>
      <c r="EMM17" s="123"/>
      <c r="EMN17" s="123"/>
      <c r="EMO17" s="123"/>
      <c r="EMP17" s="123"/>
      <c r="EMQ17" s="123"/>
      <c r="EMR17" s="123"/>
      <c r="EMS17" s="123"/>
      <c r="EMT17" s="123"/>
      <c r="EMU17" s="123"/>
      <c r="EMV17" s="123"/>
      <c r="EMW17" s="123"/>
      <c r="EMX17" s="123"/>
      <c r="EMY17" s="123"/>
      <c r="EMZ17" s="123"/>
      <c r="ENA17" s="123"/>
      <c r="ENB17" s="123"/>
      <c r="ENC17" s="123"/>
      <c r="END17" s="123"/>
      <c r="ENE17" s="123"/>
      <c r="ENF17" s="123"/>
      <c r="ENG17" s="123"/>
      <c r="ENH17" s="123"/>
      <c r="ENI17" s="123"/>
      <c r="ENJ17" s="123"/>
      <c r="ENK17" s="123"/>
      <c r="ENL17" s="123"/>
      <c r="ENM17" s="123"/>
      <c r="ENN17" s="123"/>
      <c r="ENO17" s="123"/>
      <c r="ENP17" s="123"/>
      <c r="ENQ17" s="123"/>
      <c r="ENR17" s="123"/>
      <c r="ENS17" s="123"/>
      <c r="ENT17" s="123"/>
      <c r="ENU17" s="123"/>
      <c r="ENV17" s="123"/>
      <c r="ENW17" s="123"/>
      <c r="ENX17" s="123"/>
      <c r="ENY17" s="123"/>
      <c r="ENZ17" s="123"/>
      <c r="EOA17" s="123"/>
      <c r="EOB17" s="123"/>
      <c r="EOC17" s="123"/>
      <c r="EOD17" s="123"/>
      <c r="EOE17" s="123"/>
      <c r="EOF17" s="123"/>
      <c r="EOG17" s="123"/>
      <c r="EOH17" s="123"/>
      <c r="EOI17" s="123"/>
      <c r="EOJ17" s="123"/>
      <c r="EOK17" s="123"/>
      <c r="EOL17" s="123"/>
      <c r="EOM17" s="123"/>
      <c r="EON17" s="123"/>
      <c r="EOO17" s="123"/>
      <c r="EOP17" s="123"/>
      <c r="EOQ17" s="123"/>
      <c r="EOR17" s="123"/>
      <c r="EOS17" s="123"/>
      <c r="EOT17" s="123"/>
      <c r="EOU17" s="123"/>
      <c r="EOV17" s="123"/>
      <c r="EOW17" s="123"/>
      <c r="EOX17" s="123"/>
      <c r="EOY17" s="123"/>
      <c r="EOZ17" s="123"/>
      <c r="EPA17" s="123"/>
      <c r="EPB17" s="123"/>
      <c r="EPC17" s="123"/>
      <c r="EPD17" s="123"/>
      <c r="EPE17" s="123"/>
      <c r="EPF17" s="123"/>
      <c r="EPG17" s="123"/>
      <c r="EPH17" s="123"/>
      <c r="EPI17" s="123"/>
      <c r="EPJ17" s="123"/>
      <c r="EPK17" s="123"/>
      <c r="EPL17" s="123"/>
      <c r="EPM17" s="123"/>
      <c r="EPN17" s="123"/>
      <c r="EPO17" s="123"/>
      <c r="EPP17" s="123"/>
      <c r="EPQ17" s="123"/>
      <c r="EPR17" s="123"/>
      <c r="EPS17" s="123"/>
      <c r="EPT17" s="123"/>
      <c r="EPU17" s="123"/>
      <c r="EPV17" s="123"/>
      <c r="EPW17" s="123"/>
      <c r="EPX17" s="123"/>
      <c r="EPY17" s="123"/>
      <c r="EPZ17" s="123"/>
      <c r="EQA17" s="123"/>
      <c r="EQB17" s="123"/>
      <c r="EQC17" s="123"/>
      <c r="EQD17" s="123"/>
      <c r="EQE17" s="123"/>
      <c r="EQF17" s="123"/>
      <c r="EQG17" s="123"/>
      <c r="EQH17" s="123"/>
      <c r="EQI17" s="123"/>
      <c r="EQJ17" s="123"/>
      <c r="EQK17" s="123"/>
      <c r="EQL17" s="123"/>
      <c r="EQM17" s="123"/>
      <c r="EQN17" s="123"/>
      <c r="EQO17" s="123"/>
      <c r="EQP17" s="123"/>
      <c r="EQQ17" s="123"/>
      <c r="EQR17" s="123"/>
      <c r="EQS17" s="123"/>
      <c r="EQT17" s="123"/>
      <c r="EQU17" s="123"/>
      <c r="EQV17" s="123"/>
      <c r="EQW17" s="123"/>
      <c r="EQX17" s="123"/>
      <c r="EQY17" s="123"/>
      <c r="EQZ17" s="123"/>
      <c r="ERA17" s="123"/>
      <c r="ERB17" s="123"/>
      <c r="ERC17" s="123"/>
      <c r="ERD17" s="123"/>
      <c r="ERE17" s="123"/>
      <c r="ERF17" s="123"/>
      <c r="ERG17" s="123"/>
      <c r="ERH17" s="123"/>
      <c r="ERI17" s="123"/>
      <c r="ERJ17" s="123"/>
      <c r="ERK17" s="123"/>
      <c r="ERL17" s="123"/>
      <c r="ERM17" s="123"/>
      <c r="ERN17" s="123"/>
      <c r="ERO17" s="123"/>
      <c r="ERP17" s="123"/>
      <c r="ERQ17" s="123"/>
      <c r="ERR17" s="123"/>
      <c r="ERS17" s="123"/>
      <c r="ERT17" s="123"/>
      <c r="ERU17" s="123"/>
      <c r="ERV17" s="123"/>
      <c r="ERW17" s="123"/>
      <c r="ERX17" s="123"/>
      <c r="ERY17" s="123"/>
      <c r="ERZ17" s="123"/>
      <c r="ESA17" s="123"/>
      <c r="ESB17" s="123"/>
      <c r="ESC17" s="123"/>
      <c r="ESD17" s="123"/>
      <c r="ESE17" s="123"/>
      <c r="ESF17" s="123"/>
      <c r="ESG17" s="123"/>
      <c r="ESH17" s="123"/>
      <c r="ESI17" s="123"/>
      <c r="ESJ17" s="123"/>
      <c r="ESK17" s="123"/>
      <c r="ESL17" s="123"/>
      <c r="ESM17" s="123"/>
      <c r="ESN17" s="123"/>
      <c r="ESO17" s="123"/>
      <c r="ESP17" s="123"/>
      <c r="ESQ17" s="123"/>
      <c r="ESR17" s="123"/>
      <c r="ESS17" s="123"/>
      <c r="EST17" s="123"/>
      <c r="ESU17" s="123"/>
      <c r="ESV17" s="123"/>
      <c r="ESW17" s="123"/>
      <c r="ESX17" s="123"/>
      <c r="ESY17" s="123"/>
      <c r="ESZ17" s="123"/>
      <c r="ETA17" s="123"/>
      <c r="ETB17" s="123"/>
      <c r="ETC17" s="123"/>
      <c r="ETD17" s="123"/>
      <c r="ETE17" s="123"/>
      <c r="ETF17" s="123"/>
      <c r="ETG17" s="123"/>
      <c r="ETH17" s="123"/>
      <c r="ETI17" s="123"/>
      <c r="ETJ17" s="123"/>
      <c r="ETK17" s="123"/>
      <c r="ETL17" s="123"/>
      <c r="ETM17" s="123"/>
      <c r="ETN17" s="123"/>
      <c r="ETO17" s="123"/>
      <c r="ETP17" s="123"/>
      <c r="ETQ17" s="123"/>
      <c r="ETR17" s="123"/>
      <c r="ETS17" s="123"/>
      <c r="ETT17" s="123"/>
      <c r="ETU17" s="123"/>
      <c r="ETV17" s="123"/>
      <c r="ETW17" s="123"/>
      <c r="ETX17" s="123"/>
      <c r="ETY17" s="123"/>
      <c r="ETZ17" s="123"/>
      <c r="EUA17" s="123"/>
      <c r="EUB17" s="123"/>
      <c r="EUC17" s="123"/>
      <c r="EUD17" s="123"/>
      <c r="EUE17" s="123"/>
      <c r="EUF17" s="123"/>
      <c r="EUG17" s="123"/>
      <c r="EUH17" s="123"/>
      <c r="EUI17" s="123"/>
      <c r="EUJ17" s="123"/>
      <c r="EUK17" s="123"/>
      <c r="EUL17" s="123"/>
      <c r="EUM17" s="123"/>
      <c r="EUN17" s="123"/>
      <c r="EUO17" s="123"/>
      <c r="EUP17" s="123"/>
      <c r="EUQ17" s="123"/>
      <c r="EUR17" s="123"/>
      <c r="EUS17" s="123"/>
      <c r="EUT17" s="123"/>
      <c r="EUU17" s="123"/>
      <c r="EUV17" s="123"/>
      <c r="EUW17" s="123"/>
      <c r="EUX17" s="123"/>
      <c r="EUY17" s="123"/>
      <c r="EUZ17" s="123"/>
      <c r="EVA17" s="123"/>
      <c r="EVB17" s="123"/>
      <c r="EVC17" s="123"/>
      <c r="EVD17" s="123"/>
      <c r="EVE17" s="123"/>
      <c r="EVF17" s="123"/>
      <c r="EVG17" s="123"/>
      <c r="EVH17" s="123"/>
      <c r="EVI17" s="123"/>
      <c r="EVJ17" s="123"/>
      <c r="EVK17" s="123"/>
      <c r="EVL17" s="123"/>
      <c r="EVM17" s="123"/>
      <c r="EVN17" s="123"/>
      <c r="EVO17" s="123"/>
      <c r="EVP17" s="123"/>
      <c r="EVQ17" s="123"/>
      <c r="EVR17" s="123"/>
      <c r="EVS17" s="123"/>
      <c r="EVT17" s="123"/>
      <c r="EVU17" s="123"/>
      <c r="EVV17" s="123"/>
      <c r="EVW17" s="123"/>
      <c r="EVX17" s="123"/>
      <c r="EVY17" s="123"/>
      <c r="EVZ17" s="123"/>
      <c r="EWA17" s="123"/>
      <c r="EWB17" s="123"/>
      <c r="EWC17" s="123"/>
      <c r="EWD17" s="123"/>
      <c r="EWE17" s="123"/>
      <c r="EWF17" s="123"/>
      <c r="EWG17" s="123"/>
      <c r="EWH17" s="123"/>
      <c r="EWI17" s="123"/>
      <c r="EWJ17" s="123"/>
      <c r="EWK17" s="123"/>
      <c r="EWL17" s="123"/>
      <c r="EWM17" s="123"/>
      <c r="EWN17" s="123"/>
      <c r="EWO17" s="123"/>
      <c r="EWP17" s="123"/>
      <c r="EWQ17" s="123"/>
      <c r="EWR17" s="123"/>
      <c r="EWS17" s="123"/>
      <c r="EWT17" s="123"/>
      <c r="EWU17" s="123"/>
      <c r="EWV17" s="123"/>
      <c r="EWW17" s="123"/>
      <c r="EWX17" s="123"/>
      <c r="EWY17" s="123"/>
      <c r="EWZ17" s="123"/>
      <c r="EXA17" s="123"/>
      <c r="EXB17" s="123"/>
      <c r="EXC17" s="123"/>
      <c r="EXD17" s="123"/>
      <c r="EXE17" s="123"/>
      <c r="EXF17" s="123"/>
      <c r="EXG17" s="123"/>
      <c r="EXH17" s="123"/>
      <c r="EXI17" s="123"/>
      <c r="EXJ17" s="123"/>
      <c r="EXK17" s="123"/>
      <c r="EXL17" s="123"/>
      <c r="EXM17" s="123"/>
      <c r="EXN17" s="123"/>
      <c r="EXO17" s="123"/>
      <c r="EXP17" s="123"/>
      <c r="EXQ17" s="123"/>
      <c r="EXR17" s="123"/>
      <c r="EXS17" s="123"/>
      <c r="EXT17" s="123"/>
      <c r="EXU17" s="123"/>
      <c r="EXV17" s="123"/>
      <c r="EXW17" s="123"/>
      <c r="EXX17" s="123"/>
      <c r="EXY17" s="123"/>
      <c r="EXZ17" s="123"/>
      <c r="EYA17" s="123"/>
      <c r="EYB17" s="123"/>
      <c r="EYC17" s="123"/>
      <c r="EYD17" s="123"/>
      <c r="EYE17" s="123"/>
      <c r="EYF17" s="123"/>
      <c r="EYG17" s="123"/>
      <c r="EYH17" s="123"/>
      <c r="EYI17" s="123"/>
      <c r="EYJ17" s="123"/>
      <c r="EYK17" s="123"/>
      <c r="EYL17" s="123"/>
      <c r="EYM17" s="123"/>
      <c r="EYN17" s="123"/>
      <c r="EYO17" s="123"/>
      <c r="EYP17" s="123"/>
      <c r="EYQ17" s="123"/>
      <c r="EYR17" s="123"/>
      <c r="EYS17" s="123"/>
      <c r="EYT17" s="123"/>
      <c r="EYU17" s="123"/>
      <c r="EYV17" s="123"/>
      <c r="EYW17" s="123"/>
      <c r="EYX17" s="123"/>
      <c r="EYY17" s="123"/>
      <c r="EYZ17" s="123"/>
      <c r="EZA17" s="123"/>
      <c r="EZB17" s="123"/>
      <c r="EZC17" s="123"/>
      <c r="EZD17" s="123"/>
      <c r="EZE17" s="123"/>
      <c r="EZF17" s="123"/>
      <c r="EZG17" s="123"/>
      <c r="EZH17" s="123"/>
      <c r="EZI17" s="123"/>
      <c r="EZJ17" s="123"/>
      <c r="EZK17" s="123"/>
      <c r="EZL17" s="123"/>
      <c r="EZM17" s="123"/>
      <c r="EZN17" s="123"/>
      <c r="EZO17" s="123"/>
      <c r="EZP17" s="123"/>
      <c r="EZQ17" s="123"/>
      <c r="EZR17" s="123"/>
      <c r="EZS17" s="123"/>
      <c r="EZT17" s="123"/>
      <c r="EZU17" s="123"/>
      <c r="EZV17" s="123"/>
      <c r="EZW17" s="123"/>
      <c r="EZX17" s="123"/>
      <c r="EZY17" s="123"/>
      <c r="EZZ17" s="123"/>
      <c r="FAA17" s="123"/>
      <c r="FAB17" s="123"/>
      <c r="FAC17" s="123"/>
      <c r="FAD17" s="123"/>
      <c r="FAE17" s="123"/>
      <c r="FAF17" s="123"/>
      <c r="FAG17" s="123"/>
      <c r="FAH17" s="123"/>
      <c r="FAI17" s="123"/>
      <c r="FAJ17" s="123"/>
      <c r="FAK17" s="123"/>
      <c r="FAL17" s="123"/>
      <c r="FAM17" s="123"/>
      <c r="FAN17" s="123"/>
      <c r="FAO17" s="123"/>
      <c r="FAP17" s="123"/>
      <c r="FAQ17" s="123"/>
      <c r="FAR17" s="123"/>
      <c r="FAS17" s="123"/>
      <c r="FAT17" s="123"/>
      <c r="FAU17" s="123"/>
      <c r="FAV17" s="123"/>
      <c r="FAW17" s="123"/>
      <c r="FAX17" s="123"/>
      <c r="FAY17" s="123"/>
      <c r="FAZ17" s="123"/>
      <c r="FBA17" s="123"/>
      <c r="FBB17" s="123"/>
      <c r="FBC17" s="123"/>
      <c r="FBD17" s="123"/>
      <c r="FBE17" s="123"/>
      <c r="FBF17" s="123"/>
      <c r="FBG17" s="123"/>
      <c r="FBH17" s="123"/>
      <c r="FBI17" s="123"/>
      <c r="FBJ17" s="123"/>
      <c r="FBK17" s="123"/>
      <c r="FBL17" s="123"/>
      <c r="FBM17" s="123"/>
      <c r="FBN17" s="123"/>
      <c r="FBO17" s="123"/>
      <c r="FBP17" s="123"/>
      <c r="FBQ17" s="123"/>
      <c r="FBR17" s="123"/>
      <c r="FBS17" s="123"/>
      <c r="FBT17" s="123"/>
      <c r="FBU17" s="123"/>
      <c r="FBV17" s="123"/>
      <c r="FBW17" s="123"/>
      <c r="FBX17" s="123"/>
      <c r="FBY17" s="123"/>
      <c r="FBZ17" s="123"/>
      <c r="FCA17" s="123"/>
      <c r="FCB17" s="123"/>
      <c r="FCC17" s="123"/>
      <c r="FCD17" s="123"/>
      <c r="FCE17" s="123"/>
      <c r="FCF17" s="123"/>
      <c r="FCG17" s="123"/>
      <c r="FCH17" s="123"/>
      <c r="FCI17" s="123"/>
      <c r="FCJ17" s="123"/>
      <c r="FCK17" s="123"/>
      <c r="FCL17" s="123"/>
      <c r="FCM17" s="123"/>
      <c r="FCN17" s="123"/>
      <c r="FCO17" s="123"/>
      <c r="FCP17" s="123"/>
      <c r="FCQ17" s="123"/>
      <c r="FCR17" s="123"/>
      <c r="FCS17" s="123"/>
      <c r="FCT17" s="123"/>
      <c r="FCU17" s="123"/>
      <c r="FCV17" s="123"/>
      <c r="FCW17" s="123"/>
      <c r="FCX17" s="123"/>
      <c r="FCY17" s="123"/>
      <c r="FCZ17" s="123"/>
      <c r="FDA17" s="123"/>
      <c r="FDB17" s="123"/>
      <c r="FDC17" s="123"/>
      <c r="FDD17" s="123"/>
      <c r="FDE17" s="123"/>
      <c r="FDF17" s="123"/>
      <c r="FDG17" s="123"/>
      <c r="FDH17" s="123"/>
      <c r="FDI17" s="123"/>
      <c r="FDJ17" s="123"/>
      <c r="FDK17" s="123"/>
      <c r="FDL17" s="123"/>
      <c r="FDM17" s="123"/>
      <c r="FDN17" s="123"/>
      <c r="FDO17" s="123"/>
      <c r="FDP17" s="123"/>
      <c r="FDQ17" s="123"/>
      <c r="FDR17" s="123"/>
      <c r="FDS17" s="123"/>
      <c r="FDT17" s="123"/>
      <c r="FDU17" s="123"/>
      <c r="FDV17" s="123"/>
      <c r="FDW17" s="123"/>
      <c r="FDX17" s="123"/>
      <c r="FDY17" s="123"/>
      <c r="FDZ17" s="123"/>
      <c r="FEA17" s="123"/>
      <c r="FEB17" s="123"/>
      <c r="FEC17" s="123"/>
      <c r="FED17" s="123"/>
      <c r="FEE17" s="123"/>
      <c r="FEF17" s="123"/>
      <c r="FEG17" s="123"/>
      <c r="FEH17" s="123"/>
      <c r="FEI17" s="123"/>
      <c r="FEJ17" s="123"/>
      <c r="FEK17" s="123"/>
      <c r="FEL17" s="123"/>
      <c r="FEM17" s="123"/>
      <c r="FEN17" s="123"/>
      <c r="FEO17" s="123"/>
      <c r="FEP17" s="123"/>
      <c r="FEQ17" s="123"/>
      <c r="FER17" s="123"/>
      <c r="FES17" s="123"/>
      <c r="FET17" s="123"/>
      <c r="FEU17" s="123"/>
      <c r="FEV17" s="123"/>
      <c r="FEW17" s="123"/>
      <c r="FEX17" s="123"/>
      <c r="FEY17" s="123"/>
      <c r="FEZ17" s="123"/>
      <c r="FFA17" s="123"/>
      <c r="FFB17" s="123"/>
      <c r="FFC17" s="123"/>
      <c r="FFD17" s="123"/>
      <c r="FFE17" s="123"/>
      <c r="FFF17" s="123"/>
      <c r="FFG17" s="123"/>
      <c r="FFH17" s="123"/>
      <c r="FFI17" s="123"/>
      <c r="FFJ17" s="123"/>
      <c r="FFK17" s="123"/>
      <c r="FFL17" s="123"/>
      <c r="FFM17" s="123"/>
      <c r="FFN17" s="123"/>
      <c r="FFO17" s="123"/>
      <c r="FFP17" s="123"/>
      <c r="FFQ17" s="123"/>
      <c r="FFR17" s="123"/>
      <c r="FFS17" s="123"/>
      <c r="FFT17" s="123"/>
      <c r="FFU17" s="123"/>
      <c r="FFV17" s="123"/>
      <c r="FFW17" s="123"/>
      <c r="FFX17" s="123"/>
      <c r="FFY17" s="123"/>
      <c r="FFZ17" s="123"/>
      <c r="FGA17" s="123"/>
      <c r="FGB17" s="123"/>
      <c r="FGC17" s="123"/>
      <c r="FGD17" s="123"/>
      <c r="FGE17" s="123"/>
      <c r="FGF17" s="123"/>
      <c r="FGG17" s="123"/>
      <c r="FGH17" s="123"/>
      <c r="FGI17" s="123"/>
      <c r="FGJ17" s="123"/>
      <c r="FGK17" s="123"/>
      <c r="FGL17" s="123"/>
      <c r="FGM17" s="123"/>
      <c r="FGN17" s="123"/>
      <c r="FGO17" s="123"/>
      <c r="FGP17" s="123"/>
      <c r="FGQ17" s="123"/>
      <c r="FGR17" s="123"/>
      <c r="FGS17" s="123"/>
      <c r="FGT17" s="123"/>
      <c r="FGU17" s="123"/>
      <c r="FGV17" s="123"/>
      <c r="FGW17" s="123"/>
      <c r="FGX17" s="123"/>
      <c r="FGY17" s="123"/>
      <c r="FGZ17" s="123"/>
      <c r="FHA17" s="123"/>
      <c r="FHB17" s="123"/>
      <c r="FHC17" s="123"/>
      <c r="FHD17" s="123"/>
      <c r="FHE17" s="123"/>
      <c r="FHF17" s="123"/>
      <c r="FHG17" s="123"/>
      <c r="FHH17" s="123"/>
      <c r="FHI17" s="123"/>
      <c r="FHJ17" s="123"/>
      <c r="FHK17" s="123"/>
      <c r="FHL17" s="123"/>
      <c r="FHM17" s="123"/>
      <c r="FHN17" s="123"/>
      <c r="FHO17" s="123"/>
      <c r="FHP17" s="123"/>
      <c r="FHQ17" s="123"/>
      <c r="FHR17" s="123"/>
      <c r="FHS17" s="123"/>
      <c r="FHT17" s="123"/>
      <c r="FHU17" s="123"/>
      <c r="FHV17" s="123"/>
      <c r="FHW17" s="123"/>
      <c r="FHX17" s="123"/>
      <c r="FHY17" s="123"/>
      <c r="FHZ17" s="123"/>
      <c r="FIA17" s="123"/>
      <c r="FIB17" s="123"/>
      <c r="FIC17" s="123"/>
      <c r="FID17" s="123"/>
      <c r="FIE17" s="123"/>
      <c r="FIF17" s="123"/>
      <c r="FIG17" s="123"/>
      <c r="FIH17" s="123"/>
      <c r="FII17" s="123"/>
      <c r="FIJ17" s="123"/>
      <c r="FIK17" s="123"/>
      <c r="FIL17" s="123"/>
      <c r="FIM17" s="123"/>
      <c r="FIN17" s="123"/>
      <c r="FIO17" s="123"/>
      <c r="FIP17" s="123"/>
      <c r="FIQ17" s="123"/>
      <c r="FIR17" s="123"/>
      <c r="FIS17" s="123"/>
      <c r="FIT17" s="123"/>
      <c r="FIU17" s="123"/>
      <c r="FIV17" s="123"/>
      <c r="FIW17" s="123"/>
      <c r="FIX17" s="123"/>
      <c r="FIY17" s="123"/>
      <c r="FIZ17" s="123"/>
      <c r="FJA17" s="123"/>
      <c r="FJB17" s="123"/>
      <c r="FJC17" s="123"/>
      <c r="FJD17" s="123"/>
      <c r="FJE17" s="123"/>
      <c r="FJF17" s="123"/>
      <c r="FJG17" s="123"/>
      <c r="FJH17" s="123"/>
      <c r="FJI17" s="123"/>
      <c r="FJJ17" s="123"/>
      <c r="FJK17" s="123"/>
      <c r="FJL17" s="123"/>
      <c r="FJM17" s="123"/>
      <c r="FJN17" s="123"/>
      <c r="FJO17" s="123"/>
      <c r="FJP17" s="123"/>
      <c r="FJQ17" s="123"/>
      <c r="FJR17" s="123"/>
      <c r="FJS17" s="123"/>
      <c r="FJT17" s="123"/>
      <c r="FJU17" s="123"/>
      <c r="FJV17" s="123"/>
      <c r="FJW17" s="123"/>
      <c r="FJX17" s="123"/>
      <c r="FJY17" s="123"/>
      <c r="FJZ17" s="123"/>
      <c r="FKA17" s="123"/>
      <c r="FKB17" s="123"/>
      <c r="FKC17" s="123"/>
      <c r="FKD17" s="123"/>
      <c r="FKE17" s="123"/>
      <c r="FKF17" s="123"/>
      <c r="FKG17" s="123"/>
      <c r="FKH17" s="123"/>
      <c r="FKI17" s="123"/>
      <c r="FKJ17" s="123"/>
      <c r="FKK17" s="123"/>
      <c r="FKL17" s="123"/>
      <c r="FKM17" s="123"/>
      <c r="FKN17" s="123"/>
      <c r="FKO17" s="123"/>
      <c r="FKP17" s="123"/>
      <c r="FKQ17" s="123"/>
      <c r="FKR17" s="123"/>
      <c r="FKS17" s="123"/>
      <c r="FKT17" s="123"/>
      <c r="FKU17" s="123"/>
      <c r="FKV17" s="123"/>
      <c r="FKW17" s="123"/>
      <c r="FKX17" s="123"/>
      <c r="FKY17" s="123"/>
      <c r="FKZ17" s="123"/>
      <c r="FLA17" s="123"/>
      <c r="FLB17" s="123"/>
      <c r="FLC17" s="123"/>
      <c r="FLD17" s="123"/>
      <c r="FLE17" s="123"/>
      <c r="FLF17" s="123"/>
      <c r="FLG17" s="123"/>
      <c r="FLH17" s="123"/>
      <c r="FLI17" s="123"/>
      <c r="FLJ17" s="123"/>
      <c r="FLK17" s="123"/>
      <c r="FLL17" s="123"/>
      <c r="FLM17" s="123"/>
      <c r="FLN17" s="123"/>
      <c r="FLO17" s="123"/>
      <c r="FLP17" s="123"/>
      <c r="FLQ17" s="123"/>
      <c r="FLR17" s="123"/>
      <c r="FLS17" s="123"/>
      <c r="FLT17" s="123"/>
      <c r="FLU17" s="123"/>
      <c r="FLV17" s="123"/>
      <c r="FLW17" s="123"/>
      <c r="FLX17" s="123"/>
      <c r="FLY17" s="123"/>
      <c r="FLZ17" s="123"/>
      <c r="FMA17" s="123"/>
      <c r="FMB17" s="123"/>
      <c r="FMC17" s="123"/>
      <c r="FMD17" s="123"/>
      <c r="FME17" s="123"/>
      <c r="FMF17" s="123"/>
      <c r="FMG17" s="123"/>
      <c r="FMH17" s="123"/>
      <c r="FMI17" s="123"/>
      <c r="FMJ17" s="123"/>
      <c r="FMK17" s="123"/>
      <c r="FML17" s="123"/>
      <c r="FMM17" s="123"/>
      <c r="FMN17" s="123"/>
      <c r="FMO17" s="123"/>
      <c r="FMP17" s="123"/>
      <c r="FMQ17" s="123"/>
      <c r="FMR17" s="123"/>
      <c r="FMS17" s="123"/>
      <c r="FMT17" s="123"/>
      <c r="FMU17" s="123"/>
      <c r="FMV17" s="123"/>
      <c r="FMW17" s="123"/>
      <c r="FMX17" s="123"/>
      <c r="FMY17" s="123"/>
      <c r="FMZ17" s="123"/>
      <c r="FNA17" s="123"/>
      <c r="FNB17" s="123"/>
      <c r="FNC17" s="123"/>
      <c r="FND17" s="123"/>
      <c r="FNE17" s="123"/>
      <c r="FNF17" s="123"/>
      <c r="FNG17" s="123"/>
      <c r="FNH17" s="123"/>
      <c r="FNI17" s="123"/>
      <c r="FNJ17" s="123"/>
      <c r="FNK17" s="123"/>
      <c r="FNL17" s="123"/>
      <c r="FNM17" s="123"/>
      <c r="FNN17" s="123"/>
      <c r="FNO17" s="123"/>
      <c r="FNP17" s="123"/>
      <c r="FNQ17" s="123"/>
      <c r="FNR17" s="123"/>
      <c r="FNS17" s="123"/>
      <c r="FNT17" s="123"/>
      <c r="FNU17" s="123"/>
      <c r="FNV17" s="123"/>
      <c r="FNW17" s="123"/>
      <c r="FNX17" s="123"/>
      <c r="FNY17" s="123"/>
      <c r="FNZ17" s="123"/>
      <c r="FOA17" s="123"/>
      <c r="FOB17" s="123"/>
      <c r="FOC17" s="123"/>
      <c r="FOD17" s="123"/>
      <c r="FOE17" s="123"/>
      <c r="FOF17" s="123"/>
      <c r="FOG17" s="123"/>
      <c r="FOH17" s="123"/>
      <c r="FOI17" s="123"/>
      <c r="FOJ17" s="123"/>
      <c r="FOK17" s="123"/>
      <c r="FOL17" s="123"/>
      <c r="FOM17" s="123"/>
      <c r="FON17" s="123"/>
      <c r="FOO17" s="123"/>
      <c r="FOP17" s="123"/>
      <c r="FOQ17" s="123"/>
      <c r="FOR17" s="123"/>
      <c r="FOS17" s="123"/>
      <c r="FOT17" s="123"/>
      <c r="FOU17" s="123"/>
      <c r="FOV17" s="123"/>
      <c r="FOW17" s="123"/>
      <c r="FOX17" s="123"/>
      <c r="FOY17" s="123"/>
      <c r="FOZ17" s="123"/>
      <c r="FPA17" s="123"/>
      <c r="FPB17" s="123"/>
      <c r="FPC17" s="123"/>
      <c r="FPD17" s="123"/>
      <c r="FPE17" s="123"/>
      <c r="FPF17" s="123"/>
      <c r="FPG17" s="123"/>
      <c r="FPH17" s="123"/>
      <c r="FPI17" s="123"/>
      <c r="FPJ17" s="123"/>
      <c r="FPK17" s="123"/>
      <c r="FPL17" s="123"/>
      <c r="FPM17" s="123"/>
      <c r="FPN17" s="123"/>
      <c r="FPO17" s="123"/>
      <c r="FPP17" s="123"/>
      <c r="FPQ17" s="123"/>
      <c r="FPR17" s="123"/>
      <c r="FPS17" s="123"/>
      <c r="FPT17" s="123"/>
      <c r="FPU17" s="123"/>
      <c r="FPV17" s="123"/>
      <c r="FPW17" s="123"/>
      <c r="FPX17" s="123"/>
      <c r="FPY17" s="123"/>
      <c r="FPZ17" s="123"/>
      <c r="FQA17" s="123"/>
      <c r="FQB17" s="123"/>
      <c r="FQC17" s="123"/>
      <c r="FQD17" s="123"/>
      <c r="FQE17" s="123"/>
      <c r="FQF17" s="123"/>
      <c r="FQG17" s="123"/>
      <c r="FQH17" s="123"/>
      <c r="FQI17" s="123"/>
      <c r="FQJ17" s="123"/>
      <c r="FQK17" s="123"/>
      <c r="FQL17" s="123"/>
      <c r="FQM17" s="123"/>
      <c r="FQN17" s="123"/>
      <c r="FQO17" s="123"/>
      <c r="FQP17" s="123"/>
      <c r="FQQ17" s="123"/>
      <c r="FQR17" s="123"/>
      <c r="FQS17" s="123"/>
      <c r="FQT17" s="123"/>
      <c r="FQU17" s="123"/>
      <c r="FQV17" s="123"/>
      <c r="FQW17" s="123"/>
      <c r="FQX17" s="123"/>
      <c r="FQY17" s="123"/>
      <c r="FQZ17" s="123"/>
      <c r="FRA17" s="123"/>
      <c r="FRB17" s="123"/>
      <c r="FRC17" s="123"/>
      <c r="FRD17" s="123"/>
      <c r="FRE17" s="123"/>
      <c r="FRF17" s="123"/>
      <c r="FRG17" s="123"/>
      <c r="FRH17" s="123"/>
      <c r="FRI17" s="123"/>
      <c r="FRJ17" s="123"/>
      <c r="FRK17" s="123"/>
      <c r="FRL17" s="123"/>
      <c r="FRM17" s="123"/>
      <c r="FRN17" s="123"/>
      <c r="FRO17" s="123"/>
      <c r="FRP17" s="123"/>
      <c r="FRQ17" s="123"/>
      <c r="FRR17" s="123"/>
      <c r="FRS17" s="123"/>
      <c r="FRT17" s="123"/>
      <c r="FRU17" s="123"/>
      <c r="FRV17" s="123"/>
      <c r="FRW17" s="123"/>
      <c r="FRX17" s="123"/>
      <c r="FRY17" s="123"/>
      <c r="FRZ17" s="123"/>
      <c r="FSA17" s="123"/>
      <c r="FSB17" s="123"/>
      <c r="FSC17" s="123"/>
      <c r="FSD17" s="123"/>
      <c r="FSE17" s="123"/>
      <c r="FSF17" s="123"/>
      <c r="FSG17" s="123"/>
      <c r="FSH17" s="123"/>
      <c r="FSI17" s="123"/>
      <c r="FSJ17" s="123"/>
      <c r="FSK17" s="123"/>
      <c r="FSL17" s="123"/>
      <c r="FSM17" s="123"/>
      <c r="FSN17" s="123"/>
      <c r="FSO17" s="123"/>
      <c r="FSP17" s="123"/>
      <c r="FSQ17" s="123"/>
      <c r="FSR17" s="123"/>
      <c r="FSS17" s="123"/>
      <c r="FST17" s="123"/>
      <c r="FSU17" s="123"/>
      <c r="FSV17" s="123"/>
      <c r="FSW17" s="123"/>
      <c r="FSX17" s="123"/>
      <c r="FSY17" s="123"/>
      <c r="FSZ17" s="123"/>
      <c r="FTA17" s="123"/>
      <c r="FTB17" s="123"/>
      <c r="FTC17" s="123"/>
      <c r="FTD17" s="123"/>
      <c r="FTE17" s="123"/>
      <c r="FTF17" s="123"/>
      <c r="FTG17" s="123"/>
      <c r="FTH17" s="123"/>
      <c r="FTI17" s="123"/>
      <c r="FTJ17" s="123"/>
      <c r="FTK17" s="123"/>
      <c r="FTL17" s="123"/>
      <c r="FTM17" s="123"/>
      <c r="FTN17" s="123"/>
      <c r="FTO17" s="123"/>
      <c r="FTP17" s="123"/>
      <c r="FTQ17" s="123"/>
      <c r="FTR17" s="123"/>
      <c r="FTS17" s="123"/>
      <c r="FTT17" s="123"/>
      <c r="FTU17" s="123"/>
      <c r="FTV17" s="123"/>
      <c r="FTW17" s="123"/>
      <c r="FTX17" s="123"/>
      <c r="FTY17" s="123"/>
      <c r="FTZ17" s="123"/>
      <c r="FUA17" s="123"/>
      <c r="FUB17" s="123"/>
      <c r="FUC17" s="123"/>
      <c r="FUD17" s="123"/>
      <c r="FUE17" s="123"/>
      <c r="FUF17" s="123"/>
      <c r="FUG17" s="123"/>
      <c r="FUH17" s="123"/>
      <c r="FUI17" s="123"/>
      <c r="FUJ17" s="123"/>
      <c r="FUK17" s="123"/>
      <c r="FUL17" s="123"/>
      <c r="FUM17" s="123"/>
      <c r="FUN17" s="123"/>
      <c r="FUO17" s="123"/>
      <c r="FUP17" s="123"/>
      <c r="FUQ17" s="123"/>
      <c r="FUR17" s="123"/>
      <c r="FUS17" s="123"/>
      <c r="FUT17" s="123"/>
      <c r="FUU17" s="123"/>
      <c r="FUV17" s="123"/>
      <c r="FUW17" s="123"/>
      <c r="FUX17" s="123"/>
      <c r="FUY17" s="123"/>
      <c r="FUZ17" s="123"/>
      <c r="FVA17" s="123"/>
      <c r="FVB17" s="123"/>
      <c r="FVC17" s="123"/>
      <c r="FVD17" s="123"/>
      <c r="FVE17" s="123"/>
      <c r="FVF17" s="123"/>
      <c r="FVG17" s="123"/>
      <c r="FVH17" s="123"/>
      <c r="FVI17" s="123"/>
      <c r="FVJ17" s="123"/>
      <c r="FVK17" s="123"/>
      <c r="FVL17" s="123"/>
      <c r="FVM17" s="123"/>
      <c r="FVN17" s="123"/>
      <c r="FVO17" s="123"/>
      <c r="FVP17" s="123"/>
      <c r="FVQ17" s="123"/>
      <c r="FVR17" s="123"/>
      <c r="FVS17" s="123"/>
      <c r="FVT17" s="123"/>
      <c r="FVU17" s="123"/>
      <c r="FVV17" s="123"/>
      <c r="FVW17" s="123"/>
      <c r="FVX17" s="123"/>
      <c r="FVY17" s="123"/>
      <c r="FVZ17" s="123"/>
      <c r="FWA17" s="123"/>
      <c r="FWB17" s="123"/>
      <c r="FWC17" s="123"/>
      <c r="FWD17" s="123"/>
      <c r="FWE17" s="123"/>
      <c r="FWF17" s="123"/>
      <c r="FWG17" s="123"/>
      <c r="FWH17" s="123"/>
      <c r="FWI17" s="123"/>
      <c r="FWJ17" s="123"/>
      <c r="FWK17" s="123"/>
      <c r="FWL17" s="123"/>
      <c r="FWM17" s="123"/>
      <c r="FWN17" s="123"/>
      <c r="FWO17" s="123"/>
      <c r="FWP17" s="123"/>
      <c r="FWQ17" s="123"/>
      <c r="FWR17" s="123"/>
      <c r="FWS17" s="123"/>
      <c r="FWT17" s="123"/>
      <c r="FWU17" s="123"/>
      <c r="FWV17" s="123"/>
      <c r="FWW17" s="123"/>
      <c r="FWX17" s="123"/>
      <c r="FWY17" s="123"/>
      <c r="FWZ17" s="123"/>
      <c r="FXA17" s="123"/>
      <c r="FXB17" s="123"/>
      <c r="FXC17" s="123"/>
      <c r="FXD17" s="123"/>
      <c r="FXE17" s="123"/>
      <c r="FXF17" s="123"/>
      <c r="FXG17" s="123"/>
      <c r="FXH17" s="123"/>
      <c r="FXI17" s="123"/>
      <c r="FXJ17" s="123"/>
      <c r="FXK17" s="123"/>
      <c r="FXL17" s="123"/>
      <c r="FXM17" s="123"/>
      <c r="FXN17" s="123"/>
      <c r="FXO17" s="123"/>
      <c r="FXP17" s="123"/>
      <c r="FXQ17" s="123"/>
      <c r="FXR17" s="123"/>
      <c r="FXS17" s="123"/>
      <c r="FXT17" s="123"/>
      <c r="FXU17" s="123"/>
      <c r="FXV17" s="123"/>
      <c r="FXW17" s="123"/>
      <c r="FXX17" s="123"/>
      <c r="FXY17" s="123"/>
      <c r="FXZ17" s="123"/>
      <c r="FYA17" s="123"/>
      <c r="FYB17" s="123"/>
      <c r="FYC17" s="123"/>
      <c r="FYD17" s="123"/>
      <c r="FYE17" s="123"/>
      <c r="FYF17" s="123"/>
      <c r="FYG17" s="123"/>
      <c r="FYH17" s="123"/>
      <c r="FYI17" s="123"/>
      <c r="FYJ17" s="123"/>
      <c r="FYK17" s="123"/>
      <c r="FYL17" s="123"/>
      <c r="FYM17" s="123"/>
      <c r="FYN17" s="123"/>
      <c r="FYO17" s="123"/>
      <c r="FYP17" s="123"/>
      <c r="FYQ17" s="123"/>
      <c r="FYR17" s="123"/>
      <c r="FYS17" s="123"/>
      <c r="FYT17" s="123"/>
      <c r="FYU17" s="123"/>
      <c r="FYV17" s="123"/>
      <c r="FYW17" s="123"/>
      <c r="FYX17" s="123"/>
      <c r="FYY17" s="123"/>
      <c r="FYZ17" s="123"/>
      <c r="FZA17" s="123"/>
      <c r="FZB17" s="123"/>
      <c r="FZC17" s="123"/>
      <c r="FZD17" s="123"/>
      <c r="FZE17" s="123"/>
      <c r="FZF17" s="123"/>
      <c r="FZG17" s="123"/>
      <c r="FZH17" s="123"/>
      <c r="FZI17" s="123"/>
      <c r="FZJ17" s="123"/>
      <c r="FZK17" s="123"/>
      <c r="FZL17" s="123"/>
      <c r="FZM17" s="123"/>
      <c r="FZN17" s="123"/>
      <c r="FZO17" s="123"/>
      <c r="FZP17" s="123"/>
      <c r="FZQ17" s="123"/>
      <c r="FZR17" s="123"/>
      <c r="FZS17" s="123"/>
      <c r="FZT17" s="123"/>
      <c r="FZU17" s="123"/>
      <c r="FZV17" s="123"/>
      <c r="FZW17" s="123"/>
      <c r="FZX17" s="123"/>
      <c r="FZY17" s="123"/>
      <c r="FZZ17" s="123"/>
      <c r="GAA17" s="123"/>
      <c r="GAB17" s="123"/>
      <c r="GAC17" s="123"/>
      <c r="GAD17" s="123"/>
      <c r="GAE17" s="123"/>
      <c r="GAF17" s="123"/>
      <c r="GAG17" s="123"/>
      <c r="GAH17" s="123"/>
      <c r="GAI17" s="123"/>
      <c r="GAJ17" s="123"/>
      <c r="GAK17" s="123"/>
      <c r="GAL17" s="123"/>
      <c r="GAM17" s="123"/>
      <c r="GAN17" s="123"/>
      <c r="GAO17" s="123"/>
      <c r="GAP17" s="123"/>
      <c r="GAQ17" s="123"/>
      <c r="GAR17" s="123"/>
      <c r="GAS17" s="123"/>
      <c r="GAT17" s="123"/>
      <c r="GAU17" s="123"/>
      <c r="GAV17" s="123"/>
      <c r="GAW17" s="123"/>
      <c r="GAX17" s="123"/>
      <c r="GAY17" s="123"/>
      <c r="GAZ17" s="123"/>
      <c r="GBA17" s="123"/>
      <c r="GBB17" s="123"/>
      <c r="GBC17" s="123"/>
      <c r="GBD17" s="123"/>
      <c r="GBE17" s="123"/>
      <c r="GBF17" s="123"/>
      <c r="GBG17" s="123"/>
      <c r="GBH17" s="123"/>
      <c r="GBI17" s="123"/>
      <c r="GBJ17" s="123"/>
      <c r="GBK17" s="123"/>
      <c r="GBL17" s="123"/>
      <c r="GBM17" s="123"/>
      <c r="GBN17" s="123"/>
      <c r="GBO17" s="123"/>
      <c r="GBP17" s="123"/>
      <c r="GBQ17" s="123"/>
      <c r="GBR17" s="123"/>
      <c r="GBS17" s="123"/>
      <c r="GBT17" s="123"/>
      <c r="GBU17" s="123"/>
      <c r="GBV17" s="123"/>
      <c r="GBW17" s="123"/>
      <c r="GBX17" s="123"/>
      <c r="GBY17" s="123"/>
      <c r="GBZ17" s="123"/>
      <c r="GCA17" s="123"/>
      <c r="GCB17" s="123"/>
      <c r="GCC17" s="123"/>
      <c r="GCD17" s="123"/>
      <c r="GCE17" s="123"/>
      <c r="GCF17" s="123"/>
      <c r="GCG17" s="123"/>
      <c r="GCH17" s="123"/>
      <c r="GCI17" s="123"/>
      <c r="GCJ17" s="123"/>
      <c r="GCK17" s="123"/>
      <c r="GCL17" s="123"/>
      <c r="GCM17" s="123"/>
      <c r="GCN17" s="123"/>
      <c r="GCO17" s="123"/>
      <c r="GCP17" s="123"/>
      <c r="GCQ17" s="123"/>
      <c r="GCR17" s="123"/>
      <c r="GCS17" s="123"/>
      <c r="GCT17" s="123"/>
      <c r="GCU17" s="123"/>
      <c r="GCV17" s="123"/>
      <c r="GCW17" s="123"/>
      <c r="GCX17" s="123"/>
      <c r="GCY17" s="123"/>
      <c r="GCZ17" s="123"/>
      <c r="GDA17" s="123"/>
      <c r="GDB17" s="123"/>
      <c r="GDC17" s="123"/>
      <c r="GDD17" s="123"/>
      <c r="GDE17" s="123"/>
      <c r="GDF17" s="123"/>
      <c r="GDG17" s="123"/>
      <c r="GDH17" s="123"/>
      <c r="GDI17" s="123"/>
      <c r="GDJ17" s="123"/>
      <c r="GDK17" s="123"/>
      <c r="GDL17" s="123"/>
      <c r="GDM17" s="123"/>
      <c r="GDN17" s="123"/>
      <c r="GDO17" s="123"/>
      <c r="GDP17" s="123"/>
      <c r="GDQ17" s="123"/>
      <c r="GDR17" s="123"/>
      <c r="GDS17" s="123"/>
      <c r="GDT17" s="123"/>
      <c r="GDU17" s="123"/>
      <c r="GDV17" s="123"/>
      <c r="GDW17" s="123"/>
      <c r="GDX17" s="123"/>
      <c r="GDY17" s="123"/>
      <c r="GDZ17" s="123"/>
      <c r="GEA17" s="123"/>
      <c r="GEB17" s="123"/>
      <c r="GEC17" s="123"/>
      <c r="GED17" s="123"/>
      <c r="GEE17" s="123"/>
      <c r="GEF17" s="123"/>
      <c r="GEG17" s="123"/>
      <c r="GEH17" s="123"/>
      <c r="GEI17" s="123"/>
      <c r="GEJ17" s="123"/>
      <c r="GEK17" s="123"/>
      <c r="GEL17" s="123"/>
      <c r="GEM17" s="123"/>
      <c r="GEN17" s="123"/>
      <c r="GEO17" s="123"/>
      <c r="GEP17" s="123"/>
      <c r="GEQ17" s="123"/>
      <c r="GER17" s="123"/>
      <c r="GES17" s="123"/>
      <c r="GET17" s="123"/>
      <c r="GEU17" s="123"/>
      <c r="GEV17" s="123"/>
      <c r="GEW17" s="123"/>
      <c r="GEX17" s="123"/>
      <c r="GEY17" s="123"/>
      <c r="GEZ17" s="123"/>
      <c r="GFA17" s="123"/>
      <c r="GFB17" s="123"/>
      <c r="GFC17" s="123"/>
      <c r="GFD17" s="123"/>
      <c r="GFE17" s="123"/>
      <c r="GFF17" s="123"/>
      <c r="GFG17" s="123"/>
      <c r="GFH17" s="123"/>
      <c r="GFI17" s="123"/>
      <c r="GFJ17" s="123"/>
      <c r="GFK17" s="123"/>
      <c r="GFL17" s="123"/>
      <c r="GFM17" s="123"/>
      <c r="GFN17" s="123"/>
      <c r="GFO17" s="123"/>
      <c r="GFP17" s="123"/>
      <c r="GFQ17" s="123"/>
      <c r="GFR17" s="123"/>
      <c r="GFS17" s="123"/>
      <c r="GFT17" s="123"/>
      <c r="GFU17" s="123"/>
      <c r="GFV17" s="123"/>
      <c r="GFW17" s="123"/>
      <c r="GFX17" s="123"/>
      <c r="GFY17" s="123"/>
      <c r="GFZ17" s="123"/>
      <c r="GGA17" s="123"/>
      <c r="GGB17" s="123"/>
      <c r="GGC17" s="123"/>
      <c r="GGD17" s="123"/>
      <c r="GGE17" s="123"/>
      <c r="GGF17" s="123"/>
      <c r="GGG17" s="123"/>
      <c r="GGH17" s="123"/>
      <c r="GGI17" s="123"/>
      <c r="GGJ17" s="123"/>
      <c r="GGK17" s="123"/>
      <c r="GGL17" s="123"/>
      <c r="GGM17" s="123"/>
      <c r="GGN17" s="123"/>
      <c r="GGO17" s="123"/>
      <c r="GGP17" s="123"/>
      <c r="GGQ17" s="123"/>
      <c r="GGR17" s="123"/>
      <c r="GGS17" s="123"/>
      <c r="GGT17" s="123"/>
      <c r="GGU17" s="123"/>
      <c r="GGV17" s="123"/>
      <c r="GGW17" s="123"/>
      <c r="GGX17" s="123"/>
      <c r="GGY17" s="123"/>
      <c r="GGZ17" s="123"/>
      <c r="GHA17" s="123"/>
      <c r="GHB17" s="123"/>
      <c r="GHC17" s="123"/>
      <c r="GHD17" s="123"/>
      <c r="GHE17" s="123"/>
      <c r="GHF17" s="123"/>
      <c r="GHG17" s="123"/>
      <c r="GHH17" s="123"/>
      <c r="GHI17" s="123"/>
      <c r="GHJ17" s="123"/>
      <c r="GHK17" s="123"/>
      <c r="GHL17" s="123"/>
      <c r="GHM17" s="123"/>
      <c r="GHN17" s="123"/>
      <c r="GHO17" s="123"/>
      <c r="GHP17" s="123"/>
      <c r="GHQ17" s="123"/>
      <c r="GHR17" s="123"/>
      <c r="GHS17" s="123"/>
      <c r="GHT17" s="123"/>
      <c r="GHU17" s="123"/>
      <c r="GHV17" s="123"/>
      <c r="GHW17" s="123"/>
      <c r="GHX17" s="123"/>
      <c r="GHY17" s="123"/>
      <c r="GHZ17" s="123"/>
      <c r="GIA17" s="123"/>
      <c r="GIB17" s="123"/>
      <c r="GIC17" s="123"/>
      <c r="GID17" s="123"/>
      <c r="GIE17" s="123"/>
      <c r="GIF17" s="123"/>
      <c r="GIG17" s="123"/>
      <c r="GIH17" s="123"/>
      <c r="GII17" s="123"/>
      <c r="GIJ17" s="123"/>
      <c r="GIK17" s="123"/>
      <c r="GIL17" s="123"/>
      <c r="GIM17" s="123"/>
      <c r="GIN17" s="123"/>
      <c r="GIO17" s="123"/>
      <c r="GIP17" s="123"/>
      <c r="GIQ17" s="123"/>
      <c r="GIR17" s="123"/>
      <c r="GIS17" s="123"/>
      <c r="GIT17" s="123"/>
      <c r="GIU17" s="123"/>
      <c r="GIV17" s="123"/>
      <c r="GIW17" s="123"/>
      <c r="GIX17" s="123"/>
      <c r="GIY17" s="123"/>
      <c r="GIZ17" s="123"/>
      <c r="GJA17" s="123"/>
      <c r="GJB17" s="123"/>
      <c r="GJC17" s="123"/>
      <c r="GJD17" s="123"/>
      <c r="GJE17" s="123"/>
      <c r="GJF17" s="123"/>
      <c r="GJG17" s="123"/>
      <c r="GJH17" s="123"/>
      <c r="GJI17" s="123"/>
      <c r="GJJ17" s="123"/>
      <c r="GJK17" s="123"/>
      <c r="GJL17" s="123"/>
      <c r="GJM17" s="123"/>
      <c r="GJN17" s="123"/>
      <c r="GJO17" s="123"/>
      <c r="GJP17" s="123"/>
      <c r="GJQ17" s="123"/>
      <c r="GJR17" s="123"/>
      <c r="GJS17" s="123"/>
      <c r="GJT17" s="123"/>
      <c r="GJU17" s="123"/>
      <c r="GJV17" s="123"/>
      <c r="GJW17" s="123"/>
      <c r="GJX17" s="123"/>
      <c r="GJY17" s="123"/>
      <c r="GJZ17" s="123"/>
      <c r="GKA17" s="123"/>
      <c r="GKB17" s="123"/>
      <c r="GKC17" s="123"/>
      <c r="GKD17" s="123"/>
      <c r="GKE17" s="123"/>
      <c r="GKF17" s="123"/>
      <c r="GKG17" s="123"/>
      <c r="GKH17" s="123"/>
      <c r="GKI17" s="123"/>
      <c r="GKJ17" s="123"/>
      <c r="GKK17" s="123"/>
      <c r="GKL17" s="123"/>
      <c r="GKM17" s="123"/>
      <c r="GKN17" s="123"/>
      <c r="GKO17" s="123"/>
      <c r="GKP17" s="123"/>
      <c r="GKQ17" s="123"/>
      <c r="GKR17" s="123"/>
      <c r="GKS17" s="123"/>
      <c r="GKT17" s="123"/>
      <c r="GKU17" s="123"/>
      <c r="GKV17" s="123"/>
      <c r="GKW17" s="123"/>
      <c r="GKX17" s="123"/>
      <c r="GKY17" s="123"/>
      <c r="GKZ17" s="123"/>
      <c r="GLA17" s="123"/>
      <c r="GLB17" s="123"/>
      <c r="GLC17" s="123"/>
      <c r="GLD17" s="123"/>
      <c r="GLE17" s="123"/>
      <c r="GLF17" s="123"/>
      <c r="GLG17" s="123"/>
      <c r="GLH17" s="123"/>
      <c r="GLI17" s="123"/>
      <c r="GLJ17" s="123"/>
      <c r="GLK17" s="123"/>
      <c r="GLL17" s="123"/>
      <c r="GLM17" s="123"/>
      <c r="GLN17" s="123"/>
      <c r="GLO17" s="123"/>
      <c r="GLP17" s="123"/>
      <c r="GLQ17" s="123"/>
      <c r="GLR17" s="123"/>
      <c r="GLS17" s="123"/>
      <c r="GLT17" s="123"/>
      <c r="GLU17" s="123"/>
      <c r="GLV17" s="123"/>
      <c r="GLW17" s="123"/>
      <c r="GLX17" s="123"/>
      <c r="GLY17" s="123"/>
      <c r="GLZ17" s="123"/>
      <c r="GMA17" s="123"/>
      <c r="GMB17" s="123"/>
      <c r="GMC17" s="123"/>
      <c r="GMD17" s="123"/>
      <c r="GME17" s="123"/>
      <c r="GMF17" s="123"/>
      <c r="GMG17" s="123"/>
      <c r="GMH17" s="123"/>
      <c r="GMI17" s="123"/>
      <c r="GMJ17" s="123"/>
      <c r="GMK17" s="123"/>
      <c r="GML17" s="123"/>
      <c r="GMM17" s="123"/>
      <c r="GMN17" s="123"/>
      <c r="GMO17" s="123"/>
      <c r="GMP17" s="123"/>
      <c r="GMQ17" s="123"/>
      <c r="GMR17" s="123"/>
      <c r="GMS17" s="123"/>
      <c r="GMT17" s="123"/>
      <c r="GMU17" s="123"/>
      <c r="GMV17" s="123"/>
      <c r="GMW17" s="123"/>
      <c r="GMX17" s="123"/>
      <c r="GMY17" s="123"/>
      <c r="GMZ17" s="123"/>
      <c r="GNA17" s="123"/>
      <c r="GNB17" s="123"/>
      <c r="GNC17" s="123"/>
      <c r="GND17" s="123"/>
      <c r="GNE17" s="123"/>
      <c r="GNF17" s="123"/>
      <c r="GNG17" s="123"/>
      <c r="GNH17" s="123"/>
      <c r="GNI17" s="123"/>
      <c r="GNJ17" s="123"/>
      <c r="GNK17" s="123"/>
      <c r="GNL17" s="123"/>
      <c r="GNM17" s="123"/>
      <c r="GNN17" s="123"/>
      <c r="GNO17" s="123"/>
      <c r="GNP17" s="123"/>
      <c r="GNQ17" s="123"/>
      <c r="GNR17" s="123"/>
      <c r="GNS17" s="123"/>
      <c r="GNT17" s="123"/>
      <c r="GNU17" s="123"/>
      <c r="GNV17" s="123"/>
      <c r="GNW17" s="123"/>
      <c r="GNX17" s="123"/>
      <c r="GNY17" s="123"/>
      <c r="GNZ17" s="123"/>
      <c r="GOA17" s="123"/>
      <c r="GOB17" s="123"/>
      <c r="GOC17" s="123"/>
      <c r="GOD17" s="123"/>
      <c r="GOE17" s="123"/>
      <c r="GOF17" s="123"/>
      <c r="GOG17" s="123"/>
      <c r="GOH17" s="123"/>
      <c r="GOI17" s="123"/>
      <c r="GOJ17" s="123"/>
      <c r="GOK17" s="123"/>
      <c r="GOL17" s="123"/>
      <c r="GOM17" s="123"/>
      <c r="GON17" s="123"/>
      <c r="GOO17" s="123"/>
      <c r="GOP17" s="123"/>
      <c r="GOQ17" s="123"/>
      <c r="GOR17" s="123"/>
      <c r="GOS17" s="123"/>
      <c r="GOT17" s="123"/>
      <c r="GOU17" s="123"/>
      <c r="GOV17" s="123"/>
      <c r="GOW17" s="123"/>
      <c r="GOX17" s="123"/>
      <c r="GOY17" s="123"/>
      <c r="GOZ17" s="123"/>
      <c r="GPA17" s="123"/>
      <c r="GPB17" s="123"/>
      <c r="GPC17" s="123"/>
      <c r="GPD17" s="123"/>
      <c r="GPE17" s="123"/>
      <c r="GPF17" s="123"/>
      <c r="GPG17" s="123"/>
      <c r="GPH17" s="123"/>
      <c r="GPI17" s="123"/>
      <c r="GPJ17" s="123"/>
      <c r="GPK17" s="123"/>
      <c r="GPL17" s="123"/>
      <c r="GPM17" s="123"/>
      <c r="GPN17" s="123"/>
      <c r="GPO17" s="123"/>
      <c r="GPP17" s="123"/>
      <c r="GPQ17" s="123"/>
      <c r="GPR17" s="123"/>
      <c r="GPS17" s="123"/>
      <c r="GPT17" s="123"/>
      <c r="GPU17" s="123"/>
      <c r="GPV17" s="123"/>
      <c r="GPW17" s="123"/>
      <c r="GPX17" s="123"/>
      <c r="GPY17" s="123"/>
      <c r="GPZ17" s="123"/>
      <c r="GQA17" s="123"/>
      <c r="GQB17" s="123"/>
      <c r="GQC17" s="123"/>
      <c r="GQD17" s="123"/>
      <c r="GQE17" s="123"/>
      <c r="GQF17" s="123"/>
      <c r="GQG17" s="123"/>
      <c r="GQH17" s="123"/>
      <c r="GQI17" s="123"/>
      <c r="GQJ17" s="123"/>
      <c r="GQK17" s="123"/>
      <c r="GQL17" s="123"/>
      <c r="GQM17" s="123"/>
      <c r="GQN17" s="123"/>
      <c r="GQO17" s="123"/>
      <c r="GQP17" s="123"/>
      <c r="GQQ17" s="123"/>
      <c r="GQR17" s="123"/>
      <c r="GQS17" s="123"/>
      <c r="GQT17" s="123"/>
      <c r="GQU17" s="123"/>
      <c r="GQV17" s="123"/>
      <c r="GQW17" s="123"/>
      <c r="GQX17" s="123"/>
      <c r="GQY17" s="123"/>
      <c r="GQZ17" s="123"/>
      <c r="GRA17" s="123"/>
      <c r="GRB17" s="123"/>
      <c r="GRC17" s="123"/>
      <c r="GRD17" s="123"/>
      <c r="GRE17" s="123"/>
      <c r="GRF17" s="123"/>
      <c r="GRG17" s="123"/>
      <c r="GRH17" s="123"/>
      <c r="GRI17" s="123"/>
      <c r="GRJ17" s="123"/>
      <c r="GRK17" s="123"/>
      <c r="GRL17" s="123"/>
      <c r="GRM17" s="123"/>
      <c r="GRN17" s="123"/>
      <c r="GRO17" s="123"/>
      <c r="GRP17" s="123"/>
      <c r="GRQ17" s="123"/>
      <c r="GRR17" s="123"/>
      <c r="GRS17" s="123"/>
      <c r="GRT17" s="123"/>
      <c r="GRU17" s="123"/>
      <c r="GRV17" s="123"/>
      <c r="GRW17" s="123"/>
      <c r="GRX17" s="123"/>
      <c r="GRY17" s="123"/>
      <c r="GRZ17" s="123"/>
      <c r="GSA17" s="123"/>
      <c r="GSB17" s="123"/>
      <c r="GSC17" s="123"/>
      <c r="GSD17" s="123"/>
      <c r="GSE17" s="123"/>
      <c r="GSF17" s="123"/>
      <c r="GSG17" s="123"/>
      <c r="GSH17" s="123"/>
      <c r="GSI17" s="123"/>
      <c r="GSJ17" s="123"/>
      <c r="GSK17" s="123"/>
      <c r="GSL17" s="123"/>
      <c r="GSM17" s="123"/>
      <c r="GSN17" s="123"/>
      <c r="GSO17" s="123"/>
      <c r="GSP17" s="123"/>
      <c r="GSQ17" s="123"/>
      <c r="GSR17" s="123"/>
      <c r="GSS17" s="123"/>
      <c r="GST17" s="123"/>
      <c r="GSU17" s="123"/>
      <c r="GSV17" s="123"/>
      <c r="GSW17" s="123"/>
      <c r="GSX17" s="123"/>
      <c r="GSY17" s="123"/>
      <c r="GSZ17" s="123"/>
      <c r="GTA17" s="123"/>
      <c r="GTB17" s="123"/>
      <c r="GTC17" s="123"/>
      <c r="GTD17" s="123"/>
      <c r="GTE17" s="123"/>
      <c r="GTF17" s="123"/>
      <c r="GTG17" s="123"/>
      <c r="GTH17" s="123"/>
      <c r="GTI17" s="123"/>
      <c r="GTJ17" s="123"/>
      <c r="GTK17" s="123"/>
      <c r="GTL17" s="123"/>
      <c r="GTM17" s="123"/>
      <c r="GTN17" s="123"/>
      <c r="GTO17" s="123"/>
      <c r="GTP17" s="123"/>
      <c r="GTQ17" s="123"/>
      <c r="GTR17" s="123"/>
      <c r="GTS17" s="123"/>
      <c r="GTT17" s="123"/>
      <c r="GTU17" s="123"/>
      <c r="GTV17" s="123"/>
      <c r="GTW17" s="123"/>
      <c r="GTX17" s="123"/>
      <c r="GTY17" s="123"/>
      <c r="GTZ17" s="123"/>
      <c r="GUA17" s="123"/>
      <c r="GUB17" s="123"/>
      <c r="GUC17" s="123"/>
      <c r="GUD17" s="123"/>
      <c r="GUE17" s="123"/>
      <c r="GUF17" s="123"/>
      <c r="GUG17" s="123"/>
      <c r="GUH17" s="123"/>
      <c r="GUI17" s="123"/>
      <c r="GUJ17" s="123"/>
      <c r="GUK17" s="123"/>
      <c r="GUL17" s="123"/>
      <c r="GUM17" s="123"/>
      <c r="GUN17" s="123"/>
      <c r="GUO17" s="123"/>
      <c r="GUP17" s="123"/>
      <c r="GUQ17" s="123"/>
      <c r="GUR17" s="123"/>
      <c r="GUS17" s="123"/>
      <c r="GUT17" s="123"/>
      <c r="GUU17" s="123"/>
      <c r="GUV17" s="123"/>
      <c r="GUW17" s="123"/>
      <c r="GUX17" s="123"/>
      <c r="GUY17" s="123"/>
      <c r="GUZ17" s="123"/>
      <c r="GVA17" s="123"/>
      <c r="GVB17" s="123"/>
      <c r="GVC17" s="123"/>
      <c r="GVD17" s="123"/>
      <c r="GVE17" s="123"/>
      <c r="GVF17" s="123"/>
      <c r="GVG17" s="123"/>
      <c r="GVH17" s="123"/>
      <c r="GVI17" s="123"/>
      <c r="GVJ17" s="123"/>
      <c r="GVK17" s="123"/>
      <c r="GVL17" s="123"/>
      <c r="GVM17" s="123"/>
      <c r="GVN17" s="123"/>
      <c r="GVO17" s="123"/>
      <c r="GVP17" s="123"/>
      <c r="GVQ17" s="123"/>
      <c r="GVR17" s="123"/>
      <c r="GVS17" s="123"/>
      <c r="GVT17" s="123"/>
      <c r="GVU17" s="123"/>
      <c r="GVV17" s="123"/>
      <c r="GVW17" s="123"/>
      <c r="GVX17" s="123"/>
      <c r="GVY17" s="123"/>
      <c r="GVZ17" s="123"/>
      <c r="GWA17" s="123"/>
      <c r="GWB17" s="123"/>
      <c r="GWC17" s="123"/>
      <c r="GWD17" s="123"/>
      <c r="GWE17" s="123"/>
      <c r="GWF17" s="123"/>
      <c r="GWG17" s="123"/>
      <c r="GWH17" s="123"/>
      <c r="GWI17" s="123"/>
      <c r="GWJ17" s="123"/>
      <c r="GWK17" s="123"/>
      <c r="GWL17" s="123"/>
      <c r="GWM17" s="123"/>
      <c r="GWN17" s="123"/>
      <c r="GWO17" s="123"/>
      <c r="GWP17" s="123"/>
      <c r="GWQ17" s="123"/>
      <c r="GWR17" s="123"/>
      <c r="GWS17" s="123"/>
      <c r="GWT17" s="123"/>
      <c r="GWU17" s="123"/>
      <c r="GWV17" s="123"/>
      <c r="GWW17" s="123"/>
      <c r="GWX17" s="123"/>
      <c r="GWY17" s="123"/>
      <c r="GWZ17" s="123"/>
      <c r="GXA17" s="123"/>
      <c r="GXB17" s="123"/>
      <c r="GXC17" s="123"/>
      <c r="GXD17" s="123"/>
      <c r="GXE17" s="123"/>
      <c r="GXF17" s="123"/>
      <c r="GXG17" s="123"/>
      <c r="GXH17" s="123"/>
      <c r="GXI17" s="123"/>
      <c r="GXJ17" s="123"/>
      <c r="GXK17" s="123"/>
      <c r="GXL17" s="123"/>
      <c r="GXM17" s="123"/>
      <c r="GXN17" s="123"/>
      <c r="GXO17" s="123"/>
      <c r="GXP17" s="123"/>
      <c r="GXQ17" s="123"/>
      <c r="GXR17" s="123"/>
      <c r="GXS17" s="123"/>
      <c r="GXT17" s="123"/>
      <c r="GXU17" s="123"/>
      <c r="GXV17" s="123"/>
      <c r="GXW17" s="123"/>
      <c r="GXX17" s="123"/>
      <c r="GXY17" s="123"/>
      <c r="GXZ17" s="123"/>
      <c r="GYA17" s="123"/>
      <c r="GYB17" s="123"/>
      <c r="GYC17" s="123"/>
      <c r="GYD17" s="123"/>
      <c r="GYE17" s="123"/>
      <c r="GYF17" s="123"/>
      <c r="GYG17" s="123"/>
      <c r="GYH17" s="123"/>
      <c r="GYI17" s="123"/>
      <c r="GYJ17" s="123"/>
      <c r="GYK17" s="123"/>
      <c r="GYL17" s="123"/>
      <c r="GYM17" s="123"/>
      <c r="GYN17" s="123"/>
      <c r="GYO17" s="123"/>
      <c r="GYP17" s="123"/>
      <c r="GYQ17" s="123"/>
      <c r="GYR17" s="123"/>
      <c r="GYS17" s="123"/>
      <c r="GYT17" s="123"/>
      <c r="GYU17" s="123"/>
      <c r="GYV17" s="123"/>
      <c r="GYW17" s="123"/>
      <c r="GYX17" s="123"/>
      <c r="GYY17" s="123"/>
      <c r="GYZ17" s="123"/>
      <c r="GZA17" s="123"/>
      <c r="GZB17" s="123"/>
      <c r="GZC17" s="123"/>
      <c r="GZD17" s="123"/>
      <c r="GZE17" s="123"/>
      <c r="GZF17" s="123"/>
      <c r="GZG17" s="123"/>
      <c r="GZH17" s="123"/>
      <c r="GZI17" s="123"/>
      <c r="GZJ17" s="123"/>
      <c r="GZK17" s="123"/>
      <c r="GZL17" s="123"/>
      <c r="GZM17" s="123"/>
      <c r="GZN17" s="123"/>
      <c r="GZO17" s="123"/>
      <c r="GZP17" s="123"/>
      <c r="GZQ17" s="123"/>
      <c r="GZR17" s="123"/>
      <c r="GZS17" s="123"/>
      <c r="GZT17" s="123"/>
      <c r="GZU17" s="123"/>
      <c r="GZV17" s="123"/>
      <c r="GZW17" s="123"/>
      <c r="GZX17" s="123"/>
      <c r="GZY17" s="123"/>
      <c r="GZZ17" s="123"/>
      <c r="HAA17" s="123"/>
      <c r="HAB17" s="123"/>
      <c r="HAC17" s="123"/>
      <c r="HAD17" s="123"/>
      <c r="HAE17" s="123"/>
      <c r="HAF17" s="123"/>
      <c r="HAG17" s="123"/>
      <c r="HAH17" s="123"/>
      <c r="HAI17" s="123"/>
      <c r="HAJ17" s="123"/>
      <c r="HAK17" s="123"/>
      <c r="HAL17" s="123"/>
      <c r="HAM17" s="123"/>
      <c r="HAN17" s="123"/>
      <c r="HAO17" s="123"/>
      <c r="HAP17" s="123"/>
      <c r="HAQ17" s="123"/>
      <c r="HAR17" s="123"/>
      <c r="HAS17" s="123"/>
      <c r="HAT17" s="123"/>
      <c r="HAU17" s="123"/>
      <c r="HAV17" s="123"/>
      <c r="HAW17" s="123"/>
      <c r="HAX17" s="123"/>
      <c r="HAY17" s="123"/>
      <c r="HAZ17" s="123"/>
      <c r="HBA17" s="123"/>
      <c r="HBB17" s="123"/>
      <c r="HBC17" s="123"/>
      <c r="HBD17" s="123"/>
      <c r="HBE17" s="123"/>
      <c r="HBF17" s="123"/>
      <c r="HBG17" s="123"/>
      <c r="HBH17" s="123"/>
      <c r="HBI17" s="123"/>
      <c r="HBJ17" s="123"/>
      <c r="HBK17" s="123"/>
      <c r="HBL17" s="123"/>
      <c r="HBM17" s="123"/>
      <c r="HBN17" s="123"/>
      <c r="HBO17" s="123"/>
      <c r="HBP17" s="123"/>
      <c r="HBQ17" s="123"/>
      <c r="HBR17" s="123"/>
      <c r="HBS17" s="123"/>
      <c r="HBT17" s="123"/>
      <c r="HBU17" s="123"/>
      <c r="HBV17" s="123"/>
      <c r="HBW17" s="123"/>
      <c r="HBX17" s="123"/>
      <c r="HBY17" s="123"/>
      <c r="HBZ17" s="123"/>
      <c r="HCA17" s="123"/>
      <c r="HCB17" s="123"/>
      <c r="HCC17" s="123"/>
      <c r="HCD17" s="123"/>
      <c r="HCE17" s="123"/>
      <c r="HCF17" s="123"/>
      <c r="HCG17" s="123"/>
      <c r="HCH17" s="123"/>
      <c r="HCI17" s="123"/>
      <c r="HCJ17" s="123"/>
      <c r="HCK17" s="123"/>
      <c r="HCL17" s="123"/>
      <c r="HCM17" s="123"/>
      <c r="HCN17" s="123"/>
      <c r="HCO17" s="123"/>
      <c r="HCP17" s="123"/>
      <c r="HCQ17" s="123"/>
      <c r="HCR17" s="123"/>
      <c r="HCS17" s="123"/>
      <c r="HCT17" s="123"/>
      <c r="HCU17" s="123"/>
      <c r="HCV17" s="123"/>
      <c r="HCW17" s="123"/>
      <c r="HCX17" s="123"/>
      <c r="HCY17" s="123"/>
      <c r="HCZ17" s="123"/>
      <c r="HDA17" s="123"/>
      <c r="HDB17" s="123"/>
      <c r="HDC17" s="123"/>
      <c r="HDD17" s="123"/>
      <c r="HDE17" s="123"/>
      <c r="HDF17" s="123"/>
      <c r="HDG17" s="123"/>
      <c r="HDH17" s="123"/>
      <c r="HDI17" s="123"/>
      <c r="HDJ17" s="123"/>
      <c r="HDK17" s="123"/>
      <c r="HDL17" s="123"/>
      <c r="HDM17" s="123"/>
      <c r="HDN17" s="123"/>
      <c r="HDO17" s="123"/>
      <c r="HDP17" s="123"/>
      <c r="HDQ17" s="123"/>
      <c r="HDR17" s="123"/>
      <c r="HDS17" s="123"/>
      <c r="HDT17" s="123"/>
      <c r="HDU17" s="123"/>
      <c r="HDV17" s="123"/>
      <c r="HDW17" s="123"/>
      <c r="HDX17" s="123"/>
      <c r="HDY17" s="123"/>
      <c r="HDZ17" s="123"/>
      <c r="HEA17" s="123"/>
      <c r="HEB17" s="123"/>
      <c r="HEC17" s="123"/>
      <c r="HED17" s="123"/>
      <c r="HEE17" s="123"/>
      <c r="HEF17" s="123"/>
      <c r="HEG17" s="123"/>
      <c r="HEH17" s="123"/>
      <c r="HEI17" s="123"/>
      <c r="HEJ17" s="123"/>
      <c r="HEK17" s="123"/>
      <c r="HEL17" s="123"/>
      <c r="HEM17" s="123"/>
      <c r="HEN17" s="123"/>
      <c r="HEO17" s="123"/>
      <c r="HEP17" s="123"/>
      <c r="HEQ17" s="123"/>
      <c r="HER17" s="123"/>
      <c r="HES17" s="123"/>
      <c r="HET17" s="123"/>
      <c r="HEU17" s="123"/>
      <c r="HEV17" s="123"/>
      <c r="HEW17" s="123"/>
      <c r="HEX17" s="123"/>
      <c r="HEY17" s="123"/>
      <c r="HEZ17" s="123"/>
      <c r="HFA17" s="123"/>
      <c r="HFB17" s="123"/>
      <c r="HFC17" s="123"/>
      <c r="HFD17" s="123"/>
      <c r="HFE17" s="123"/>
      <c r="HFF17" s="123"/>
      <c r="HFG17" s="123"/>
      <c r="HFH17" s="123"/>
      <c r="HFI17" s="123"/>
      <c r="HFJ17" s="123"/>
      <c r="HFK17" s="123"/>
      <c r="HFL17" s="123"/>
      <c r="HFM17" s="123"/>
      <c r="HFN17" s="123"/>
      <c r="HFO17" s="123"/>
      <c r="HFP17" s="123"/>
      <c r="HFQ17" s="123"/>
      <c r="HFR17" s="123"/>
      <c r="HFS17" s="123"/>
      <c r="HFT17" s="123"/>
      <c r="HFU17" s="123"/>
      <c r="HFV17" s="123"/>
      <c r="HFW17" s="123"/>
      <c r="HFX17" s="123"/>
      <c r="HFY17" s="123"/>
      <c r="HFZ17" s="123"/>
      <c r="HGA17" s="123"/>
      <c r="HGB17" s="123"/>
      <c r="HGC17" s="123"/>
      <c r="HGD17" s="123"/>
      <c r="HGE17" s="123"/>
      <c r="HGF17" s="123"/>
      <c r="HGG17" s="123"/>
      <c r="HGH17" s="123"/>
      <c r="HGI17" s="123"/>
      <c r="HGJ17" s="123"/>
      <c r="HGK17" s="123"/>
      <c r="HGL17" s="123"/>
      <c r="HGM17" s="123"/>
      <c r="HGN17" s="123"/>
      <c r="HGO17" s="123"/>
      <c r="HGP17" s="123"/>
      <c r="HGQ17" s="123"/>
      <c r="HGR17" s="123"/>
      <c r="HGS17" s="123"/>
      <c r="HGT17" s="123"/>
      <c r="HGU17" s="123"/>
      <c r="HGV17" s="123"/>
      <c r="HGW17" s="123"/>
      <c r="HGX17" s="123"/>
      <c r="HGY17" s="123"/>
      <c r="HGZ17" s="123"/>
      <c r="HHA17" s="123"/>
      <c r="HHB17" s="123"/>
      <c r="HHC17" s="123"/>
      <c r="HHD17" s="123"/>
      <c r="HHE17" s="123"/>
      <c r="HHF17" s="123"/>
      <c r="HHG17" s="123"/>
      <c r="HHH17" s="123"/>
      <c r="HHI17" s="123"/>
      <c r="HHJ17" s="123"/>
      <c r="HHK17" s="123"/>
      <c r="HHL17" s="123"/>
      <c r="HHM17" s="123"/>
      <c r="HHN17" s="123"/>
      <c r="HHO17" s="123"/>
      <c r="HHP17" s="123"/>
      <c r="HHQ17" s="123"/>
      <c r="HHR17" s="123"/>
      <c r="HHS17" s="123"/>
      <c r="HHT17" s="123"/>
      <c r="HHU17" s="123"/>
      <c r="HHV17" s="123"/>
      <c r="HHW17" s="123"/>
      <c r="HHX17" s="123"/>
      <c r="HHY17" s="123"/>
      <c r="HHZ17" s="123"/>
      <c r="HIA17" s="123"/>
      <c r="HIB17" s="123"/>
      <c r="HIC17" s="123"/>
      <c r="HID17" s="123"/>
      <c r="HIE17" s="123"/>
      <c r="HIF17" s="123"/>
      <c r="HIG17" s="123"/>
      <c r="HIH17" s="123"/>
      <c r="HII17" s="123"/>
      <c r="HIJ17" s="123"/>
      <c r="HIK17" s="123"/>
      <c r="HIL17" s="123"/>
      <c r="HIM17" s="123"/>
      <c r="HIN17" s="123"/>
      <c r="HIO17" s="123"/>
      <c r="HIP17" s="123"/>
      <c r="HIQ17" s="123"/>
      <c r="HIR17" s="123"/>
      <c r="HIS17" s="123"/>
      <c r="HIT17" s="123"/>
      <c r="HIU17" s="123"/>
      <c r="HIV17" s="123"/>
      <c r="HIW17" s="123"/>
      <c r="HIX17" s="123"/>
      <c r="HIY17" s="123"/>
      <c r="HIZ17" s="123"/>
      <c r="HJA17" s="123"/>
      <c r="HJB17" s="123"/>
      <c r="HJC17" s="123"/>
      <c r="HJD17" s="123"/>
      <c r="HJE17" s="123"/>
      <c r="HJF17" s="123"/>
      <c r="HJG17" s="123"/>
      <c r="HJH17" s="123"/>
      <c r="HJI17" s="123"/>
      <c r="HJJ17" s="123"/>
      <c r="HJK17" s="123"/>
      <c r="HJL17" s="123"/>
      <c r="HJM17" s="123"/>
      <c r="HJN17" s="123"/>
      <c r="HJO17" s="123"/>
      <c r="HJP17" s="123"/>
      <c r="HJQ17" s="123"/>
      <c r="HJR17" s="123"/>
      <c r="HJS17" s="123"/>
      <c r="HJT17" s="123"/>
      <c r="HJU17" s="123"/>
      <c r="HJV17" s="123"/>
      <c r="HJW17" s="123"/>
      <c r="HJX17" s="123"/>
      <c r="HJY17" s="123"/>
      <c r="HJZ17" s="123"/>
      <c r="HKA17" s="123"/>
      <c r="HKB17" s="123"/>
      <c r="HKC17" s="123"/>
      <c r="HKD17" s="123"/>
      <c r="HKE17" s="123"/>
      <c r="HKF17" s="123"/>
      <c r="HKG17" s="123"/>
      <c r="HKH17" s="123"/>
      <c r="HKI17" s="123"/>
      <c r="HKJ17" s="123"/>
      <c r="HKK17" s="123"/>
      <c r="HKL17" s="123"/>
      <c r="HKM17" s="123"/>
      <c r="HKN17" s="123"/>
      <c r="HKO17" s="123"/>
      <c r="HKP17" s="123"/>
      <c r="HKQ17" s="123"/>
      <c r="HKR17" s="123"/>
      <c r="HKS17" s="123"/>
      <c r="HKT17" s="123"/>
      <c r="HKU17" s="123"/>
      <c r="HKV17" s="123"/>
      <c r="HKW17" s="123"/>
      <c r="HKX17" s="123"/>
      <c r="HKY17" s="123"/>
      <c r="HKZ17" s="123"/>
      <c r="HLA17" s="123"/>
      <c r="HLB17" s="123"/>
      <c r="HLC17" s="123"/>
      <c r="HLD17" s="123"/>
      <c r="HLE17" s="123"/>
      <c r="HLF17" s="123"/>
      <c r="HLG17" s="123"/>
      <c r="HLH17" s="123"/>
      <c r="HLI17" s="123"/>
      <c r="HLJ17" s="123"/>
      <c r="HLK17" s="123"/>
      <c r="HLL17" s="123"/>
      <c r="HLM17" s="123"/>
      <c r="HLN17" s="123"/>
      <c r="HLO17" s="123"/>
      <c r="HLP17" s="123"/>
      <c r="HLQ17" s="123"/>
      <c r="HLR17" s="123"/>
      <c r="HLS17" s="123"/>
      <c r="HLT17" s="123"/>
      <c r="HLU17" s="123"/>
      <c r="HLV17" s="123"/>
      <c r="HLW17" s="123"/>
      <c r="HLX17" s="123"/>
      <c r="HLY17" s="123"/>
      <c r="HLZ17" s="123"/>
      <c r="HMA17" s="123"/>
      <c r="HMB17" s="123"/>
      <c r="HMC17" s="123"/>
      <c r="HMD17" s="123"/>
      <c r="HME17" s="123"/>
      <c r="HMF17" s="123"/>
      <c r="HMG17" s="123"/>
      <c r="HMH17" s="123"/>
      <c r="HMI17" s="123"/>
      <c r="HMJ17" s="123"/>
      <c r="HMK17" s="123"/>
      <c r="HML17" s="123"/>
      <c r="HMM17" s="123"/>
      <c r="HMN17" s="123"/>
      <c r="HMO17" s="123"/>
      <c r="HMP17" s="123"/>
      <c r="HMQ17" s="123"/>
      <c r="HMR17" s="123"/>
      <c r="HMS17" s="123"/>
      <c r="HMT17" s="123"/>
      <c r="HMU17" s="123"/>
      <c r="HMV17" s="123"/>
      <c r="HMW17" s="123"/>
      <c r="HMX17" s="123"/>
      <c r="HMY17" s="123"/>
      <c r="HMZ17" s="123"/>
      <c r="HNA17" s="123"/>
      <c r="HNB17" s="123"/>
      <c r="HNC17" s="123"/>
      <c r="HND17" s="123"/>
      <c r="HNE17" s="123"/>
      <c r="HNF17" s="123"/>
      <c r="HNG17" s="123"/>
      <c r="HNH17" s="123"/>
      <c r="HNI17" s="123"/>
      <c r="HNJ17" s="123"/>
      <c r="HNK17" s="123"/>
      <c r="HNL17" s="123"/>
      <c r="HNM17" s="123"/>
      <c r="HNN17" s="123"/>
      <c r="HNO17" s="123"/>
      <c r="HNP17" s="123"/>
      <c r="HNQ17" s="123"/>
      <c r="HNR17" s="123"/>
      <c r="HNS17" s="123"/>
      <c r="HNT17" s="123"/>
      <c r="HNU17" s="123"/>
      <c r="HNV17" s="123"/>
      <c r="HNW17" s="123"/>
      <c r="HNX17" s="123"/>
      <c r="HNY17" s="123"/>
      <c r="HNZ17" s="123"/>
      <c r="HOA17" s="123"/>
      <c r="HOB17" s="123"/>
      <c r="HOC17" s="123"/>
      <c r="HOD17" s="123"/>
      <c r="HOE17" s="123"/>
      <c r="HOF17" s="123"/>
      <c r="HOG17" s="123"/>
      <c r="HOH17" s="123"/>
      <c r="HOI17" s="123"/>
      <c r="HOJ17" s="123"/>
      <c r="HOK17" s="123"/>
      <c r="HOL17" s="123"/>
      <c r="HOM17" s="123"/>
      <c r="HON17" s="123"/>
      <c r="HOO17" s="123"/>
      <c r="HOP17" s="123"/>
      <c r="HOQ17" s="123"/>
      <c r="HOR17" s="123"/>
      <c r="HOS17" s="123"/>
      <c r="HOT17" s="123"/>
      <c r="HOU17" s="123"/>
      <c r="HOV17" s="123"/>
      <c r="HOW17" s="123"/>
      <c r="HOX17" s="123"/>
      <c r="HOY17" s="123"/>
      <c r="HOZ17" s="123"/>
      <c r="HPA17" s="123"/>
      <c r="HPB17" s="123"/>
      <c r="HPC17" s="123"/>
      <c r="HPD17" s="123"/>
      <c r="HPE17" s="123"/>
      <c r="HPF17" s="123"/>
      <c r="HPG17" s="123"/>
      <c r="HPH17" s="123"/>
      <c r="HPI17" s="123"/>
      <c r="HPJ17" s="123"/>
      <c r="HPK17" s="123"/>
      <c r="HPL17" s="123"/>
      <c r="HPM17" s="123"/>
      <c r="HPN17" s="123"/>
      <c r="HPO17" s="123"/>
      <c r="HPP17" s="123"/>
      <c r="HPQ17" s="123"/>
      <c r="HPR17" s="123"/>
      <c r="HPS17" s="123"/>
      <c r="HPT17" s="123"/>
      <c r="HPU17" s="123"/>
      <c r="HPV17" s="123"/>
      <c r="HPW17" s="123"/>
      <c r="HPX17" s="123"/>
      <c r="HPY17" s="123"/>
      <c r="HPZ17" s="123"/>
      <c r="HQA17" s="123"/>
      <c r="HQB17" s="123"/>
      <c r="HQC17" s="123"/>
      <c r="HQD17" s="123"/>
      <c r="HQE17" s="123"/>
      <c r="HQF17" s="123"/>
      <c r="HQG17" s="123"/>
      <c r="HQH17" s="123"/>
      <c r="HQI17" s="123"/>
      <c r="HQJ17" s="123"/>
      <c r="HQK17" s="123"/>
      <c r="HQL17" s="123"/>
      <c r="HQM17" s="123"/>
      <c r="HQN17" s="123"/>
      <c r="HQO17" s="123"/>
      <c r="HQP17" s="123"/>
      <c r="HQQ17" s="123"/>
      <c r="HQR17" s="123"/>
      <c r="HQS17" s="123"/>
      <c r="HQT17" s="123"/>
      <c r="HQU17" s="123"/>
      <c r="HQV17" s="123"/>
      <c r="HQW17" s="123"/>
      <c r="HQX17" s="123"/>
      <c r="HQY17" s="123"/>
      <c r="HQZ17" s="123"/>
      <c r="HRA17" s="123"/>
      <c r="HRB17" s="123"/>
      <c r="HRC17" s="123"/>
      <c r="HRD17" s="123"/>
      <c r="HRE17" s="123"/>
      <c r="HRF17" s="123"/>
      <c r="HRG17" s="123"/>
      <c r="HRH17" s="123"/>
      <c r="HRI17" s="123"/>
      <c r="HRJ17" s="123"/>
      <c r="HRK17" s="123"/>
      <c r="HRL17" s="123"/>
      <c r="HRM17" s="123"/>
      <c r="HRN17" s="123"/>
      <c r="HRO17" s="123"/>
      <c r="HRP17" s="123"/>
      <c r="HRQ17" s="123"/>
      <c r="HRR17" s="123"/>
      <c r="HRS17" s="123"/>
      <c r="HRT17" s="123"/>
      <c r="HRU17" s="123"/>
      <c r="HRV17" s="123"/>
      <c r="HRW17" s="123"/>
      <c r="HRX17" s="123"/>
      <c r="HRY17" s="123"/>
      <c r="HRZ17" s="123"/>
      <c r="HSA17" s="123"/>
      <c r="HSB17" s="123"/>
      <c r="HSC17" s="123"/>
      <c r="HSD17" s="123"/>
      <c r="HSE17" s="123"/>
      <c r="HSF17" s="123"/>
      <c r="HSG17" s="123"/>
      <c r="HSH17" s="123"/>
      <c r="HSI17" s="123"/>
      <c r="HSJ17" s="123"/>
      <c r="HSK17" s="123"/>
      <c r="HSL17" s="123"/>
      <c r="HSM17" s="123"/>
      <c r="HSN17" s="123"/>
      <c r="HSO17" s="123"/>
      <c r="HSP17" s="123"/>
      <c r="HSQ17" s="123"/>
      <c r="HSR17" s="123"/>
      <c r="HSS17" s="123"/>
      <c r="HST17" s="123"/>
      <c r="HSU17" s="123"/>
      <c r="HSV17" s="123"/>
      <c r="HSW17" s="123"/>
      <c r="HSX17" s="123"/>
      <c r="HSY17" s="123"/>
      <c r="HSZ17" s="123"/>
      <c r="HTA17" s="123"/>
      <c r="HTB17" s="123"/>
      <c r="HTC17" s="123"/>
      <c r="HTD17" s="123"/>
      <c r="HTE17" s="123"/>
      <c r="HTF17" s="123"/>
      <c r="HTG17" s="123"/>
      <c r="HTH17" s="123"/>
      <c r="HTI17" s="123"/>
      <c r="HTJ17" s="123"/>
      <c r="HTK17" s="123"/>
      <c r="HTL17" s="123"/>
      <c r="HTM17" s="123"/>
      <c r="HTN17" s="123"/>
      <c r="HTO17" s="123"/>
      <c r="HTP17" s="123"/>
      <c r="HTQ17" s="123"/>
      <c r="HTR17" s="123"/>
      <c r="HTS17" s="123"/>
      <c r="HTT17" s="123"/>
      <c r="HTU17" s="123"/>
      <c r="HTV17" s="123"/>
      <c r="HTW17" s="123"/>
      <c r="HTX17" s="123"/>
      <c r="HTY17" s="123"/>
      <c r="HTZ17" s="123"/>
      <c r="HUA17" s="123"/>
      <c r="HUB17" s="123"/>
      <c r="HUC17" s="123"/>
      <c r="HUD17" s="123"/>
      <c r="HUE17" s="123"/>
      <c r="HUF17" s="123"/>
      <c r="HUG17" s="123"/>
      <c r="HUH17" s="123"/>
      <c r="HUI17" s="123"/>
      <c r="HUJ17" s="123"/>
      <c r="HUK17" s="123"/>
      <c r="HUL17" s="123"/>
      <c r="HUM17" s="123"/>
      <c r="HUN17" s="123"/>
      <c r="HUO17" s="123"/>
      <c r="HUP17" s="123"/>
      <c r="HUQ17" s="123"/>
      <c r="HUR17" s="123"/>
      <c r="HUS17" s="123"/>
      <c r="HUT17" s="123"/>
      <c r="HUU17" s="123"/>
      <c r="HUV17" s="123"/>
      <c r="HUW17" s="123"/>
      <c r="HUX17" s="123"/>
      <c r="HUY17" s="123"/>
      <c r="HUZ17" s="123"/>
      <c r="HVA17" s="123"/>
      <c r="HVB17" s="123"/>
      <c r="HVC17" s="123"/>
      <c r="HVD17" s="123"/>
      <c r="HVE17" s="123"/>
      <c r="HVF17" s="123"/>
      <c r="HVG17" s="123"/>
      <c r="HVH17" s="123"/>
      <c r="HVI17" s="123"/>
      <c r="HVJ17" s="123"/>
      <c r="HVK17" s="123"/>
      <c r="HVL17" s="123"/>
      <c r="HVM17" s="123"/>
      <c r="HVN17" s="123"/>
      <c r="HVO17" s="123"/>
      <c r="HVP17" s="123"/>
      <c r="HVQ17" s="123"/>
      <c r="HVR17" s="123"/>
      <c r="HVS17" s="123"/>
      <c r="HVT17" s="123"/>
      <c r="HVU17" s="123"/>
      <c r="HVV17" s="123"/>
      <c r="HVW17" s="123"/>
      <c r="HVX17" s="123"/>
      <c r="HVY17" s="123"/>
      <c r="HVZ17" s="123"/>
      <c r="HWA17" s="123"/>
      <c r="HWB17" s="123"/>
      <c r="HWC17" s="123"/>
      <c r="HWD17" s="123"/>
      <c r="HWE17" s="123"/>
      <c r="HWF17" s="123"/>
      <c r="HWG17" s="123"/>
      <c r="HWH17" s="123"/>
      <c r="HWI17" s="123"/>
      <c r="HWJ17" s="123"/>
      <c r="HWK17" s="123"/>
      <c r="HWL17" s="123"/>
      <c r="HWM17" s="123"/>
      <c r="HWN17" s="123"/>
      <c r="HWO17" s="123"/>
      <c r="HWP17" s="123"/>
      <c r="HWQ17" s="123"/>
      <c r="HWR17" s="123"/>
      <c r="HWS17" s="123"/>
      <c r="HWT17" s="123"/>
      <c r="HWU17" s="123"/>
      <c r="HWV17" s="123"/>
      <c r="HWW17" s="123"/>
      <c r="HWX17" s="123"/>
      <c r="HWY17" s="123"/>
      <c r="HWZ17" s="123"/>
      <c r="HXA17" s="123"/>
      <c r="HXB17" s="123"/>
      <c r="HXC17" s="123"/>
      <c r="HXD17" s="123"/>
      <c r="HXE17" s="123"/>
      <c r="HXF17" s="123"/>
      <c r="HXG17" s="123"/>
      <c r="HXH17" s="123"/>
      <c r="HXI17" s="123"/>
      <c r="HXJ17" s="123"/>
      <c r="HXK17" s="123"/>
      <c r="HXL17" s="123"/>
      <c r="HXM17" s="123"/>
      <c r="HXN17" s="123"/>
      <c r="HXO17" s="123"/>
      <c r="HXP17" s="123"/>
      <c r="HXQ17" s="123"/>
      <c r="HXR17" s="123"/>
      <c r="HXS17" s="123"/>
      <c r="HXT17" s="123"/>
      <c r="HXU17" s="123"/>
      <c r="HXV17" s="123"/>
      <c r="HXW17" s="123"/>
      <c r="HXX17" s="123"/>
      <c r="HXY17" s="123"/>
      <c r="HXZ17" s="123"/>
      <c r="HYA17" s="123"/>
      <c r="HYB17" s="123"/>
      <c r="HYC17" s="123"/>
      <c r="HYD17" s="123"/>
      <c r="HYE17" s="123"/>
      <c r="HYF17" s="123"/>
      <c r="HYG17" s="123"/>
      <c r="HYH17" s="123"/>
      <c r="HYI17" s="123"/>
      <c r="HYJ17" s="123"/>
      <c r="HYK17" s="123"/>
      <c r="HYL17" s="123"/>
      <c r="HYM17" s="123"/>
      <c r="HYN17" s="123"/>
      <c r="HYO17" s="123"/>
      <c r="HYP17" s="123"/>
      <c r="HYQ17" s="123"/>
      <c r="HYR17" s="123"/>
      <c r="HYS17" s="123"/>
      <c r="HYT17" s="123"/>
      <c r="HYU17" s="123"/>
      <c r="HYV17" s="123"/>
      <c r="HYW17" s="123"/>
      <c r="HYX17" s="123"/>
      <c r="HYY17" s="123"/>
      <c r="HYZ17" s="123"/>
      <c r="HZA17" s="123"/>
      <c r="HZB17" s="123"/>
      <c r="HZC17" s="123"/>
      <c r="HZD17" s="123"/>
      <c r="HZE17" s="123"/>
      <c r="HZF17" s="123"/>
      <c r="HZG17" s="123"/>
      <c r="HZH17" s="123"/>
      <c r="HZI17" s="123"/>
      <c r="HZJ17" s="123"/>
      <c r="HZK17" s="123"/>
      <c r="HZL17" s="123"/>
      <c r="HZM17" s="123"/>
      <c r="HZN17" s="123"/>
      <c r="HZO17" s="123"/>
      <c r="HZP17" s="123"/>
      <c r="HZQ17" s="123"/>
      <c r="HZR17" s="123"/>
      <c r="HZS17" s="123"/>
      <c r="HZT17" s="123"/>
      <c r="HZU17" s="123"/>
      <c r="HZV17" s="123"/>
      <c r="HZW17" s="123"/>
      <c r="HZX17" s="123"/>
      <c r="HZY17" s="123"/>
      <c r="HZZ17" s="123"/>
      <c r="IAA17" s="123"/>
      <c r="IAB17" s="123"/>
      <c r="IAC17" s="123"/>
      <c r="IAD17" s="123"/>
      <c r="IAE17" s="123"/>
      <c r="IAF17" s="123"/>
      <c r="IAG17" s="123"/>
      <c r="IAH17" s="123"/>
      <c r="IAI17" s="123"/>
      <c r="IAJ17" s="123"/>
      <c r="IAK17" s="123"/>
      <c r="IAL17" s="123"/>
      <c r="IAM17" s="123"/>
      <c r="IAN17" s="123"/>
      <c r="IAO17" s="123"/>
      <c r="IAP17" s="123"/>
      <c r="IAQ17" s="123"/>
      <c r="IAR17" s="123"/>
      <c r="IAS17" s="123"/>
      <c r="IAT17" s="123"/>
      <c r="IAU17" s="123"/>
      <c r="IAV17" s="123"/>
      <c r="IAW17" s="123"/>
      <c r="IAX17" s="123"/>
      <c r="IAY17" s="123"/>
      <c r="IAZ17" s="123"/>
      <c r="IBA17" s="123"/>
      <c r="IBB17" s="123"/>
      <c r="IBC17" s="123"/>
      <c r="IBD17" s="123"/>
      <c r="IBE17" s="123"/>
      <c r="IBF17" s="123"/>
      <c r="IBG17" s="123"/>
      <c r="IBH17" s="123"/>
      <c r="IBI17" s="123"/>
      <c r="IBJ17" s="123"/>
      <c r="IBK17" s="123"/>
      <c r="IBL17" s="123"/>
      <c r="IBM17" s="123"/>
      <c r="IBN17" s="123"/>
      <c r="IBO17" s="123"/>
      <c r="IBP17" s="123"/>
      <c r="IBQ17" s="123"/>
      <c r="IBR17" s="123"/>
      <c r="IBS17" s="123"/>
      <c r="IBT17" s="123"/>
      <c r="IBU17" s="123"/>
      <c r="IBV17" s="123"/>
      <c r="IBW17" s="123"/>
      <c r="IBX17" s="123"/>
      <c r="IBY17" s="123"/>
      <c r="IBZ17" s="123"/>
      <c r="ICA17" s="123"/>
      <c r="ICB17" s="123"/>
      <c r="ICC17" s="123"/>
      <c r="ICD17" s="123"/>
      <c r="ICE17" s="123"/>
      <c r="ICF17" s="123"/>
      <c r="ICG17" s="123"/>
      <c r="ICH17" s="123"/>
      <c r="ICI17" s="123"/>
      <c r="ICJ17" s="123"/>
      <c r="ICK17" s="123"/>
      <c r="ICL17" s="123"/>
      <c r="ICM17" s="123"/>
      <c r="ICN17" s="123"/>
      <c r="ICO17" s="123"/>
      <c r="ICP17" s="123"/>
      <c r="ICQ17" s="123"/>
      <c r="ICR17" s="123"/>
      <c r="ICS17" s="123"/>
      <c r="ICT17" s="123"/>
      <c r="ICU17" s="123"/>
      <c r="ICV17" s="123"/>
      <c r="ICW17" s="123"/>
      <c r="ICX17" s="123"/>
      <c r="ICY17" s="123"/>
      <c r="ICZ17" s="123"/>
      <c r="IDA17" s="123"/>
      <c r="IDB17" s="123"/>
      <c r="IDC17" s="123"/>
      <c r="IDD17" s="123"/>
      <c r="IDE17" s="123"/>
      <c r="IDF17" s="123"/>
      <c r="IDG17" s="123"/>
      <c r="IDH17" s="123"/>
      <c r="IDI17" s="123"/>
      <c r="IDJ17" s="123"/>
      <c r="IDK17" s="123"/>
      <c r="IDL17" s="123"/>
      <c r="IDM17" s="123"/>
      <c r="IDN17" s="123"/>
      <c r="IDO17" s="123"/>
      <c r="IDP17" s="123"/>
      <c r="IDQ17" s="123"/>
      <c r="IDR17" s="123"/>
      <c r="IDS17" s="123"/>
      <c r="IDT17" s="123"/>
      <c r="IDU17" s="123"/>
      <c r="IDV17" s="123"/>
      <c r="IDW17" s="123"/>
      <c r="IDX17" s="123"/>
      <c r="IDY17" s="123"/>
      <c r="IDZ17" s="123"/>
      <c r="IEA17" s="123"/>
      <c r="IEB17" s="123"/>
      <c r="IEC17" s="123"/>
      <c r="IED17" s="123"/>
      <c r="IEE17" s="123"/>
      <c r="IEF17" s="123"/>
      <c r="IEG17" s="123"/>
      <c r="IEH17" s="123"/>
      <c r="IEI17" s="123"/>
      <c r="IEJ17" s="123"/>
      <c r="IEK17" s="123"/>
      <c r="IEL17" s="123"/>
      <c r="IEM17" s="123"/>
      <c r="IEN17" s="123"/>
      <c r="IEO17" s="123"/>
      <c r="IEP17" s="123"/>
      <c r="IEQ17" s="123"/>
      <c r="IER17" s="123"/>
      <c r="IES17" s="123"/>
      <c r="IET17" s="123"/>
      <c r="IEU17" s="123"/>
      <c r="IEV17" s="123"/>
      <c r="IEW17" s="123"/>
      <c r="IEX17" s="123"/>
      <c r="IEY17" s="123"/>
      <c r="IEZ17" s="123"/>
      <c r="IFA17" s="123"/>
      <c r="IFB17" s="123"/>
      <c r="IFC17" s="123"/>
      <c r="IFD17" s="123"/>
      <c r="IFE17" s="123"/>
      <c r="IFF17" s="123"/>
      <c r="IFG17" s="123"/>
      <c r="IFH17" s="123"/>
      <c r="IFI17" s="123"/>
      <c r="IFJ17" s="123"/>
      <c r="IFK17" s="123"/>
      <c r="IFL17" s="123"/>
      <c r="IFM17" s="123"/>
      <c r="IFN17" s="123"/>
      <c r="IFO17" s="123"/>
      <c r="IFP17" s="123"/>
      <c r="IFQ17" s="123"/>
      <c r="IFR17" s="123"/>
      <c r="IFS17" s="123"/>
      <c r="IFT17" s="123"/>
      <c r="IFU17" s="123"/>
      <c r="IFV17" s="123"/>
      <c r="IFW17" s="123"/>
      <c r="IFX17" s="123"/>
      <c r="IFY17" s="123"/>
      <c r="IFZ17" s="123"/>
      <c r="IGA17" s="123"/>
      <c r="IGB17" s="123"/>
      <c r="IGC17" s="123"/>
      <c r="IGD17" s="123"/>
      <c r="IGE17" s="123"/>
      <c r="IGF17" s="123"/>
      <c r="IGG17" s="123"/>
      <c r="IGH17" s="123"/>
      <c r="IGI17" s="123"/>
      <c r="IGJ17" s="123"/>
      <c r="IGK17" s="123"/>
      <c r="IGL17" s="123"/>
      <c r="IGM17" s="123"/>
      <c r="IGN17" s="123"/>
      <c r="IGO17" s="123"/>
      <c r="IGP17" s="123"/>
      <c r="IGQ17" s="123"/>
      <c r="IGR17" s="123"/>
      <c r="IGS17" s="123"/>
      <c r="IGT17" s="123"/>
      <c r="IGU17" s="123"/>
      <c r="IGV17" s="123"/>
      <c r="IGW17" s="123"/>
      <c r="IGX17" s="123"/>
      <c r="IGY17" s="123"/>
      <c r="IGZ17" s="123"/>
      <c r="IHA17" s="123"/>
      <c r="IHB17" s="123"/>
      <c r="IHC17" s="123"/>
      <c r="IHD17" s="123"/>
      <c r="IHE17" s="123"/>
      <c r="IHF17" s="123"/>
      <c r="IHG17" s="123"/>
      <c r="IHH17" s="123"/>
      <c r="IHI17" s="123"/>
      <c r="IHJ17" s="123"/>
      <c r="IHK17" s="123"/>
      <c r="IHL17" s="123"/>
      <c r="IHM17" s="123"/>
      <c r="IHN17" s="123"/>
      <c r="IHO17" s="123"/>
      <c r="IHP17" s="123"/>
      <c r="IHQ17" s="123"/>
      <c r="IHR17" s="123"/>
      <c r="IHS17" s="123"/>
      <c r="IHT17" s="123"/>
      <c r="IHU17" s="123"/>
      <c r="IHV17" s="123"/>
      <c r="IHW17" s="123"/>
      <c r="IHX17" s="123"/>
      <c r="IHY17" s="123"/>
      <c r="IHZ17" s="123"/>
      <c r="IIA17" s="123"/>
      <c r="IIB17" s="123"/>
      <c r="IIC17" s="123"/>
      <c r="IID17" s="123"/>
      <c r="IIE17" s="123"/>
      <c r="IIF17" s="123"/>
      <c r="IIG17" s="123"/>
      <c r="IIH17" s="123"/>
      <c r="III17" s="123"/>
      <c r="IIJ17" s="123"/>
      <c r="IIK17" s="123"/>
      <c r="IIL17" s="123"/>
      <c r="IIM17" s="123"/>
      <c r="IIN17" s="123"/>
      <c r="IIO17" s="123"/>
      <c r="IIP17" s="123"/>
      <c r="IIQ17" s="123"/>
      <c r="IIR17" s="123"/>
      <c r="IIS17" s="123"/>
      <c r="IIT17" s="123"/>
      <c r="IIU17" s="123"/>
      <c r="IIV17" s="123"/>
      <c r="IIW17" s="123"/>
      <c r="IIX17" s="123"/>
      <c r="IIY17" s="123"/>
      <c r="IIZ17" s="123"/>
      <c r="IJA17" s="123"/>
      <c r="IJB17" s="123"/>
      <c r="IJC17" s="123"/>
      <c r="IJD17" s="123"/>
      <c r="IJE17" s="123"/>
      <c r="IJF17" s="123"/>
      <c r="IJG17" s="123"/>
      <c r="IJH17" s="123"/>
      <c r="IJI17" s="123"/>
      <c r="IJJ17" s="123"/>
      <c r="IJK17" s="123"/>
      <c r="IJL17" s="123"/>
      <c r="IJM17" s="123"/>
      <c r="IJN17" s="123"/>
      <c r="IJO17" s="123"/>
      <c r="IJP17" s="123"/>
      <c r="IJQ17" s="123"/>
      <c r="IJR17" s="123"/>
      <c r="IJS17" s="123"/>
      <c r="IJT17" s="123"/>
      <c r="IJU17" s="123"/>
      <c r="IJV17" s="123"/>
      <c r="IJW17" s="123"/>
      <c r="IJX17" s="123"/>
      <c r="IJY17" s="123"/>
      <c r="IJZ17" s="123"/>
      <c r="IKA17" s="123"/>
      <c r="IKB17" s="123"/>
      <c r="IKC17" s="123"/>
      <c r="IKD17" s="123"/>
      <c r="IKE17" s="123"/>
      <c r="IKF17" s="123"/>
      <c r="IKG17" s="123"/>
      <c r="IKH17" s="123"/>
      <c r="IKI17" s="123"/>
      <c r="IKJ17" s="123"/>
      <c r="IKK17" s="123"/>
      <c r="IKL17" s="123"/>
      <c r="IKM17" s="123"/>
      <c r="IKN17" s="123"/>
      <c r="IKO17" s="123"/>
      <c r="IKP17" s="123"/>
      <c r="IKQ17" s="123"/>
      <c r="IKR17" s="123"/>
      <c r="IKS17" s="123"/>
      <c r="IKT17" s="123"/>
      <c r="IKU17" s="123"/>
      <c r="IKV17" s="123"/>
      <c r="IKW17" s="123"/>
      <c r="IKX17" s="123"/>
      <c r="IKY17" s="123"/>
      <c r="IKZ17" s="123"/>
      <c r="ILA17" s="123"/>
      <c r="ILB17" s="123"/>
      <c r="ILC17" s="123"/>
      <c r="ILD17" s="123"/>
      <c r="ILE17" s="123"/>
      <c r="ILF17" s="123"/>
      <c r="ILG17" s="123"/>
      <c r="ILH17" s="123"/>
      <c r="ILI17" s="123"/>
      <c r="ILJ17" s="123"/>
      <c r="ILK17" s="123"/>
      <c r="ILL17" s="123"/>
      <c r="ILM17" s="123"/>
      <c r="ILN17" s="123"/>
      <c r="ILO17" s="123"/>
      <c r="ILP17" s="123"/>
      <c r="ILQ17" s="123"/>
      <c r="ILR17" s="123"/>
      <c r="ILS17" s="123"/>
      <c r="ILT17" s="123"/>
      <c r="ILU17" s="123"/>
      <c r="ILV17" s="123"/>
      <c r="ILW17" s="123"/>
      <c r="ILX17" s="123"/>
      <c r="ILY17" s="123"/>
      <c r="ILZ17" s="123"/>
      <c r="IMA17" s="123"/>
      <c r="IMB17" s="123"/>
      <c r="IMC17" s="123"/>
      <c r="IMD17" s="123"/>
      <c r="IME17" s="123"/>
      <c r="IMF17" s="123"/>
      <c r="IMG17" s="123"/>
      <c r="IMH17" s="123"/>
      <c r="IMI17" s="123"/>
      <c r="IMJ17" s="123"/>
      <c r="IMK17" s="123"/>
      <c r="IML17" s="123"/>
      <c r="IMM17" s="123"/>
      <c r="IMN17" s="123"/>
      <c r="IMO17" s="123"/>
      <c r="IMP17" s="123"/>
      <c r="IMQ17" s="123"/>
      <c r="IMR17" s="123"/>
      <c r="IMS17" s="123"/>
      <c r="IMT17" s="123"/>
      <c r="IMU17" s="123"/>
      <c r="IMV17" s="123"/>
      <c r="IMW17" s="123"/>
      <c r="IMX17" s="123"/>
      <c r="IMY17" s="123"/>
      <c r="IMZ17" s="123"/>
      <c r="INA17" s="123"/>
      <c r="INB17" s="123"/>
      <c r="INC17" s="123"/>
      <c r="IND17" s="123"/>
      <c r="INE17" s="123"/>
      <c r="INF17" s="123"/>
      <c r="ING17" s="123"/>
      <c r="INH17" s="123"/>
      <c r="INI17" s="123"/>
      <c r="INJ17" s="123"/>
      <c r="INK17" s="123"/>
      <c r="INL17" s="123"/>
      <c r="INM17" s="123"/>
      <c r="INN17" s="123"/>
      <c r="INO17" s="123"/>
      <c r="INP17" s="123"/>
      <c r="INQ17" s="123"/>
      <c r="INR17" s="123"/>
      <c r="INS17" s="123"/>
      <c r="INT17" s="123"/>
      <c r="INU17" s="123"/>
      <c r="INV17" s="123"/>
      <c r="INW17" s="123"/>
      <c r="INX17" s="123"/>
      <c r="INY17" s="123"/>
      <c r="INZ17" s="123"/>
      <c r="IOA17" s="123"/>
      <c r="IOB17" s="123"/>
      <c r="IOC17" s="123"/>
      <c r="IOD17" s="123"/>
      <c r="IOE17" s="123"/>
      <c r="IOF17" s="123"/>
      <c r="IOG17" s="123"/>
      <c r="IOH17" s="123"/>
      <c r="IOI17" s="123"/>
      <c r="IOJ17" s="123"/>
      <c r="IOK17" s="123"/>
      <c r="IOL17" s="123"/>
      <c r="IOM17" s="123"/>
      <c r="ION17" s="123"/>
      <c r="IOO17" s="123"/>
      <c r="IOP17" s="123"/>
      <c r="IOQ17" s="123"/>
      <c r="IOR17" s="123"/>
      <c r="IOS17" s="123"/>
      <c r="IOT17" s="123"/>
      <c r="IOU17" s="123"/>
      <c r="IOV17" s="123"/>
      <c r="IOW17" s="123"/>
      <c r="IOX17" s="123"/>
      <c r="IOY17" s="123"/>
      <c r="IOZ17" s="123"/>
      <c r="IPA17" s="123"/>
      <c r="IPB17" s="123"/>
      <c r="IPC17" s="123"/>
      <c r="IPD17" s="123"/>
      <c r="IPE17" s="123"/>
      <c r="IPF17" s="123"/>
      <c r="IPG17" s="123"/>
      <c r="IPH17" s="123"/>
      <c r="IPI17" s="123"/>
      <c r="IPJ17" s="123"/>
      <c r="IPK17" s="123"/>
      <c r="IPL17" s="123"/>
      <c r="IPM17" s="123"/>
      <c r="IPN17" s="123"/>
      <c r="IPO17" s="123"/>
      <c r="IPP17" s="123"/>
      <c r="IPQ17" s="123"/>
      <c r="IPR17" s="123"/>
      <c r="IPS17" s="123"/>
      <c r="IPT17" s="123"/>
      <c r="IPU17" s="123"/>
      <c r="IPV17" s="123"/>
      <c r="IPW17" s="123"/>
      <c r="IPX17" s="123"/>
      <c r="IPY17" s="123"/>
      <c r="IPZ17" s="123"/>
      <c r="IQA17" s="123"/>
      <c r="IQB17" s="123"/>
      <c r="IQC17" s="123"/>
      <c r="IQD17" s="123"/>
      <c r="IQE17" s="123"/>
      <c r="IQF17" s="123"/>
      <c r="IQG17" s="123"/>
      <c r="IQH17" s="123"/>
      <c r="IQI17" s="123"/>
      <c r="IQJ17" s="123"/>
      <c r="IQK17" s="123"/>
      <c r="IQL17" s="123"/>
      <c r="IQM17" s="123"/>
      <c r="IQN17" s="123"/>
      <c r="IQO17" s="123"/>
      <c r="IQP17" s="123"/>
      <c r="IQQ17" s="123"/>
      <c r="IQR17" s="123"/>
      <c r="IQS17" s="123"/>
      <c r="IQT17" s="123"/>
      <c r="IQU17" s="123"/>
      <c r="IQV17" s="123"/>
      <c r="IQW17" s="123"/>
      <c r="IQX17" s="123"/>
      <c r="IQY17" s="123"/>
      <c r="IQZ17" s="123"/>
      <c r="IRA17" s="123"/>
      <c r="IRB17" s="123"/>
      <c r="IRC17" s="123"/>
      <c r="IRD17" s="123"/>
      <c r="IRE17" s="123"/>
      <c r="IRF17" s="123"/>
      <c r="IRG17" s="123"/>
      <c r="IRH17" s="123"/>
      <c r="IRI17" s="123"/>
      <c r="IRJ17" s="123"/>
      <c r="IRK17" s="123"/>
      <c r="IRL17" s="123"/>
      <c r="IRM17" s="123"/>
      <c r="IRN17" s="123"/>
      <c r="IRO17" s="123"/>
      <c r="IRP17" s="123"/>
      <c r="IRQ17" s="123"/>
      <c r="IRR17" s="123"/>
      <c r="IRS17" s="123"/>
      <c r="IRT17" s="123"/>
      <c r="IRU17" s="123"/>
      <c r="IRV17" s="123"/>
      <c r="IRW17" s="123"/>
      <c r="IRX17" s="123"/>
      <c r="IRY17" s="123"/>
      <c r="IRZ17" s="123"/>
      <c r="ISA17" s="123"/>
      <c r="ISB17" s="123"/>
      <c r="ISC17" s="123"/>
      <c r="ISD17" s="123"/>
      <c r="ISE17" s="123"/>
      <c r="ISF17" s="123"/>
      <c r="ISG17" s="123"/>
      <c r="ISH17" s="123"/>
      <c r="ISI17" s="123"/>
      <c r="ISJ17" s="123"/>
      <c r="ISK17" s="123"/>
      <c r="ISL17" s="123"/>
      <c r="ISM17" s="123"/>
      <c r="ISN17" s="123"/>
      <c r="ISO17" s="123"/>
      <c r="ISP17" s="123"/>
      <c r="ISQ17" s="123"/>
      <c r="ISR17" s="123"/>
      <c r="ISS17" s="123"/>
      <c r="IST17" s="123"/>
      <c r="ISU17" s="123"/>
      <c r="ISV17" s="123"/>
      <c r="ISW17" s="123"/>
      <c r="ISX17" s="123"/>
      <c r="ISY17" s="123"/>
      <c r="ISZ17" s="123"/>
      <c r="ITA17" s="123"/>
      <c r="ITB17" s="123"/>
      <c r="ITC17" s="123"/>
      <c r="ITD17" s="123"/>
      <c r="ITE17" s="123"/>
      <c r="ITF17" s="123"/>
      <c r="ITG17" s="123"/>
      <c r="ITH17" s="123"/>
      <c r="ITI17" s="123"/>
      <c r="ITJ17" s="123"/>
      <c r="ITK17" s="123"/>
      <c r="ITL17" s="123"/>
      <c r="ITM17" s="123"/>
      <c r="ITN17" s="123"/>
      <c r="ITO17" s="123"/>
      <c r="ITP17" s="123"/>
      <c r="ITQ17" s="123"/>
      <c r="ITR17" s="123"/>
      <c r="ITS17" s="123"/>
      <c r="ITT17" s="123"/>
      <c r="ITU17" s="123"/>
      <c r="ITV17" s="123"/>
      <c r="ITW17" s="123"/>
      <c r="ITX17" s="123"/>
      <c r="ITY17" s="123"/>
      <c r="ITZ17" s="123"/>
      <c r="IUA17" s="123"/>
      <c r="IUB17" s="123"/>
      <c r="IUC17" s="123"/>
      <c r="IUD17" s="123"/>
      <c r="IUE17" s="123"/>
      <c r="IUF17" s="123"/>
      <c r="IUG17" s="123"/>
      <c r="IUH17" s="123"/>
      <c r="IUI17" s="123"/>
      <c r="IUJ17" s="123"/>
      <c r="IUK17" s="123"/>
      <c r="IUL17" s="123"/>
      <c r="IUM17" s="123"/>
      <c r="IUN17" s="123"/>
      <c r="IUO17" s="123"/>
      <c r="IUP17" s="123"/>
      <c r="IUQ17" s="123"/>
      <c r="IUR17" s="123"/>
      <c r="IUS17" s="123"/>
      <c r="IUT17" s="123"/>
      <c r="IUU17" s="123"/>
      <c r="IUV17" s="123"/>
      <c r="IUW17" s="123"/>
      <c r="IUX17" s="123"/>
      <c r="IUY17" s="123"/>
      <c r="IUZ17" s="123"/>
      <c r="IVA17" s="123"/>
      <c r="IVB17" s="123"/>
      <c r="IVC17" s="123"/>
      <c r="IVD17" s="123"/>
      <c r="IVE17" s="123"/>
      <c r="IVF17" s="123"/>
      <c r="IVG17" s="123"/>
      <c r="IVH17" s="123"/>
      <c r="IVI17" s="123"/>
      <c r="IVJ17" s="123"/>
      <c r="IVK17" s="123"/>
      <c r="IVL17" s="123"/>
      <c r="IVM17" s="123"/>
      <c r="IVN17" s="123"/>
      <c r="IVO17" s="123"/>
      <c r="IVP17" s="123"/>
      <c r="IVQ17" s="123"/>
      <c r="IVR17" s="123"/>
      <c r="IVS17" s="123"/>
      <c r="IVT17" s="123"/>
      <c r="IVU17" s="123"/>
      <c r="IVV17" s="123"/>
      <c r="IVW17" s="123"/>
      <c r="IVX17" s="123"/>
      <c r="IVY17" s="123"/>
      <c r="IVZ17" s="123"/>
      <c r="IWA17" s="123"/>
      <c r="IWB17" s="123"/>
      <c r="IWC17" s="123"/>
      <c r="IWD17" s="123"/>
      <c r="IWE17" s="123"/>
      <c r="IWF17" s="123"/>
      <c r="IWG17" s="123"/>
      <c r="IWH17" s="123"/>
      <c r="IWI17" s="123"/>
      <c r="IWJ17" s="123"/>
      <c r="IWK17" s="123"/>
      <c r="IWL17" s="123"/>
      <c r="IWM17" s="123"/>
      <c r="IWN17" s="123"/>
      <c r="IWO17" s="123"/>
      <c r="IWP17" s="123"/>
      <c r="IWQ17" s="123"/>
      <c r="IWR17" s="123"/>
      <c r="IWS17" s="123"/>
      <c r="IWT17" s="123"/>
      <c r="IWU17" s="123"/>
      <c r="IWV17" s="123"/>
      <c r="IWW17" s="123"/>
      <c r="IWX17" s="123"/>
      <c r="IWY17" s="123"/>
      <c r="IWZ17" s="123"/>
      <c r="IXA17" s="123"/>
      <c r="IXB17" s="123"/>
      <c r="IXC17" s="123"/>
      <c r="IXD17" s="123"/>
      <c r="IXE17" s="123"/>
      <c r="IXF17" s="123"/>
      <c r="IXG17" s="123"/>
      <c r="IXH17" s="123"/>
      <c r="IXI17" s="123"/>
      <c r="IXJ17" s="123"/>
      <c r="IXK17" s="123"/>
      <c r="IXL17" s="123"/>
      <c r="IXM17" s="123"/>
      <c r="IXN17" s="123"/>
      <c r="IXO17" s="123"/>
      <c r="IXP17" s="123"/>
      <c r="IXQ17" s="123"/>
      <c r="IXR17" s="123"/>
      <c r="IXS17" s="123"/>
      <c r="IXT17" s="123"/>
      <c r="IXU17" s="123"/>
      <c r="IXV17" s="123"/>
      <c r="IXW17" s="123"/>
      <c r="IXX17" s="123"/>
      <c r="IXY17" s="123"/>
      <c r="IXZ17" s="123"/>
      <c r="IYA17" s="123"/>
      <c r="IYB17" s="123"/>
      <c r="IYC17" s="123"/>
      <c r="IYD17" s="123"/>
      <c r="IYE17" s="123"/>
      <c r="IYF17" s="123"/>
      <c r="IYG17" s="123"/>
      <c r="IYH17" s="123"/>
      <c r="IYI17" s="123"/>
      <c r="IYJ17" s="123"/>
      <c r="IYK17" s="123"/>
      <c r="IYL17" s="123"/>
      <c r="IYM17" s="123"/>
      <c r="IYN17" s="123"/>
      <c r="IYO17" s="123"/>
      <c r="IYP17" s="123"/>
      <c r="IYQ17" s="123"/>
      <c r="IYR17" s="123"/>
      <c r="IYS17" s="123"/>
      <c r="IYT17" s="123"/>
      <c r="IYU17" s="123"/>
      <c r="IYV17" s="123"/>
      <c r="IYW17" s="123"/>
      <c r="IYX17" s="123"/>
      <c r="IYY17" s="123"/>
      <c r="IYZ17" s="123"/>
      <c r="IZA17" s="123"/>
      <c r="IZB17" s="123"/>
      <c r="IZC17" s="123"/>
      <c r="IZD17" s="123"/>
      <c r="IZE17" s="123"/>
      <c r="IZF17" s="123"/>
      <c r="IZG17" s="123"/>
      <c r="IZH17" s="123"/>
      <c r="IZI17" s="123"/>
      <c r="IZJ17" s="123"/>
      <c r="IZK17" s="123"/>
      <c r="IZL17" s="123"/>
      <c r="IZM17" s="123"/>
      <c r="IZN17" s="123"/>
      <c r="IZO17" s="123"/>
      <c r="IZP17" s="123"/>
      <c r="IZQ17" s="123"/>
      <c r="IZR17" s="123"/>
      <c r="IZS17" s="123"/>
      <c r="IZT17" s="123"/>
      <c r="IZU17" s="123"/>
      <c r="IZV17" s="123"/>
      <c r="IZW17" s="123"/>
      <c r="IZX17" s="123"/>
      <c r="IZY17" s="123"/>
      <c r="IZZ17" s="123"/>
      <c r="JAA17" s="123"/>
      <c r="JAB17" s="123"/>
      <c r="JAC17" s="123"/>
      <c r="JAD17" s="123"/>
      <c r="JAE17" s="123"/>
      <c r="JAF17" s="123"/>
      <c r="JAG17" s="123"/>
      <c r="JAH17" s="123"/>
      <c r="JAI17" s="123"/>
      <c r="JAJ17" s="123"/>
      <c r="JAK17" s="123"/>
      <c r="JAL17" s="123"/>
      <c r="JAM17" s="123"/>
      <c r="JAN17" s="123"/>
      <c r="JAO17" s="123"/>
      <c r="JAP17" s="123"/>
      <c r="JAQ17" s="123"/>
      <c r="JAR17" s="123"/>
      <c r="JAS17" s="123"/>
      <c r="JAT17" s="123"/>
      <c r="JAU17" s="123"/>
      <c r="JAV17" s="123"/>
      <c r="JAW17" s="123"/>
      <c r="JAX17" s="123"/>
      <c r="JAY17" s="123"/>
      <c r="JAZ17" s="123"/>
      <c r="JBA17" s="123"/>
      <c r="JBB17" s="123"/>
      <c r="JBC17" s="123"/>
      <c r="JBD17" s="123"/>
      <c r="JBE17" s="123"/>
      <c r="JBF17" s="123"/>
      <c r="JBG17" s="123"/>
      <c r="JBH17" s="123"/>
      <c r="JBI17" s="123"/>
      <c r="JBJ17" s="123"/>
      <c r="JBK17" s="123"/>
      <c r="JBL17" s="123"/>
      <c r="JBM17" s="123"/>
      <c r="JBN17" s="123"/>
      <c r="JBO17" s="123"/>
      <c r="JBP17" s="123"/>
      <c r="JBQ17" s="123"/>
      <c r="JBR17" s="123"/>
      <c r="JBS17" s="123"/>
      <c r="JBT17" s="123"/>
      <c r="JBU17" s="123"/>
      <c r="JBV17" s="123"/>
      <c r="JBW17" s="123"/>
      <c r="JBX17" s="123"/>
      <c r="JBY17" s="123"/>
      <c r="JBZ17" s="123"/>
      <c r="JCA17" s="123"/>
      <c r="JCB17" s="123"/>
      <c r="JCC17" s="123"/>
      <c r="JCD17" s="123"/>
      <c r="JCE17" s="123"/>
      <c r="JCF17" s="123"/>
      <c r="JCG17" s="123"/>
      <c r="JCH17" s="123"/>
      <c r="JCI17" s="123"/>
      <c r="JCJ17" s="123"/>
      <c r="JCK17" s="123"/>
      <c r="JCL17" s="123"/>
      <c r="JCM17" s="123"/>
      <c r="JCN17" s="123"/>
      <c r="JCO17" s="123"/>
      <c r="JCP17" s="123"/>
      <c r="JCQ17" s="123"/>
      <c r="JCR17" s="123"/>
      <c r="JCS17" s="123"/>
      <c r="JCT17" s="123"/>
      <c r="JCU17" s="123"/>
      <c r="JCV17" s="123"/>
      <c r="JCW17" s="123"/>
      <c r="JCX17" s="123"/>
      <c r="JCY17" s="123"/>
      <c r="JCZ17" s="123"/>
      <c r="JDA17" s="123"/>
      <c r="JDB17" s="123"/>
      <c r="JDC17" s="123"/>
      <c r="JDD17" s="123"/>
      <c r="JDE17" s="123"/>
      <c r="JDF17" s="123"/>
      <c r="JDG17" s="123"/>
      <c r="JDH17" s="123"/>
      <c r="JDI17" s="123"/>
      <c r="JDJ17" s="123"/>
      <c r="JDK17" s="123"/>
      <c r="JDL17" s="123"/>
      <c r="JDM17" s="123"/>
      <c r="JDN17" s="123"/>
      <c r="JDO17" s="123"/>
      <c r="JDP17" s="123"/>
      <c r="JDQ17" s="123"/>
      <c r="JDR17" s="123"/>
      <c r="JDS17" s="123"/>
      <c r="JDT17" s="123"/>
      <c r="JDU17" s="123"/>
      <c r="JDV17" s="123"/>
      <c r="JDW17" s="123"/>
      <c r="JDX17" s="123"/>
      <c r="JDY17" s="123"/>
      <c r="JDZ17" s="123"/>
      <c r="JEA17" s="123"/>
      <c r="JEB17" s="123"/>
      <c r="JEC17" s="123"/>
      <c r="JED17" s="123"/>
      <c r="JEE17" s="123"/>
      <c r="JEF17" s="123"/>
      <c r="JEG17" s="123"/>
      <c r="JEH17" s="123"/>
      <c r="JEI17" s="123"/>
      <c r="JEJ17" s="123"/>
      <c r="JEK17" s="123"/>
      <c r="JEL17" s="123"/>
      <c r="JEM17" s="123"/>
      <c r="JEN17" s="123"/>
      <c r="JEO17" s="123"/>
      <c r="JEP17" s="123"/>
      <c r="JEQ17" s="123"/>
      <c r="JER17" s="123"/>
      <c r="JES17" s="123"/>
      <c r="JET17" s="123"/>
      <c r="JEU17" s="123"/>
      <c r="JEV17" s="123"/>
      <c r="JEW17" s="123"/>
      <c r="JEX17" s="123"/>
      <c r="JEY17" s="123"/>
      <c r="JEZ17" s="123"/>
      <c r="JFA17" s="123"/>
      <c r="JFB17" s="123"/>
      <c r="JFC17" s="123"/>
      <c r="JFD17" s="123"/>
      <c r="JFE17" s="123"/>
      <c r="JFF17" s="123"/>
      <c r="JFG17" s="123"/>
      <c r="JFH17" s="123"/>
      <c r="JFI17" s="123"/>
      <c r="JFJ17" s="123"/>
      <c r="JFK17" s="123"/>
      <c r="JFL17" s="123"/>
      <c r="JFM17" s="123"/>
      <c r="JFN17" s="123"/>
      <c r="JFO17" s="123"/>
      <c r="JFP17" s="123"/>
      <c r="JFQ17" s="123"/>
      <c r="JFR17" s="123"/>
      <c r="JFS17" s="123"/>
      <c r="JFT17" s="123"/>
      <c r="JFU17" s="123"/>
      <c r="JFV17" s="123"/>
      <c r="JFW17" s="123"/>
      <c r="JFX17" s="123"/>
      <c r="JFY17" s="123"/>
      <c r="JFZ17" s="123"/>
      <c r="JGA17" s="123"/>
      <c r="JGB17" s="123"/>
      <c r="JGC17" s="123"/>
      <c r="JGD17" s="123"/>
      <c r="JGE17" s="123"/>
      <c r="JGF17" s="123"/>
      <c r="JGG17" s="123"/>
      <c r="JGH17" s="123"/>
      <c r="JGI17" s="123"/>
      <c r="JGJ17" s="123"/>
      <c r="JGK17" s="123"/>
      <c r="JGL17" s="123"/>
      <c r="JGM17" s="123"/>
      <c r="JGN17" s="123"/>
      <c r="JGO17" s="123"/>
      <c r="JGP17" s="123"/>
      <c r="JGQ17" s="123"/>
      <c r="JGR17" s="123"/>
      <c r="JGS17" s="123"/>
      <c r="JGT17" s="123"/>
      <c r="JGU17" s="123"/>
      <c r="JGV17" s="123"/>
      <c r="JGW17" s="123"/>
      <c r="JGX17" s="123"/>
      <c r="JGY17" s="123"/>
      <c r="JGZ17" s="123"/>
      <c r="JHA17" s="123"/>
      <c r="JHB17" s="123"/>
      <c r="JHC17" s="123"/>
      <c r="JHD17" s="123"/>
      <c r="JHE17" s="123"/>
      <c r="JHF17" s="123"/>
      <c r="JHG17" s="123"/>
      <c r="JHH17" s="123"/>
      <c r="JHI17" s="123"/>
      <c r="JHJ17" s="123"/>
      <c r="JHK17" s="123"/>
      <c r="JHL17" s="123"/>
      <c r="JHM17" s="123"/>
      <c r="JHN17" s="123"/>
      <c r="JHO17" s="123"/>
      <c r="JHP17" s="123"/>
      <c r="JHQ17" s="123"/>
      <c r="JHR17" s="123"/>
      <c r="JHS17" s="123"/>
      <c r="JHT17" s="123"/>
      <c r="JHU17" s="123"/>
      <c r="JHV17" s="123"/>
      <c r="JHW17" s="123"/>
      <c r="JHX17" s="123"/>
      <c r="JHY17" s="123"/>
      <c r="JHZ17" s="123"/>
      <c r="JIA17" s="123"/>
      <c r="JIB17" s="123"/>
      <c r="JIC17" s="123"/>
      <c r="JID17" s="123"/>
      <c r="JIE17" s="123"/>
      <c r="JIF17" s="123"/>
      <c r="JIG17" s="123"/>
      <c r="JIH17" s="123"/>
      <c r="JII17" s="123"/>
      <c r="JIJ17" s="123"/>
      <c r="JIK17" s="123"/>
      <c r="JIL17" s="123"/>
      <c r="JIM17" s="123"/>
      <c r="JIN17" s="123"/>
      <c r="JIO17" s="123"/>
      <c r="JIP17" s="123"/>
      <c r="JIQ17" s="123"/>
      <c r="JIR17" s="123"/>
      <c r="JIS17" s="123"/>
      <c r="JIT17" s="123"/>
      <c r="JIU17" s="123"/>
      <c r="JIV17" s="123"/>
      <c r="JIW17" s="123"/>
      <c r="JIX17" s="123"/>
      <c r="JIY17" s="123"/>
      <c r="JIZ17" s="123"/>
      <c r="JJA17" s="123"/>
      <c r="JJB17" s="123"/>
      <c r="JJC17" s="123"/>
      <c r="JJD17" s="123"/>
      <c r="JJE17" s="123"/>
      <c r="JJF17" s="123"/>
      <c r="JJG17" s="123"/>
      <c r="JJH17" s="123"/>
      <c r="JJI17" s="123"/>
      <c r="JJJ17" s="123"/>
      <c r="JJK17" s="123"/>
      <c r="JJL17" s="123"/>
      <c r="JJM17" s="123"/>
      <c r="JJN17" s="123"/>
      <c r="JJO17" s="123"/>
      <c r="JJP17" s="123"/>
      <c r="JJQ17" s="123"/>
      <c r="JJR17" s="123"/>
      <c r="JJS17" s="123"/>
      <c r="JJT17" s="123"/>
      <c r="JJU17" s="123"/>
      <c r="JJV17" s="123"/>
      <c r="JJW17" s="123"/>
      <c r="JJX17" s="123"/>
      <c r="JJY17" s="123"/>
      <c r="JJZ17" s="123"/>
      <c r="JKA17" s="123"/>
      <c r="JKB17" s="123"/>
      <c r="JKC17" s="123"/>
      <c r="JKD17" s="123"/>
      <c r="JKE17" s="123"/>
      <c r="JKF17" s="123"/>
      <c r="JKG17" s="123"/>
      <c r="JKH17" s="123"/>
      <c r="JKI17" s="123"/>
      <c r="JKJ17" s="123"/>
      <c r="JKK17" s="123"/>
      <c r="JKL17" s="123"/>
      <c r="JKM17" s="123"/>
      <c r="JKN17" s="123"/>
      <c r="JKO17" s="123"/>
      <c r="JKP17" s="123"/>
      <c r="JKQ17" s="123"/>
      <c r="JKR17" s="123"/>
      <c r="JKS17" s="123"/>
      <c r="JKT17" s="123"/>
      <c r="JKU17" s="123"/>
      <c r="JKV17" s="123"/>
      <c r="JKW17" s="123"/>
      <c r="JKX17" s="123"/>
      <c r="JKY17" s="123"/>
      <c r="JKZ17" s="123"/>
      <c r="JLA17" s="123"/>
      <c r="JLB17" s="123"/>
      <c r="JLC17" s="123"/>
      <c r="JLD17" s="123"/>
      <c r="JLE17" s="123"/>
      <c r="JLF17" s="123"/>
      <c r="JLG17" s="123"/>
      <c r="JLH17" s="123"/>
      <c r="JLI17" s="123"/>
      <c r="JLJ17" s="123"/>
      <c r="JLK17" s="123"/>
      <c r="JLL17" s="123"/>
      <c r="JLM17" s="123"/>
      <c r="JLN17" s="123"/>
      <c r="JLO17" s="123"/>
      <c r="JLP17" s="123"/>
      <c r="JLQ17" s="123"/>
      <c r="JLR17" s="123"/>
      <c r="JLS17" s="123"/>
      <c r="JLT17" s="123"/>
      <c r="JLU17" s="123"/>
      <c r="JLV17" s="123"/>
      <c r="JLW17" s="123"/>
      <c r="JLX17" s="123"/>
      <c r="JLY17" s="123"/>
      <c r="JLZ17" s="123"/>
      <c r="JMA17" s="123"/>
      <c r="JMB17" s="123"/>
      <c r="JMC17" s="123"/>
      <c r="JMD17" s="123"/>
      <c r="JME17" s="123"/>
      <c r="JMF17" s="123"/>
      <c r="JMG17" s="123"/>
      <c r="JMH17" s="123"/>
      <c r="JMI17" s="123"/>
      <c r="JMJ17" s="123"/>
      <c r="JMK17" s="123"/>
      <c r="JML17" s="123"/>
      <c r="JMM17" s="123"/>
      <c r="JMN17" s="123"/>
      <c r="JMO17" s="123"/>
      <c r="JMP17" s="123"/>
      <c r="JMQ17" s="123"/>
      <c r="JMR17" s="123"/>
      <c r="JMS17" s="123"/>
      <c r="JMT17" s="123"/>
      <c r="JMU17" s="123"/>
      <c r="JMV17" s="123"/>
      <c r="JMW17" s="123"/>
      <c r="JMX17" s="123"/>
      <c r="JMY17" s="123"/>
      <c r="JMZ17" s="123"/>
      <c r="JNA17" s="123"/>
      <c r="JNB17" s="123"/>
      <c r="JNC17" s="123"/>
      <c r="JND17" s="123"/>
      <c r="JNE17" s="123"/>
      <c r="JNF17" s="123"/>
      <c r="JNG17" s="123"/>
      <c r="JNH17" s="123"/>
      <c r="JNI17" s="123"/>
      <c r="JNJ17" s="123"/>
      <c r="JNK17" s="123"/>
      <c r="JNL17" s="123"/>
      <c r="JNM17" s="123"/>
      <c r="JNN17" s="123"/>
      <c r="JNO17" s="123"/>
      <c r="JNP17" s="123"/>
      <c r="JNQ17" s="123"/>
      <c r="JNR17" s="123"/>
      <c r="JNS17" s="123"/>
      <c r="JNT17" s="123"/>
      <c r="JNU17" s="123"/>
      <c r="JNV17" s="123"/>
      <c r="JNW17" s="123"/>
      <c r="JNX17" s="123"/>
      <c r="JNY17" s="123"/>
      <c r="JNZ17" s="123"/>
      <c r="JOA17" s="123"/>
      <c r="JOB17" s="123"/>
      <c r="JOC17" s="123"/>
      <c r="JOD17" s="123"/>
      <c r="JOE17" s="123"/>
      <c r="JOF17" s="123"/>
      <c r="JOG17" s="123"/>
      <c r="JOH17" s="123"/>
      <c r="JOI17" s="123"/>
      <c r="JOJ17" s="123"/>
      <c r="JOK17" s="123"/>
      <c r="JOL17" s="123"/>
      <c r="JOM17" s="123"/>
      <c r="JON17" s="123"/>
      <c r="JOO17" s="123"/>
      <c r="JOP17" s="123"/>
      <c r="JOQ17" s="123"/>
      <c r="JOR17" s="123"/>
      <c r="JOS17" s="123"/>
      <c r="JOT17" s="123"/>
      <c r="JOU17" s="123"/>
      <c r="JOV17" s="123"/>
      <c r="JOW17" s="123"/>
      <c r="JOX17" s="123"/>
      <c r="JOY17" s="123"/>
      <c r="JOZ17" s="123"/>
      <c r="JPA17" s="123"/>
      <c r="JPB17" s="123"/>
      <c r="JPC17" s="123"/>
      <c r="JPD17" s="123"/>
      <c r="JPE17" s="123"/>
      <c r="JPF17" s="123"/>
      <c r="JPG17" s="123"/>
      <c r="JPH17" s="123"/>
      <c r="JPI17" s="123"/>
      <c r="JPJ17" s="123"/>
      <c r="JPK17" s="123"/>
      <c r="JPL17" s="123"/>
      <c r="JPM17" s="123"/>
      <c r="JPN17" s="123"/>
      <c r="JPO17" s="123"/>
      <c r="JPP17" s="123"/>
      <c r="JPQ17" s="123"/>
      <c r="JPR17" s="123"/>
      <c r="JPS17" s="123"/>
      <c r="JPT17" s="123"/>
      <c r="JPU17" s="123"/>
      <c r="JPV17" s="123"/>
      <c r="JPW17" s="123"/>
      <c r="JPX17" s="123"/>
      <c r="JPY17" s="123"/>
      <c r="JPZ17" s="123"/>
      <c r="JQA17" s="123"/>
      <c r="JQB17" s="123"/>
      <c r="JQC17" s="123"/>
      <c r="JQD17" s="123"/>
      <c r="JQE17" s="123"/>
      <c r="JQF17" s="123"/>
      <c r="JQG17" s="123"/>
      <c r="JQH17" s="123"/>
      <c r="JQI17" s="123"/>
      <c r="JQJ17" s="123"/>
      <c r="JQK17" s="123"/>
      <c r="JQL17" s="123"/>
      <c r="JQM17" s="123"/>
      <c r="JQN17" s="123"/>
      <c r="JQO17" s="123"/>
      <c r="JQP17" s="123"/>
      <c r="JQQ17" s="123"/>
      <c r="JQR17" s="123"/>
      <c r="JQS17" s="123"/>
      <c r="JQT17" s="123"/>
      <c r="JQU17" s="123"/>
      <c r="JQV17" s="123"/>
      <c r="JQW17" s="123"/>
      <c r="JQX17" s="123"/>
      <c r="JQY17" s="123"/>
      <c r="JQZ17" s="123"/>
      <c r="JRA17" s="123"/>
      <c r="JRB17" s="123"/>
      <c r="JRC17" s="123"/>
      <c r="JRD17" s="123"/>
      <c r="JRE17" s="123"/>
      <c r="JRF17" s="123"/>
      <c r="JRG17" s="123"/>
      <c r="JRH17" s="123"/>
      <c r="JRI17" s="123"/>
      <c r="JRJ17" s="123"/>
      <c r="JRK17" s="123"/>
      <c r="JRL17" s="123"/>
      <c r="JRM17" s="123"/>
      <c r="JRN17" s="123"/>
      <c r="JRO17" s="123"/>
      <c r="JRP17" s="123"/>
      <c r="JRQ17" s="123"/>
      <c r="JRR17" s="123"/>
      <c r="JRS17" s="123"/>
      <c r="JRT17" s="123"/>
      <c r="JRU17" s="123"/>
      <c r="JRV17" s="123"/>
      <c r="JRW17" s="123"/>
      <c r="JRX17" s="123"/>
      <c r="JRY17" s="123"/>
      <c r="JRZ17" s="123"/>
      <c r="JSA17" s="123"/>
      <c r="JSB17" s="123"/>
      <c r="JSC17" s="123"/>
      <c r="JSD17" s="123"/>
      <c r="JSE17" s="123"/>
      <c r="JSF17" s="123"/>
      <c r="JSG17" s="123"/>
      <c r="JSH17" s="123"/>
      <c r="JSI17" s="123"/>
      <c r="JSJ17" s="123"/>
      <c r="JSK17" s="123"/>
      <c r="JSL17" s="123"/>
      <c r="JSM17" s="123"/>
      <c r="JSN17" s="123"/>
      <c r="JSO17" s="123"/>
      <c r="JSP17" s="123"/>
      <c r="JSQ17" s="123"/>
      <c r="JSR17" s="123"/>
      <c r="JSS17" s="123"/>
      <c r="JST17" s="123"/>
      <c r="JSU17" s="123"/>
      <c r="JSV17" s="123"/>
      <c r="JSW17" s="123"/>
      <c r="JSX17" s="123"/>
      <c r="JSY17" s="123"/>
      <c r="JSZ17" s="123"/>
      <c r="JTA17" s="123"/>
      <c r="JTB17" s="123"/>
      <c r="JTC17" s="123"/>
      <c r="JTD17" s="123"/>
      <c r="JTE17" s="123"/>
      <c r="JTF17" s="123"/>
      <c r="JTG17" s="123"/>
      <c r="JTH17" s="123"/>
      <c r="JTI17" s="123"/>
      <c r="JTJ17" s="123"/>
      <c r="JTK17" s="123"/>
      <c r="JTL17" s="123"/>
      <c r="JTM17" s="123"/>
      <c r="JTN17" s="123"/>
      <c r="JTO17" s="123"/>
      <c r="JTP17" s="123"/>
      <c r="JTQ17" s="123"/>
      <c r="JTR17" s="123"/>
      <c r="JTS17" s="123"/>
      <c r="JTT17" s="123"/>
      <c r="JTU17" s="123"/>
      <c r="JTV17" s="123"/>
      <c r="JTW17" s="123"/>
      <c r="JTX17" s="123"/>
      <c r="JTY17" s="123"/>
      <c r="JTZ17" s="123"/>
      <c r="JUA17" s="123"/>
      <c r="JUB17" s="123"/>
      <c r="JUC17" s="123"/>
      <c r="JUD17" s="123"/>
      <c r="JUE17" s="123"/>
      <c r="JUF17" s="123"/>
      <c r="JUG17" s="123"/>
      <c r="JUH17" s="123"/>
      <c r="JUI17" s="123"/>
      <c r="JUJ17" s="123"/>
      <c r="JUK17" s="123"/>
      <c r="JUL17" s="123"/>
      <c r="JUM17" s="123"/>
      <c r="JUN17" s="123"/>
      <c r="JUO17" s="123"/>
      <c r="JUP17" s="123"/>
      <c r="JUQ17" s="123"/>
      <c r="JUR17" s="123"/>
      <c r="JUS17" s="123"/>
      <c r="JUT17" s="123"/>
      <c r="JUU17" s="123"/>
      <c r="JUV17" s="123"/>
      <c r="JUW17" s="123"/>
      <c r="JUX17" s="123"/>
      <c r="JUY17" s="123"/>
      <c r="JUZ17" s="123"/>
      <c r="JVA17" s="123"/>
      <c r="JVB17" s="123"/>
      <c r="JVC17" s="123"/>
      <c r="JVD17" s="123"/>
      <c r="JVE17" s="123"/>
      <c r="JVF17" s="123"/>
      <c r="JVG17" s="123"/>
      <c r="JVH17" s="123"/>
      <c r="JVI17" s="123"/>
      <c r="JVJ17" s="123"/>
      <c r="JVK17" s="123"/>
      <c r="JVL17" s="123"/>
      <c r="JVM17" s="123"/>
      <c r="JVN17" s="123"/>
      <c r="JVO17" s="123"/>
      <c r="JVP17" s="123"/>
      <c r="JVQ17" s="123"/>
      <c r="JVR17" s="123"/>
      <c r="JVS17" s="123"/>
      <c r="JVT17" s="123"/>
      <c r="JVU17" s="123"/>
      <c r="JVV17" s="123"/>
      <c r="JVW17" s="123"/>
      <c r="JVX17" s="123"/>
      <c r="JVY17" s="123"/>
      <c r="JVZ17" s="123"/>
      <c r="JWA17" s="123"/>
      <c r="JWB17" s="123"/>
      <c r="JWC17" s="123"/>
      <c r="JWD17" s="123"/>
      <c r="JWE17" s="123"/>
      <c r="JWF17" s="123"/>
      <c r="JWG17" s="123"/>
      <c r="JWH17" s="123"/>
      <c r="JWI17" s="123"/>
      <c r="JWJ17" s="123"/>
      <c r="JWK17" s="123"/>
      <c r="JWL17" s="123"/>
      <c r="JWM17" s="123"/>
      <c r="JWN17" s="123"/>
      <c r="JWO17" s="123"/>
      <c r="JWP17" s="123"/>
      <c r="JWQ17" s="123"/>
      <c r="JWR17" s="123"/>
      <c r="JWS17" s="123"/>
      <c r="JWT17" s="123"/>
      <c r="JWU17" s="123"/>
      <c r="JWV17" s="123"/>
      <c r="JWW17" s="123"/>
      <c r="JWX17" s="123"/>
      <c r="JWY17" s="123"/>
      <c r="JWZ17" s="123"/>
      <c r="JXA17" s="123"/>
      <c r="JXB17" s="123"/>
      <c r="JXC17" s="123"/>
      <c r="JXD17" s="123"/>
      <c r="JXE17" s="123"/>
      <c r="JXF17" s="123"/>
      <c r="JXG17" s="123"/>
      <c r="JXH17" s="123"/>
      <c r="JXI17" s="123"/>
      <c r="JXJ17" s="123"/>
      <c r="JXK17" s="123"/>
      <c r="JXL17" s="123"/>
      <c r="JXM17" s="123"/>
      <c r="JXN17" s="123"/>
      <c r="JXO17" s="123"/>
      <c r="JXP17" s="123"/>
      <c r="JXQ17" s="123"/>
      <c r="JXR17" s="123"/>
      <c r="JXS17" s="123"/>
      <c r="JXT17" s="123"/>
      <c r="JXU17" s="123"/>
      <c r="JXV17" s="123"/>
      <c r="JXW17" s="123"/>
      <c r="JXX17" s="123"/>
      <c r="JXY17" s="123"/>
      <c r="JXZ17" s="123"/>
      <c r="JYA17" s="123"/>
      <c r="JYB17" s="123"/>
      <c r="JYC17" s="123"/>
      <c r="JYD17" s="123"/>
      <c r="JYE17" s="123"/>
      <c r="JYF17" s="123"/>
      <c r="JYG17" s="123"/>
      <c r="JYH17" s="123"/>
      <c r="JYI17" s="123"/>
      <c r="JYJ17" s="123"/>
      <c r="JYK17" s="123"/>
      <c r="JYL17" s="123"/>
      <c r="JYM17" s="123"/>
      <c r="JYN17" s="123"/>
      <c r="JYO17" s="123"/>
      <c r="JYP17" s="123"/>
      <c r="JYQ17" s="123"/>
      <c r="JYR17" s="123"/>
      <c r="JYS17" s="123"/>
      <c r="JYT17" s="123"/>
      <c r="JYU17" s="123"/>
      <c r="JYV17" s="123"/>
      <c r="JYW17" s="123"/>
      <c r="JYX17" s="123"/>
      <c r="JYY17" s="123"/>
      <c r="JYZ17" s="123"/>
      <c r="JZA17" s="123"/>
      <c r="JZB17" s="123"/>
      <c r="JZC17" s="123"/>
      <c r="JZD17" s="123"/>
      <c r="JZE17" s="123"/>
      <c r="JZF17" s="123"/>
      <c r="JZG17" s="123"/>
      <c r="JZH17" s="123"/>
      <c r="JZI17" s="123"/>
      <c r="JZJ17" s="123"/>
      <c r="JZK17" s="123"/>
      <c r="JZL17" s="123"/>
      <c r="JZM17" s="123"/>
      <c r="JZN17" s="123"/>
      <c r="JZO17" s="123"/>
      <c r="JZP17" s="123"/>
      <c r="JZQ17" s="123"/>
      <c r="JZR17" s="123"/>
      <c r="JZS17" s="123"/>
      <c r="JZT17" s="123"/>
      <c r="JZU17" s="123"/>
      <c r="JZV17" s="123"/>
      <c r="JZW17" s="123"/>
      <c r="JZX17" s="123"/>
      <c r="JZY17" s="123"/>
      <c r="JZZ17" s="123"/>
      <c r="KAA17" s="123"/>
      <c r="KAB17" s="123"/>
      <c r="KAC17" s="123"/>
      <c r="KAD17" s="123"/>
      <c r="KAE17" s="123"/>
      <c r="KAF17" s="123"/>
      <c r="KAG17" s="123"/>
      <c r="KAH17" s="123"/>
      <c r="KAI17" s="123"/>
      <c r="KAJ17" s="123"/>
      <c r="KAK17" s="123"/>
      <c r="KAL17" s="123"/>
      <c r="KAM17" s="123"/>
      <c r="KAN17" s="123"/>
      <c r="KAO17" s="123"/>
      <c r="KAP17" s="123"/>
      <c r="KAQ17" s="123"/>
      <c r="KAR17" s="123"/>
      <c r="KAS17" s="123"/>
      <c r="KAT17" s="123"/>
      <c r="KAU17" s="123"/>
      <c r="KAV17" s="123"/>
      <c r="KAW17" s="123"/>
      <c r="KAX17" s="123"/>
      <c r="KAY17" s="123"/>
      <c r="KAZ17" s="123"/>
      <c r="KBA17" s="123"/>
      <c r="KBB17" s="123"/>
      <c r="KBC17" s="123"/>
      <c r="KBD17" s="123"/>
      <c r="KBE17" s="123"/>
      <c r="KBF17" s="123"/>
      <c r="KBG17" s="123"/>
      <c r="KBH17" s="123"/>
      <c r="KBI17" s="123"/>
      <c r="KBJ17" s="123"/>
      <c r="KBK17" s="123"/>
      <c r="KBL17" s="123"/>
      <c r="KBM17" s="123"/>
      <c r="KBN17" s="123"/>
      <c r="KBO17" s="123"/>
      <c r="KBP17" s="123"/>
      <c r="KBQ17" s="123"/>
      <c r="KBR17" s="123"/>
      <c r="KBS17" s="123"/>
      <c r="KBT17" s="123"/>
      <c r="KBU17" s="123"/>
      <c r="KBV17" s="123"/>
      <c r="KBW17" s="123"/>
      <c r="KBX17" s="123"/>
      <c r="KBY17" s="123"/>
      <c r="KBZ17" s="123"/>
      <c r="KCA17" s="123"/>
      <c r="KCB17" s="123"/>
      <c r="KCC17" s="123"/>
      <c r="KCD17" s="123"/>
      <c r="KCE17" s="123"/>
      <c r="KCF17" s="123"/>
      <c r="KCG17" s="123"/>
      <c r="KCH17" s="123"/>
      <c r="KCI17" s="123"/>
      <c r="KCJ17" s="123"/>
      <c r="KCK17" s="123"/>
      <c r="KCL17" s="123"/>
      <c r="KCM17" s="123"/>
      <c r="KCN17" s="123"/>
      <c r="KCO17" s="123"/>
      <c r="KCP17" s="123"/>
      <c r="KCQ17" s="123"/>
      <c r="KCR17" s="123"/>
      <c r="KCS17" s="123"/>
      <c r="KCT17" s="123"/>
      <c r="KCU17" s="123"/>
      <c r="KCV17" s="123"/>
      <c r="KCW17" s="123"/>
      <c r="KCX17" s="123"/>
      <c r="KCY17" s="123"/>
      <c r="KCZ17" s="123"/>
      <c r="KDA17" s="123"/>
      <c r="KDB17" s="123"/>
      <c r="KDC17" s="123"/>
      <c r="KDD17" s="123"/>
      <c r="KDE17" s="123"/>
      <c r="KDF17" s="123"/>
      <c r="KDG17" s="123"/>
      <c r="KDH17" s="123"/>
      <c r="KDI17" s="123"/>
      <c r="KDJ17" s="123"/>
      <c r="KDK17" s="123"/>
      <c r="KDL17" s="123"/>
      <c r="KDM17" s="123"/>
      <c r="KDN17" s="123"/>
      <c r="KDO17" s="123"/>
      <c r="KDP17" s="123"/>
      <c r="KDQ17" s="123"/>
      <c r="KDR17" s="123"/>
      <c r="KDS17" s="123"/>
      <c r="KDT17" s="123"/>
      <c r="KDU17" s="123"/>
      <c r="KDV17" s="123"/>
      <c r="KDW17" s="123"/>
      <c r="KDX17" s="123"/>
      <c r="KDY17" s="123"/>
      <c r="KDZ17" s="123"/>
      <c r="KEA17" s="123"/>
      <c r="KEB17" s="123"/>
      <c r="KEC17" s="123"/>
      <c r="KED17" s="123"/>
      <c r="KEE17" s="123"/>
      <c r="KEF17" s="123"/>
      <c r="KEG17" s="123"/>
      <c r="KEH17" s="123"/>
      <c r="KEI17" s="123"/>
      <c r="KEJ17" s="123"/>
      <c r="KEK17" s="123"/>
      <c r="KEL17" s="123"/>
      <c r="KEM17" s="123"/>
      <c r="KEN17" s="123"/>
      <c r="KEO17" s="123"/>
      <c r="KEP17" s="123"/>
      <c r="KEQ17" s="123"/>
      <c r="KER17" s="123"/>
      <c r="KES17" s="123"/>
      <c r="KET17" s="123"/>
      <c r="KEU17" s="123"/>
      <c r="KEV17" s="123"/>
      <c r="KEW17" s="123"/>
      <c r="KEX17" s="123"/>
      <c r="KEY17" s="123"/>
      <c r="KEZ17" s="123"/>
      <c r="KFA17" s="123"/>
      <c r="KFB17" s="123"/>
      <c r="KFC17" s="123"/>
      <c r="KFD17" s="123"/>
      <c r="KFE17" s="123"/>
      <c r="KFF17" s="123"/>
      <c r="KFG17" s="123"/>
      <c r="KFH17" s="123"/>
      <c r="KFI17" s="123"/>
      <c r="KFJ17" s="123"/>
      <c r="KFK17" s="123"/>
      <c r="KFL17" s="123"/>
      <c r="KFM17" s="123"/>
      <c r="KFN17" s="123"/>
      <c r="KFO17" s="123"/>
      <c r="KFP17" s="123"/>
      <c r="KFQ17" s="123"/>
      <c r="KFR17" s="123"/>
      <c r="KFS17" s="123"/>
      <c r="KFT17" s="123"/>
      <c r="KFU17" s="123"/>
      <c r="KFV17" s="123"/>
      <c r="KFW17" s="123"/>
      <c r="KFX17" s="123"/>
      <c r="KFY17" s="123"/>
      <c r="KFZ17" s="123"/>
      <c r="KGA17" s="123"/>
      <c r="KGB17" s="123"/>
      <c r="KGC17" s="123"/>
      <c r="KGD17" s="123"/>
      <c r="KGE17" s="123"/>
      <c r="KGF17" s="123"/>
      <c r="KGG17" s="123"/>
      <c r="KGH17" s="123"/>
      <c r="KGI17" s="123"/>
      <c r="KGJ17" s="123"/>
      <c r="KGK17" s="123"/>
      <c r="KGL17" s="123"/>
      <c r="KGM17" s="123"/>
      <c r="KGN17" s="123"/>
      <c r="KGO17" s="123"/>
      <c r="KGP17" s="123"/>
      <c r="KGQ17" s="123"/>
      <c r="KGR17" s="123"/>
      <c r="KGS17" s="123"/>
      <c r="KGT17" s="123"/>
      <c r="KGU17" s="123"/>
      <c r="KGV17" s="123"/>
      <c r="KGW17" s="123"/>
      <c r="KGX17" s="123"/>
      <c r="KGY17" s="123"/>
      <c r="KGZ17" s="123"/>
      <c r="KHA17" s="123"/>
      <c r="KHB17" s="123"/>
      <c r="KHC17" s="123"/>
      <c r="KHD17" s="123"/>
      <c r="KHE17" s="123"/>
      <c r="KHF17" s="123"/>
      <c r="KHG17" s="123"/>
      <c r="KHH17" s="123"/>
      <c r="KHI17" s="123"/>
      <c r="KHJ17" s="123"/>
      <c r="KHK17" s="123"/>
      <c r="KHL17" s="123"/>
      <c r="KHM17" s="123"/>
      <c r="KHN17" s="123"/>
      <c r="KHO17" s="123"/>
      <c r="KHP17" s="123"/>
      <c r="KHQ17" s="123"/>
      <c r="KHR17" s="123"/>
      <c r="KHS17" s="123"/>
      <c r="KHT17" s="123"/>
      <c r="KHU17" s="123"/>
      <c r="KHV17" s="123"/>
      <c r="KHW17" s="123"/>
      <c r="KHX17" s="123"/>
      <c r="KHY17" s="123"/>
      <c r="KHZ17" s="123"/>
      <c r="KIA17" s="123"/>
      <c r="KIB17" s="123"/>
      <c r="KIC17" s="123"/>
      <c r="KID17" s="123"/>
      <c r="KIE17" s="123"/>
      <c r="KIF17" s="123"/>
      <c r="KIG17" s="123"/>
      <c r="KIH17" s="123"/>
      <c r="KII17" s="123"/>
      <c r="KIJ17" s="123"/>
      <c r="KIK17" s="123"/>
      <c r="KIL17" s="123"/>
      <c r="KIM17" s="123"/>
      <c r="KIN17" s="123"/>
      <c r="KIO17" s="123"/>
      <c r="KIP17" s="123"/>
      <c r="KIQ17" s="123"/>
      <c r="KIR17" s="123"/>
      <c r="KIS17" s="123"/>
      <c r="KIT17" s="123"/>
      <c r="KIU17" s="123"/>
      <c r="KIV17" s="123"/>
      <c r="KIW17" s="123"/>
      <c r="KIX17" s="123"/>
      <c r="KIY17" s="123"/>
      <c r="KIZ17" s="123"/>
      <c r="KJA17" s="123"/>
      <c r="KJB17" s="123"/>
      <c r="KJC17" s="123"/>
      <c r="KJD17" s="123"/>
      <c r="KJE17" s="123"/>
      <c r="KJF17" s="123"/>
      <c r="KJG17" s="123"/>
      <c r="KJH17" s="123"/>
      <c r="KJI17" s="123"/>
      <c r="KJJ17" s="123"/>
      <c r="KJK17" s="123"/>
      <c r="KJL17" s="123"/>
      <c r="KJM17" s="123"/>
      <c r="KJN17" s="123"/>
      <c r="KJO17" s="123"/>
      <c r="KJP17" s="123"/>
      <c r="KJQ17" s="123"/>
      <c r="KJR17" s="123"/>
      <c r="KJS17" s="123"/>
      <c r="KJT17" s="123"/>
      <c r="KJU17" s="123"/>
      <c r="KJV17" s="123"/>
      <c r="KJW17" s="123"/>
      <c r="KJX17" s="123"/>
      <c r="KJY17" s="123"/>
      <c r="KJZ17" s="123"/>
      <c r="KKA17" s="123"/>
      <c r="KKB17" s="123"/>
      <c r="KKC17" s="123"/>
      <c r="KKD17" s="123"/>
      <c r="KKE17" s="123"/>
      <c r="KKF17" s="123"/>
      <c r="KKG17" s="123"/>
      <c r="KKH17" s="123"/>
      <c r="KKI17" s="123"/>
      <c r="KKJ17" s="123"/>
      <c r="KKK17" s="123"/>
      <c r="KKL17" s="123"/>
      <c r="KKM17" s="123"/>
      <c r="KKN17" s="123"/>
      <c r="KKO17" s="123"/>
      <c r="KKP17" s="123"/>
      <c r="KKQ17" s="123"/>
      <c r="KKR17" s="123"/>
      <c r="KKS17" s="123"/>
      <c r="KKT17" s="123"/>
      <c r="KKU17" s="123"/>
      <c r="KKV17" s="123"/>
      <c r="KKW17" s="123"/>
      <c r="KKX17" s="123"/>
      <c r="KKY17" s="123"/>
      <c r="KKZ17" s="123"/>
      <c r="KLA17" s="123"/>
      <c r="KLB17" s="123"/>
      <c r="KLC17" s="123"/>
      <c r="KLD17" s="123"/>
      <c r="KLE17" s="123"/>
      <c r="KLF17" s="123"/>
      <c r="KLG17" s="123"/>
      <c r="KLH17" s="123"/>
      <c r="KLI17" s="123"/>
      <c r="KLJ17" s="123"/>
      <c r="KLK17" s="123"/>
      <c r="KLL17" s="123"/>
      <c r="KLM17" s="123"/>
      <c r="KLN17" s="123"/>
      <c r="KLO17" s="123"/>
      <c r="KLP17" s="123"/>
      <c r="KLQ17" s="123"/>
      <c r="KLR17" s="123"/>
      <c r="KLS17" s="123"/>
      <c r="KLT17" s="123"/>
      <c r="KLU17" s="123"/>
      <c r="KLV17" s="123"/>
      <c r="KLW17" s="123"/>
      <c r="KLX17" s="123"/>
      <c r="KLY17" s="123"/>
      <c r="KLZ17" s="123"/>
      <c r="KMA17" s="123"/>
      <c r="KMB17" s="123"/>
      <c r="KMC17" s="123"/>
      <c r="KMD17" s="123"/>
      <c r="KME17" s="123"/>
      <c r="KMF17" s="123"/>
      <c r="KMG17" s="123"/>
      <c r="KMH17" s="123"/>
      <c r="KMI17" s="123"/>
      <c r="KMJ17" s="123"/>
      <c r="KMK17" s="123"/>
      <c r="KML17" s="123"/>
      <c r="KMM17" s="123"/>
      <c r="KMN17" s="123"/>
      <c r="KMO17" s="123"/>
      <c r="KMP17" s="123"/>
      <c r="KMQ17" s="123"/>
      <c r="KMR17" s="123"/>
      <c r="KMS17" s="123"/>
      <c r="KMT17" s="123"/>
      <c r="KMU17" s="123"/>
      <c r="KMV17" s="123"/>
      <c r="KMW17" s="123"/>
      <c r="KMX17" s="123"/>
      <c r="KMY17" s="123"/>
      <c r="KMZ17" s="123"/>
      <c r="KNA17" s="123"/>
      <c r="KNB17" s="123"/>
      <c r="KNC17" s="123"/>
      <c r="KND17" s="123"/>
      <c r="KNE17" s="123"/>
      <c r="KNF17" s="123"/>
      <c r="KNG17" s="123"/>
      <c r="KNH17" s="123"/>
      <c r="KNI17" s="123"/>
      <c r="KNJ17" s="123"/>
      <c r="KNK17" s="123"/>
      <c r="KNL17" s="123"/>
      <c r="KNM17" s="123"/>
      <c r="KNN17" s="123"/>
      <c r="KNO17" s="123"/>
      <c r="KNP17" s="123"/>
      <c r="KNQ17" s="123"/>
      <c r="KNR17" s="123"/>
      <c r="KNS17" s="123"/>
      <c r="KNT17" s="123"/>
      <c r="KNU17" s="123"/>
      <c r="KNV17" s="123"/>
      <c r="KNW17" s="123"/>
      <c r="KNX17" s="123"/>
      <c r="KNY17" s="123"/>
      <c r="KNZ17" s="123"/>
      <c r="KOA17" s="123"/>
      <c r="KOB17" s="123"/>
      <c r="KOC17" s="123"/>
      <c r="KOD17" s="123"/>
      <c r="KOE17" s="123"/>
      <c r="KOF17" s="123"/>
      <c r="KOG17" s="123"/>
      <c r="KOH17" s="123"/>
      <c r="KOI17" s="123"/>
      <c r="KOJ17" s="123"/>
      <c r="KOK17" s="123"/>
      <c r="KOL17" s="123"/>
      <c r="KOM17" s="123"/>
      <c r="KON17" s="123"/>
      <c r="KOO17" s="123"/>
      <c r="KOP17" s="123"/>
      <c r="KOQ17" s="123"/>
      <c r="KOR17" s="123"/>
      <c r="KOS17" s="123"/>
      <c r="KOT17" s="123"/>
      <c r="KOU17" s="123"/>
      <c r="KOV17" s="123"/>
      <c r="KOW17" s="123"/>
      <c r="KOX17" s="123"/>
      <c r="KOY17" s="123"/>
      <c r="KOZ17" s="123"/>
      <c r="KPA17" s="123"/>
      <c r="KPB17" s="123"/>
      <c r="KPC17" s="123"/>
      <c r="KPD17" s="123"/>
      <c r="KPE17" s="123"/>
      <c r="KPF17" s="123"/>
      <c r="KPG17" s="123"/>
      <c r="KPH17" s="123"/>
      <c r="KPI17" s="123"/>
      <c r="KPJ17" s="123"/>
      <c r="KPK17" s="123"/>
      <c r="KPL17" s="123"/>
      <c r="KPM17" s="123"/>
      <c r="KPN17" s="123"/>
      <c r="KPO17" s="123"/>
      <c r="KPP17" s="123"/>
      <c r="KPQ17" s="123"/>
      <c r="KPR17" s="123"/>
      <c r="KPS17" s="123"/>
      <c r="KPT17" s="123"/>
      <c r="KPU17" s="123"/>
      <c r="KPV17" s="123"/>
      <c r="KPW17" s="123"/>
      <c r="KPX17" s="123"/>
      <c r="KPY17" s="123"/>
      <c r="KPZ17" s="123"/>
      <c r="KQA17" s="123"/>
      <c r="KQB17" s="123"/>
      <c r="KQC17" s="123"/>
      <c r="KQD17" s="123"/>
      <c r="KQE17" s="123"/>
      <c r="KQF17" s="123"/>
      <c r="KQG17" s="123"/>
      <c r="KQH17" s="123"/>
      <c r="KQI17" s="123"/>
      <c r="KQJ17" s="123"/>
      <c r="KQK17" s="123"/>
      <c r="KQL17" s="123"/>
      <c r="KQM17" s="123"/>
      <c r="KQN17" s="123"/>
      <c r="KQO17" s="123"/>
      <c r="KQP17" s="123"/>
      <c r="KQQ17" s="123"/>
      <c r="KQR17" s="123"/>
      <c r="KQS17" s="123"/>
      <c r="KQT17" s="123"/>
      <c r="KQU17" s="123"/>
      <c r="KQV17" s="123"/>
      <c r="KQW17" s="123"/>
      <c r="KQX17" s="123"/>
      <c r="KQY17" s="123"/>
      <c r="KQZ17" s="123"/>
      <c r="KRA17" s="123"/>
      <c r="KRB17" s="123"/>
      <c r="KRC17" s="123"/>
      <c r="KRD17" s="123"/>
      <c r="KRE17" s="123"/>
      <c r="KRF17" s="123"/>
      <c r="KRG17" s="123"/>
      <c r="KRH17" s="123"/>
      <c r="KRI17" s="123"/>
      <c r="KRJ17" s="123"/>
      <c r="KRK17" s="123"/>
      <c r="KRL17" s="123"/>
      <c r="KRM17" s="123"/>
      <c r="KRN17" s="123"/>
      <c r="KRO17" s="123"/>
      <c r="KRP17" s="123"/>
      <c r="KRQ17" s="123"/>
      <c r="KRR17" s="123"/>
      <c r="KRS17" s="123"/>
      <c r="KRT17" s="123"/>
      <c r="KRU17" s="123"/>
      <c r="KRV17" s="123"/>
      <c r="KRW17" s="123"/>
      <c r="KRX17" s="123"/>
      <c r="KRY17" s="123"/>
      <c r="KRZ17" s="123"/>
      <c r="KSA17" s="123"/>
      <c r="KSB17" s="123"/>
      <c r="KSC17" s="123"/>
      <c r="KSD17" s="123"/>
      <c r="KSE17" s="123"/>
      <c r="KSF17" s="123"/>
      <c r="KSG17" s="123"/>
      <c r="KSH17" s="123"/>
      <c r="KSI17" s="123"/>
      <c r="KSJ17" s="123"/>
      <c r="KSK17" s="123"/>
      <c r="KSL17" s="123"/>
      <c r="KSM17" s="123"/>
      <c r="KSN17" s="123"/>
      <c r="KSO17" s="123"/>
      <c r="KSP17" s="123"/>
      <c r="KSQ17" s="123"/>
      <c r="KSR17" s="123"/>
      <c r="KSS17" s="123"/>
      <c r="KST17" s="123"/>
      <c r="KSU17" s="123"/>
      <c r="KSV17" s="123"/>
      <c r="KSW17" s="123"/>
      <c r="KSX17" s="123"/>
      <c r="KSY17" s="123"/>
      <c r="KSZ17" s="123"/>
      <c r="KTA17" s="123"/>
      <c r="KTB17" s="123"/>
      <c r="KTC17" s="123"/>
      <c r="KTD17" s="123"/>
      <c r="KTE17" s="123"/>
      <c r="KTF17" s="123"/>
      <c r="KTG17" s="123"/>
      <c r="KTH17" s="123"/>
      <c r="KTI17" s="123"/>
      <c r="KTJ17" s="123"/>
      <c r="KTK17" s="123"/>
      <c r="KTL17" s="123"/>
      <c r="KTM17" s="123"/>
      <c r="KTN17" s="123"/>
      <c r="KTO17" s="123"/>
      <c r="KTP17" s="123"/>
      <c r="KTQ17" s="123"/>
      <c r="KTR17" s="123"/>
      <c r="KTS17" s="123"/>
      <c r="KTT17" s="123"/>
      <c r="KTU17" s="123"/>
      <c r="KTV17" s="123"/>
      <c r="KTW17" s="123"/>
      <c r="KTX17" s="123"/>
      <c r="KTY17" s="123"/>
      <c r="KTZ17" s="123"/>
      <c r="KUA17" s="123"/>
      <c r="KUB17" s="123"/>
      <c r="KUC17" s="123"/>
      <c r="KUD17" s="123"/>
      <c r="KUE17" s="123"/>
      <c r="KUF17" s="123"/>
      <c r="KUG17" s="123"/>
      <c r="KUH17" s="123"/>
      <c r="KUI17" s="123"/>
      <c r="KUJ17" s="123"/>
      <c r="KUK17" s="123"/>
      <c r="KUL17" s="123"/>
      <c r="KUM17" s="123"/>
      <c r="KUN17" s="123"/>
      <c r="KUO17" s="123"/>
      <c r="KUP17" s="123"/>
      <c r="KUQ17" s="123"/>
      <c r="KUR17" s="123"/>
      <c r="KUS17" s="123"/>
      <c r="KUT17" s="123"/>
      <c r="KUU17" s="123"/>
      <c r="KUV17" s="123"/>
      <c r="KUW17" s="123"/>
      <c r="KUX17" s="123"/>
      <c r="KUY17" s="123"/>
      <c r="KUZ17" s="123"/>
      <c r="KVA17" s="123"/>
      <c r="KVB17" s="123"/>
      <c r="KVC17" s="123"/>
      <c r="KVD17" s="123"/>
      <c r="KVE17" s="123"/>
      <c r="KVF17" s="123"/>
      <c r="KVG17" s="123"/>
      <c r="KVH17" s="123"/>
      <c r="KVI17" s="123"/>
      <c r="KVJ17" s="123"/>
      <c r="KVK17" s="123"/>
      <c r="KVL17" s="123"/>
      <c r="KVM17" s="123"/>
      <c r="KVN17" s="123"/>
      <c r="KVO17" s="123"/>
      <c r="KVP17" s="123"/>
      <c r="KVQ17" s="123"/>
      <c r="KVR17" s="123"/>
      <c r="KVS17" s="123"/>
      <c r="KVT17" s="123"/>
      <c r="KVU17" s="123"/>
      <c r="KVV17" s="123"/>
      <c r="KVW17" s="123"/>
      <c r="KVX17" s="123"/>
      <c r="KVY17" s="123"/>
      <c r="KVZ17" s="123"/>
      <c r="KWA17" s="123"/>
      <c r="KWB17" s="123"/>
      <c r="KWC17" s="123"/>
      <c r="KWD17" s="123"/>
      <c r="KWE17" s="123"/>
      <c r="KWF17" s="123"/>
      <c r="KWG17" s="123"/>
      <c r="KWH17" s="123"/>
      <c r="KWI17" s="123"/>
      <c r="KWJ17" s="123"/>
      <c r="KWK17" s="123"/>
      <c r="KWL17" s="123"/>
      <c r="KWM17" s="123"/>
      <c r="KWN17" s="123"/>
      <c r="KWO17" s="123"/>
      <c r="KWP17" s="123"/>
      <c r="KWQ17" s="123"/>
      <c r="KWR17" s="123"/>
      <c r="KWS17" s="123"/>
      <c r="KWT17" s="123"/>
      <c r="KWU17" s="123"/>
      <c r="KWV17" s="123"/>
      <c r="KWW17" s="123"/>
      <c r="KWX17" s="123"/>
      <c r="KWY17" s="123"/>
      <c r="KWZ17" s="123"/>
      <c r="KXA17" s="123"/>
      <c r="KXB17" s="123"/>
      <c r="KXC17" s="123"/>
      <c r="KXD17" s="123"/>
      <c r="KXE17" s="123"/>
      <c r="KXF17" s="123"/>
      <c r="KXG17" s="123"/>
      <c r="KXH17" s="123"/>
      <c r="KXI17" s="123"/>
      <c r="KXJ17" s="123"/>
      <c r="KXK17" s="123"/>
      <c r="KXL17" s="123"/>
      <c r="KXM17" s="123"/>
      <c r="KXN17" s="123"/>
      <c r="KXO17" s="123"/>
      <c r="KXP17" s="123"/>
      <c r="KXQ17" s="123"/>
      <c r="KXR17" s="123"/>
      <c r="KXS17" s="123"/>
      <c r="KXT17" s="123"/>
      <c r="KXU17" s="123"/>
      <c r="KXV17" s="123"/>
      <c r="KXW17" s="123"/>
      <c r="KXX17" s="123"/>
      <c r="KXY17" s="123"/>
      <c r="KXZ17" s="123"/>
      <c r="KYA17" s="123"/>
      <c r="KYB17" s="123"/>
      <c r="KYC17" s="123"/>
      <c r="KYD17" s="123"/>
      <c r="KYE17" s="123"/>
      <c r="KYF17" s="123"/>
      <c r="KYG17" s="123"/>
      <c r="KYH17" s="123"/>
      <c r="KYI17" s="123"/>
      <c r="KYJ17" s="123"/>
      <c r="KYK17" s="123"/>
      <c r="KYL17" s="123"/>
      <c r="KYM17" s="123"/>
      <c r="KYN17" s="123"/>
      <c r="KYO17" s="123"/>
      <c r="KYP17" s="123"/>
      <c r="KYQ17" s="123"/>
      <c r="KYR17" s="123"/>
      <c r="KYS17" s="123"/>
      <c r="KYT17" s="123"/>
      <c r="KYU17" s="123"/>
      <c r="KYV17" s="123"/>
      <c r="KYW17" s="123"/>
      <c r="KYX17" s="123"/>
      <c r="KYY17" s="123"/>
      <c r="KYZ17" s="123"/>
      <c r="KZA17" s="123"/>
      <c r="KZB17" s="123"/>
      <c r="KZC17" s="123"/>
      <c r="KZD17" s="123"/>
      <c r="KZE17" s="123"/>
      <c r="KZF17" s="123"/>
      <c r="KZG17" s="123"/>
      <c r="KZH17" s="123"/>
      <c r="KZI17" s="123"/>
      <c r="KZJ17" s="123"/>
      <c r="KZK17" s="123"/>
      <c r="KZL17" s="123"/>
      <c r="KZM17" s="123"/>
      <c r="KZN17" s="123"/>
      <c r="KZO17" s="123"/>
      <c r="KZP17" s="123"/>
      <c r="KZQ17" s="123"/>
      <c r="KZR17" s="123"/>
      <c r="KZS17" s="123"/>
      <c r="KZT17" s="123"/>
      <c r="KZU17" s="123"/>
      <c r="KZV17" s="123"/>
      <c r="KZW17" s="123"/>
      <c r="KZX17" s="123"/>
      <c r="KZY17" s="123"/>
      <c r="KZZ17" s="123"/>
      <c r="LAA17" s="123"/>
      <c r="LAB17" s="123"/>
      <c r="LAC17" s="123"/>
      <c r="LAD17" s="123"/>
      <c r="LAE17" s="123"/>
      <c r="LAF17" s="123"/>
      <c r="LAG17" s="123"/>
      <c r="LAH17" s="123"/>
      <c r="LAI17" s="123"/>
      <c r="LAJ17" s="123"/>
      <c r="LAK17" s="123"/>
      <c r="LAL17" s="123"/>
      <c r="LAM17" s="123"/>
      <c r="LAN17" s="123"/>
      <c r="LAO17" s="123"/>
      <c r="LAP17" s="123"/>
      <c r="LAQ17" s="123"/>
      <c r="LAR17" s="123"/>
      <c r="LAS17" s="123"/>
      <c r="LAT17" s="123"/>
      <c r="LAU17" s="123"/>
      <c r="LAV17" s="123"/>
      <c r="LAW17" s="123"/>
      <c r="LAX17" s="123"/>
      <c r="LAY17" s="123"/>
      <c r="LAZ17" s="123"/>
      <c r="LBA17" s="123"/>
      <c r="LBB17" s="123"/>
      <c r="LBC17" s="123"/>
      <c r="LBD17" s="123"/>
      <c r="LBE17" s="123"/>
      <c r="LBF17" s="123"/>
      <c r="LBG17" s="123"/>
      <c r="LBH17" s="123"/>
      <c r="LBI17" s="123"/>
      <c r="LBJ17" s="123"/>
      <c r="LBK17" s="123"/>
      <c r="LBL17" s="123"/>
      <c r="LBM17" s="123"/>
      <c r="LBN17" s="123"/>
      <c r="LBO17" s="123"/>
      <c r="LBP17" s="123"/>
      <c r="LBQ17" s="123"/>
      <c r="LBR17" s="123"/>
      <c r="LBS17" s="123"/>
      <c r="LBT17" s="123"/>
      <c r="LBU17" s="123"/>
      <c r="LBV17" s="123"/>
      <c r="LBW17" s="123"/>
      <c r="LBX17" s="123"/>
      <c r="LBY17" s="123"/>
      <c r="LBZ17" s="123"/>
      <c r="LCA17" s="123"/>
      <c r="LCB17" s="123"/>
      <c r="LCC17" s="123"/>
      <c r="LCD17" s="123"/>
      <c r="LCE17" s="123"/>
      <c r="LCF17" s="123"/>
      <c r="LCG17" s="123"/>
      <c r="LCH17" s="123"/>
      <c r="LCI17" s="123"/>
      <c r="LCJ17" s="123"/>
      <c r="LCK17" s="123"/>
      <c r="LCL17" s="123"/>
      <c r="LCM17" s="123"/>
      <c r="LCN17" s="123"/>
      <c r="LCO17" s="123"/>
      <c r="LCP17" s="123"/>
      <c r="LCQ17" s="123"/>
      <c r="LCR17" s="123"/>
      <c r="LCS17" s="123"/>
      <c r="LCT17" s="123"/>
      <c r="LCU17" s="123"/>
      <c r="LCV17" s="123"/>
      <c r="LCW17" s="123"/>
      <c r="LCX17" s="123"/>
      <c r="LCY17" s="123"/>
      <c r="LCZ17" s="123"/>
      <c r="LDA17" s="123"/>
      <c r="LDB17" s="123"/>
      <c r="LDC17" s="123"/>
      <c r="LDD17" s="123"/>
      <c r="LDE17" s="123"/>
      <c r="LDF17" s="123"/>
      <c r="LDG17" s="123"/>
      <c r="LDH17" s="123"/>
      <c r="LDI17" s="123"/>
      <c r="LDJ17" s="123"/>
      <c r="LDK17" s="123"/>
      <c r="LDL17" s="123"/>
      <c r="LDM17" s="123"/>
      <c r="LDN17" s="123"/>
      <c r="LDO17" s="123"/>
      <c r="LDP17" s="123"/>
      <c r="LDQ17" s="123"/>
      <c r="LDR17" s="123"/>
      <c r="LDS17" s="123"/>
      <c r="LDT17" s="123"/>
      <c r="LDU17" s="123"/>
      <c r="LDV17" s="123"/>
      <c r="LDW17" s="123"/>
      <c r="LDX17" s="123"/>
      <c r="LDY17" s="123"/>
      <c r="LDZ17" s="123"/>
      <c r="LEA17" s="123"/>
      <c r="LEB17" s="123"/>
      <c r="LEC17" s="123"/>
      <c r="LED17" s="123"/>
      <c r="LEE17" s="123"/>
      <c r="LEF17" s="123"/>
      <c r="LEG17" s="123"/>
      <c r="LEH17" s="123"/>
      <c r="LEI17" s="123"/>
      <c r="LEJ17" s="123"/>
      <c r="LEK17" s="123"/>
      <c r="LEL17" s="123"/>
      <c r="LEM17" s="123"/>
      <c r="LEN17" s="123"/>
      <c r="LEO17" s="123"/>
      <c r="LEP17" s="123"/>
      <c r="LEQ17" s="123"/>
      <c r="LER17" s="123"/>
      <c r="LES17" s="123"/>
      <c r="LET17" s="123"/>
      <c r="LEU17" s="123"/>
      <c r="LEV17" s="123"/>
      <c r="LEW17" s="123"/>
      <c r="LEX17" s="123"/>
      <c r="LEY17" s="123"/>
      <c r="LEZ17" s="123"/>
      <c r="LFA17" s="123"/>
      <c r="LFB17" s="123"/>
      <c r="LFC17" s="123"/>
      <c r="LFD17" s="123"/>
      <c r="LFE17" s="123"/>
      <c r="LFF17" s="123"/>
      <c r="LFG17" s="123"/>
      <c r="LFH17" s="123"/>
      <c r="LFI17" s="123"/>
      <c r="LFJ17" s="123"/>
      <c r="LFK17" s="123"/>
      <c r="LFL17" s="123"/>
      <c r="LFM17" s="123"/>
      <c r="LFN17" s="123"/>
      <c r="LFO17" s="123"/>
      <c r="LFP17" s="123"/>
      <c r="LFQ17" s="123"/>
      <c r="LFR17" s="123"/>
      <c r="LFS17" s="123"/>
      <c r="LFT17" s="123"/>
      <c r="LFU17" s="123"/>
      <c r="LFV17" s="123"/>
      <c r="LFW17" s="123"/>
      <c r="LFX17" s="123"/>
      <c r="LFY17" s="123"/>
      <c r="LFZ17" s="123"/>
      <c r="LGA17" s="123"/>
      <c r="LGB17" s="123"/>
      <c r="LGC17" s="123"/>
      <c r="LGD17" s="123"/>
      <c r="LGE17" s="123"/>
      <c r="LGF17" s="123"/>
      <c r="LGG17" s="123"/>
      <c r="LGH17" s="123"/>
      <c r="LGI17" s="123"/>
      <c r="LGJ17" s="123"/>
      <c r="LGK17" s="123"/>
      <c r="LGL17" s="123"/>
      <c r="LGM17" s="123"/>
      <c r="LGN17" s="123"/>
      <c r="LGO17" s="123"/>
      <c r="LGP17" s="123"/>
      <c r="LGQ17" s="123"/>
      <c r="LGR17" s="123"/>
      <c r="LGS17" s="123"/>
      <c r="LGT17" s="123"/>
      <c r="LGU17" s="123"/>
      <c r="LGV17" s="123"/>
      <c r="LGW17" s="123"/>
      <c r="LGX17" s="123"/>
      <c r="LGY17" s="123"/>
      <c r="LGZ17" s="123"/>
      <c r="LHA17" s="123"/>
      <c r="LHB17" s="123"/>
      <c r="LHC17" s="123"/>
      <c r="LHD17" s="123"/>
      <c r="LHE17" s="123"/>
      <c r="LHF17" s="123"/>
      <c r="LHG17" s="123"/>
      <c r="LHH17" s="123"/>
      <c r="LHI17" s="123"/>
      <c r="LHJ17" s="123"/>
      <c r="LHK17" s="123"/>
      <c r="LHL17" s="123"/>
      <c r="LHM17" s="123"/>
      <c r="LHN17" s="123"/>
      <c r="LHO17" s="123"/>
      <c r="LHP17" s="123"/>
      <c r="LHQ17" s="123"/>
      <c r="LHR17" s="123"/>
      <c r="LHS17" s="123"/>
      <c r="LHT17" s="123"/>
      <c r="LHU17" s="123"/>
      <c r="LHV17" s="123"/>
      <c r="LHW17" s="123"/>
      <c r="LHX17" s="123"/>
      <c r="LHY17" s="123"/>
      <c r="LHZ17" s="123"/>
      <c r="LIA17" s="123"/>
      <c r="LIB17" s="123"/>
      <c r="LIC17" s="123"/>
      <c r="LID17" s="123"/>
      <c r="LIE17" s="123"/>
      <c r="LIF17" s="123"/>
      <c r="LIG17" s="123"/>
      <c r="LIH17" s="123"/>
      <c r="LII17" s="123"/>
      <c r="LIJ17" s="123"/>
      <c r="LIK17" s="123"/>
      <c r="LIL17" s="123"/>
      <c r="LIM17" s="123"/>
      <c r="LIN17" s="123"/>
      <c r="LIO17" s="123"/>
      <c r="LIP17" s="123"/>
      <c r="LIQ17" s="123"/>
      <c r="LIR17" s="123"/>
      <c r="LIS17" s="123"/>
      <c r="LIT17" s="123"/>
      <c r="LIU17" s="123"/>
      <c r="LIV17" s="123"/>
      <c r="LIW17" s="123"/>
      <c r="LIX17" s="123"/>
      <c r="LIY17" s="123"/>
      <c r="LIZ17" s="123"/>
      <c r="LJA17" s="123"/>
      <c r="LJB17" s="123"/>
      <c r="LJC17" s="123"/>
      <c r="LJD17" s="123"/>
      <c r="LJE17" s="123"/>
      <c r="LJF17" s="123"/>
      <c r="LJG17" s="123"/>
      <c r="LJH17" s="123"/>
      <c r="LJI17" s="123"/>
      <c r="LJJ17" s="123"/>
      <c r="LJK17" s="123"/>
      <c r="LJL17" s="123"/>
      <c r="LJM17" s="123"/>
      <c r="LJN17" s="123"/>
      <c r="LJO17" s="123"/>
      <c r="LJP17" s="123"/>
      <c r="LJQ17" s="123"/>
      <c r="LJR17" s="123"/>
      <c r="LJS17" s="123"/>
      <c r="LJT17" s="123"/>
      <c r="LJU17" s="123"/>
      <c r="LJV17" s="123"/>
      <c r="LJW17" s="123"/>
      <c r="LJX17" s="123"/>
      <c r="LJY17" s="123"/>
      <c r="LJZ17" s="123"/>
      <c r="LKA17" s="123"/>
      <c r="LKB17" s="123"/>
      <c r="LKC17" s="123"/>
      <c r="LKD17" s="123"/>
      <c r="LKE17" s="123"/>
      <c r="LKF17" s="123"/>
      <c r="LKG17" s="123"/>
      <c r="LKH17" s="123"/>
      <c r="LKI17" s="123"/>
      <c r="LKJ17" s="123"/>
      <c r="LKK17" s="123"/>
      <c r="LKL17" s="123"/>
      <c r="LKM17" s="123"/>
      <c r="LKN17" s="123"/>
      <c r="LKO17" s="123"/>
      <c r="LKP17" s="123"/>
      <c r="LKQ17" s="123"/>
      <c r="LKR17" s="123"/>
      <c r="LKS17" s="123"/>
      <c r="LKT17" s="123"/>
      <c r="LKU17" s="123"/>
      <c r="LKV17" s="123"/>
      <c r="LKW17" s="123"/>
      <c r="LKX17" s="123"/>
      <c r="LKY17" s="123"/>
      <c r="LKZ17" s="123"/>
      <c r="LLA17" s="123"/>
      <c r="LLB17" s="123"/>
      <c r="LLC17" s="123"/>
      <c r="LLD17" s="123"/>
      <c r="LLE17" s="123"/>
      <c r="LLF17" s="123"/>
      <c r="LLG17" s="123"/>
      <c r="LLH17" s="123"/>
      <c r="LLI17" s="123"/>
      <c r="LLJ17" s="123"/>
      <c r="LLK17" s="123"/>
      <c r="LLL17" s="123"/>
      <c r="LLM17" s="123"/>
      <c r="LLN17" s="123"/>
      <c r="LLO17" s="123"/>
      <c r="LLP17" s="123"/>
      <c r="LLQ17" s="123"/>
      <c r="LLR17" s="123"/>
      <c r="LLS17" s="123"/>
      <c r="LLT17" s="123"/>
      <c r="LLU17" s="123"/>
      <c r="LLV17" s="123"/>
      <c r="LLW17" s="123"/>
      <c r="LLX17" s="123"/>
      <c r="LLY17" s="123"/>
      <c r="LLZ17" s="123"/>
      <c r="LMA17" s="123"/>
      <c r="LMB17" s="123"/>
      <c r="LMC17" s="123"/>
      <c r="LMD17" s="123"/>
      <c r="LME17" s="123"/>
      <c r="LMF17" s="123"/>
      <c r="LMG17" s="123"/>
      <c r="LMH17" s="123"/>
      <c r="LMI17" s="123"/>
      <c r="LMJ17" s="123"/>
      <c r="LMK17" s="123"/>
      <c r="LML17" s="123"/>
      <c r="LMM17" s="123"/>
      <c r="LMN17" s="123"/>
      <c r="LMO17" s="123"/>
      <c r="LMP17" s="123"/>
      <c r="LMQ17" s="123"/>
      <c r="LMR17" s="123"/>
      <c r="LMS17" s="123"/>
      <c r="LMT17" s="123"/>
      <c r="LMU17" s="123"/>
      <c r="LMV17" s="123"/>
      <c r="LMW17" s="123"/>
      <c r="LMX17" s="123"/>
      <c r="LMY17" s="123"/>
      <c r="LMZ17" s="123"/>
      <c r="LNA17" s="123"/>
      <c r="LNB17" s="123"/>
      <c r="LNC17" s="123"/>
      <c r="LND17" s="123"/>
      <c r="LNE17" s="123"/>
      <c r="LNF17" s="123"/>
      <c r="LNG17" s="123"/>
      <c r="LNH17" s="123"/>
      <c r="LNI17" s="123"/>
      <c r="LNJ17" s="123"/>
      <c r="LNK17" s="123"/>
      <c r="LNL17" s="123"/>
      <c r="LNM17" s="123"/>
      <c r="LNN17" s="123"/>
      <c r="LNO17" s="123"/>
      <c r="LNP17" s="123"/>
      <c r="LNQ17" s="123"/>
      <c r="LNR17" s="123"/>
      <c r="LNS17" s="123"/>
      <c r="LNT17" s="123"/>
      <c r="LNU17" s="123"/>
      <c r="LNV17" s="123"/>
      <c r="LNW17" s="123"/>
      <c r="LNX17" s="123"/>
      <c r="LNY17" s="123"/>
      <c r="LNZ17" s="123"/>
      <c r="LOA17" s="123"/>
      <c r="LOB17" s="123"/>
      <c r="LOC17" s="123"/>
      <c r="LOD17" s="123"/>
      <c r="LOE17" s="123"/>
      <c r="LOF17" s="123"/>
      <c r="LOG17" s="123"/>
      <c r="LOH17" s="123"/>
      <c r="LOI17" s="123"/>
      <c r="LOJ17" s="123"/>
      <c r="LOK17" s="123"/>
      <c r="LOL17" s="123"/>
      <c r="LOM17" s="123"/>
      <c r="LON17" s="123"/>
      <c r="LOO17" s="123"/>
      <c r="LOP17" s="123"/>
      <c r="LOQ17" s="123"/>
      <c r="LOR17" s="123"/>
      <c r="LOS17" s="123"/>
      <c r="LOT17" s="123"/>
      <c r="LOU17" s="123"/>
      <c r="LOV17" s="123"/>
      <c r="LOW17" s="123"/>
      <c r="LOX17" s="123"/>
      <c r="LOY17" s="123"/>
      <c r="LOZ17" s="123"/>
      <c r="LPA17" s="123"/>
      <c r="LPB17" s="123"/>
      <c r="LPC17" s="123"/>
      <c r="LPD17" s="123"/>
      <c r="LPE17" s="123"/>
      <c r="LPF17" s="123"/>
      <c r="LPG17" s="123"/>
      <c r="LPH17" s="123"/>
      <c r="LPI17" s="123"/>
      <c r="LPJ17" s="123"/>
      <c r="LPK17" s="123"/>
      <c r="LPL17" s="123"/>
      <c r="LPM17" s="123"/>
      <c r="LPN17" s="123"/>
      <c r="LPO17" s="123"/>
      <c r="LPP17" s="123"/>
      <c r="LPQ17" s="123"/>
      <c r="LPR17" s="123"/>
      <c r="LPS17" s="123"/>
      <c r="LPT17" s="123"/>
      <c r="LPU17" s="123"/>
      <c r="LPV17" s="123"/>
      <c r="LPW17" s="123"/>
      <c r="LPX17" s="123"/>
      <c r="LPY17" s="123"/>
      <c r="LPZ17" s="123"/>
      <c r="LQA17" s="123"/>
      <c r="LQB17" s="123"/>
      <c r="LQC17" s="123"/>
      <c r="LQD17" s="123"/>
      <c r="LQE17" s="123"/>
      <c r="LQF17" s="123"/>
      <c r="LQG17" s="123"/>
      <c r="LQH17" s="123"/>
      <c r="LQI17" s="123"/>
      <c r="LQJ17" s="123"/>
      <c r="LQK17" s="123"/>
      <c r="LQL17" s="123"/>
      <c r="LQM17" s="123"/>
      <c r="LQN17" s="123"/>
      <c r="LQO17" s="123"/>
      <c r="LQP17" s="123"/>
      <c r="LQQ17" s="123"/>
      <c r="LQR17" s="123"/>
      <c r="LQS17" s="123"/>
      <c r="LQT17" s="123"/>
      <c r="LQU17" s="123"/>
      <c r="LQV17" s="123"/>
      <c r="LQW17" s="123"/>
      <c r="LQX17" s="123"/>
      <c r="LQY17" s="123"/>
      <c r="LQZ17" s="123"/>
      <c r="LRA17" s="123"/>
      <c r="LRB17" s="123"/>
      <c r="LRC17" s="123"/>
      <c r="LRD17" s="123"/>
      <c r="LRE17" s="123"/>
      <c r="LRF17" s="123"/>
      <c r="LRG17" s="123"/>
      <c r="LRH17" s="123"/>
      <c r="LRI17" s="123"/>
      <c r="LRJ17" s="123"/>
      <c r="LRK17" s="123"/>
      <c r="LRL17" s="123"/>
      <c r="LRM17" s="123"/>
      <c r="LRN17" s="123"/>
      <c r="LRO17" s="123"/>
      <c r="LRP17" s="123"/>
      <c r="LRQ17" s="123"/>
      <c r="LRR17" s="123"/>
      <c r="LRS17" s="123"/>
      <c r="LRT17" s="123"/>
      <c r="LRU17" s="123"/>
      <c r="LRV17" s="123"/>
      <c r="LRW17" s="123"/>
      <c r="LRX17" s="123"/>
      <c r="LRY17" s="123"/>
      <c r="LRZ17" s="123"/>
      <c r="LSA17" s="123"/>
      <c r="LSB17" s="123"/>
      <c r="LSC17" s="123"/>
      <c r="LSD17" s="123"/>
      <c r="LSE17" s="123"/>
      <c r="LSF17" s="123"/>
      <c r="LSG17" s="123"/>
      <c r="LSH17" s="123"/>
      <c r="LSI17" s="123"/>
      <c r="LSJ17" s="123"/>
      <c r="LSK17" s="123"/>
      <c r="LSL17" s="123"/>
      <c r="LSM17" s="123"/>
      <c r="LSN17" s="123"/>
      <c r="LSO17" s="123"/>
      <c r="LSP17" s="123"/>
      <c r="LSQ17" s="123"/>
      <c r="LSR17" s="123"/>
      <c r="LSS17" s="123"/>
      <c r="LST17" s="123"/>
      <c r="LSU17" s="123"/>
      <c r="LSV17" s="123"/>
      <c r="LSW17" s="123"/>
      <c r="LSX17" s="123"/>
      <c r="LSY17" s="123"/>
      <c r="LSZ17" s="123"/>
      <c r="LTA17" s="123"/>
      <c r="LTB17" s="123"/>
      <c r="LTC17" s="123"/>
      <c r="LTD17" s="123"/>
      <c r="LTE17" s="123"/>
      <c r="LTF17" s="123"/>
      <c r="LTG17" s="123"/>
      <c r="LTH17" s="123"/>
      <c r="LTI17" s="123"/>
      <c r="LTJ17" s="123"/>
      <c r="LTK17" s="123"/>
      <c r="LTL17" s="123"/>
      <c r="LTM17" s="123"/>
      <c r="LTN17" s="123"/>
      <c r="LTO17" s="123"/>
      <c r="LTP17" s="123"/>
      <c r="LTQ17" s="123"/>
      <c r="LTR17" s="123"/>
      <c r="LTS17" s="123"/>
      <c r="LTT17" s="123"/>
      <c r="LTU17" s="123"/>
      <c r="LTV17" s="123"/>
      <c r="LTW17" s="123"/>
      <c r="LTX17" s="123"/>
      <c r="LTY17" s="123"/>
      <c r="LTZ17" s="123"/>
      <c r="LUA17" s="123"/>
      <c r="LUB17" s="123"/>
      <c r="LUC17" s="123"/>
      <c r="LUD17" s="123"/>
      <c r="LUE17" s="123"/>
      <c r="LUF17" s="123"/>
      <c r="LUG17" s="123"/>
      <c r="LUH17" s="123"/>
      <c r="LUI17" s="123"/>
      <c r="LUJ17" s="123"/>
      <c r="LUK17" s="123"/>
      <c r="LUL17" s="123"/>
      <c r="LUM17" s="123"/>
      <c r="LUN17" s="123"/>
      <c r="LUO17" s="123"/>
      <c r="LUP17" s="123"/>
      <c r="LUQ17" s="123"/>
      <c r="LUR17" s="123"/>
      <c r="LUS17" s="123"/>
      <c r="LUT17" s="123"/>
      <c r="LUU17" s="123"/>
      <c r="LUV17" s="123"/>
      <c r="LUW17" s="123"/>
      <c r="LUX17" s="123"/>
      <c r="LUY17" s="123"/>
      <c r="LUZ17" s="123"/>
      <c r="LVA17" s="123"/>
      <c r="LVB17" s="123"/>
      <c r="LVC17" s="123"/>
      <c r="LVD17" s="123"/>
      <c r="LVE17" s="123"/>
      <c r="LVF17" s="123"/>
      <c r="LVG17" s="123"/>
      <c r="LVH17" s="123"/>
      <c r="LVI17" s="123"/>
      <c r="LVJ17" s="123"/>
      <c r="LVK17" s="123"/>
      <c r="LVL17" s="123"/>
      <c r="LVM17" s="123"/>
      <c r="LVN17" s="123"/>
      <c r="LVO17" s="123"/>
      <c r="LVP17" s="123"/>
      <c r="LVQ17" s="123"/>
      <c r="LVR17" s="123"/>
      <c r="LVS17" s="123"/>
      <c r="LVT17" s="123"/>
      <c r="LVU17" s="123"/>
      <c r="LVV17" s="123"/>
      <c r="LVW17" s="123"/>
      <c r="LVX17" s="123"/>
      <c r="LVY17" s="123"/>
      <c r="LVZ17" s="123"/>
      <c r="LWA17" s="123"/>
      <c r="LWB17" s="123"/>
      <c r="LWC17" s="123"/>
      <c r="LWD17" s="123"/>
      <c r="LWE17" s="123"/>
      <c r="LWF17" s="123"/>
      <c r="LWG17" s="123"/>
      <c r="LWH17" s="123"/>
      <c r="LWI17" s="123"/>
      <c r="LWJ17" s="123"/>
      <c r="LWK17" s="123"/>
      <c r="LWL17" s="123"/>
      <c r="LWM17" s="123"/>
      <c r="LWN17" s="123"/>
      <c r="LWO17" s="123"/>
      <c r="LWP17" s="123"/>
      <c r="LWQ17" s="123"/>
      <c r="LWR17" s="123"/>
      <c r="LWS17" s="123"/>
      <c r="LWT17" s="123"/>
      <c r="LWU17" s="123"/>
      <c r="LWV17" s="123"/>
      <c r="LWW17" s="123"/>
      <c r="LWX17" s="123"/>
      <c r="LWY17" s="123"/>
      <c r="LWZ17" s="123"/>
      <c r="LXA17" s="123"/>
      <c r="LXB17" s="123"/>
      <c r="LXC17" s="123"/>
      <c r="LXD17" s="123"/>
      <c r="LXE17" s="123"/>
      <c r="LXF17" s="123"/>
      <c r="LXG17" s="123"/>
      <c r="LXH17" s="123"/>
      <c r="LXI17" s="123"/>
      <c r="LXJ17" s="123"/>
      <c r="LXK17" s="123"/>
      <c r="LXL17" s="123"/>
      <c r="LXM17" s="123"/>
      <c r="LXN17" s="123"/>
      <c r="LXO17" s="123"/>
      <c r="LXP17" s="123"/>
      <c r="LXQ17" s="123"/>
      <c r="LXR17" s="123"/>
      <c r="LXS17" s="123"/>
      <c r="LXT17" s="123"/>
      <c r="LXU17" s="123"/>
      <c r="LXV17" s="123"/>
      <c r="LXW17" s="123"/>
      <c r="LXX17" s="123"/>
      <c r="LXY17" s="123"/>
      <c r="LXZ17" s="123"/>
      <c r="LYA17" s="123"/>
      <c r="LYB17" s="123"/>
      <c r="LYC17" s="123"/>
      <c r="LYD17" s="123"/>
      <c r="LYE17" s="123"/>
      <c r="LYF17" s="123"/>
      <c r="LYG17" s="123"/>
      <c r="LYH17" s="123"/>
      <c r="LYI17" s="123"/>
      <c r="LYJ17" s="123"/>
      <c r="LYK17" s="123"/>
      <c r="LYL17" s="123"/>
      <c r="LYM17" s="123"/>
      <c r="LYN17" s="123"/>
      <c r="LYO17" s="123"/>
      <c r="LYP17" s="123"/>
      <c r="LYQ17" s="123"/>
      <c r="LYR17" s="123"/>
      <c r="LYS17" s="123"/>
      <c r="LYT17" s="123"/>
      <c r="LYU17" s="123"/>
      <c r="LYV17" s="123"/>
      <c r="LYW17" s="123"/>
      <c r="LYX17" s="123"/>
      <c r="LYY17" s="123"/>
      <c r="LYZ17" s="123"/>
      <c r="LZA17" s="123"/>
      <c r="LZB17" s="123"/>
      <c r="LZC17" s="123"/>
      <c r="LZD17" s="123"/>
      <c r="LZE17" s="123"/>
      <c r="LZF17" s="123"/>
      <c r="LZG17" s="123"/>
      <c r="LZH17" s="123"/>
      <c r="LZI17" s="123"/>
      <c r="LZJ17" s="123"/>
      <c r="LZK17" s="123"/>
      <c r="LZL17" s="123"/>
      <c r="LZM17" s="123"/>
      <c r="LZN17" s="123"/>
      <c r="LZO17" s="123"/>
      <c r="LZP17" s="123"/>
      <c r="LZQ17" s="123"/>
      <c r="LZR17" s="123"/>
      <c r="LZS17" s="123"/>
      <c r="LZT17" s="123"/>
      <c r="LZU17" s="123"/>
      <c r="LZV17" s="123"/>
      <c r="LZW17" s="123"/>
      <c r="LZX17" s="123"/>
      <c r="LZY17" s="123"/>
      <c r="LZZ17" s="123"/>
      <c r="MAA17" s="123"/>
      <c r="MAB17" s="123"/>
      <c r="MAC17" s="123"/>
      <c r="MAD17" s="123"/>
      <c r="MAE17" s="123"/>
      <c r="MAF17" s="123"/>
      <c r="MAG17" s="123"/>
      <c r="MAH17" s="123"/>
      <c r="MAI17" s="123"/>
      <c r="MAJ17" s="123"/>
      <c r="MAK17" s="123"/>
      <c r="MAL17" s="123"/>
      <c r="MAM17" s="123"/>
      <c r="MAN17" s="123"/>
      <c r="MAO17" s="123"/>
      <c r="MAP17" s="123"/>
      <c r="MAQ17" s="123"/>
      <c r="MAR17" s="123"/>
      <c r="MAS17" s="123"/>
      <c r="MAT17" s="123"/>
      <c r="MAU17" s="123"/>
      <c r="MAV17" s="123"/>
      <c r="MAW17" s="123"/>
      <c r="MAX17" s="123"/>
      <c r="MAY17" s="123"/>
      <c r="MAZ17" s="123"/>
      <c r="MBA17" s="123"/>
      <c r="MBB17" s="123"/>
      <c r="MBC17" s="123"/>
      <c r="MBD17" s="123"/>
      <c r="MBE17" s="123"/>
      <c r="MBF17" s="123"/>
      <c r="MBG17" s="123"/>
      <c r="MBH17" s="123"/>
      <c r="MBI17" s="123"/>
      <c r="MBJ17" s="123"/>
      <c r="MBK17" s="123"/>
      <c r="MBL17" s="123"/>
      <c r="MBM17" s="123"/>
      <c r="MBN17" s="123"/>
      <c r="MBO17" s="123"/>
      <c r="MBP17" s="123"/>
      <c r="MBQ17" s="123"/>
      <c r="MBR17" s="123"/>
      <c r="MBS17" s="123"/>
      <c r="MBT17" s="123"/>
      <c r="MBU17" s="123"/>
      <c r="MBV17" s="123"/>
      <c r="MBW17" s="123"/>
      <c r="MBX17" s="123"/>
      <c r="MBY17" s="123"/>
      <c r="MBZ17" s="123"/>
      <c r="MCA17" s="123"/>
      <c r="MCB17" s="123"/>
      <c r="MCC17" s="123"/>
      <c r="MCD17" s="123"/>
      <c r="MCE17" s="123"/>
      <c r="MCF17" s="123"/>
      <c r="MCG17" s="123"/>
      <c r="MCH17" s="123"/>
      <c r="MCI17" s="123"/>
      <c r="MCJ17" s="123"/>
      <c r="MCK17" s="123"/>
      <c r="MCL17" s="123"/>
      <c r="MCM17" s="123"/>
      <c r="MCN17" s="123"/>
      <c r="MCO17" s="123"/>
      <c r="MCP17" s="123"/>
      <c r="MCQ17" s="123"/>
      <c r="MCR17" s="123"/>
      <c r="MCS17" s="123"/>
      <c r="MCT17" s="123"/>
      <c r="MCU17" s="123"/>
      <c r="MCV17" s="123"/>
      <c r="MCW17" s="123"/>
      <c r="MCX17" s="123"/>
      <c r="MCY17" s="123"/>
      <c r="MCZ17" s="123"/>
      <c r="MDA17" s="123"/>
      <c r="MDB17" s="123"/>
      <c r="MDC17" s="123"/>
      <c r="MDD17" s="123"/>
      <c r="MDE17" s="123"/>
      <c r="MDF17" s="123"/>
      <c r="MDG17" s="123"/>
      <c r="MDH17" s="123"/>
      <c r="MDI17" s="123"/>
      <c r="MDJ17" s="123"/>
      <c r="MDK17" s="123"/>
      <c r="MDL17" s="123"/>
      <c r="MDM17" s="123"/>
      <c r="MDN17" s="123"/>
      <c r="MDO17" s="123"/>
      <c r="MDP17" s="123"/>
      <c r="MDQ17" s="123"/>
      <c r="MDR17" s="123"/>
      <c r="MDS17" s="123"/>
      <c r="MDT17" s="123"/>
      <c r="MDU17" s="123"/>
      <c r="MDV17" s="123"/>
      <c r="MDW17" s="123"/>
      <c r="MDX17" s="123"/>
      <c r="MDY17" s="123"/>
      <c r="MDZ17" s="123"/>
      <c r="MEA17" s="123"/>
      <c r="MEB17" s="123"/>
      <c r="MEC17" s="123"/>
      <c r="MED17" s="123"/>
      <c r="MEE17" s="123"/>
      <c r="MEF17" s="123"/>
      <c r="MEG17" s="123"/>
      <c r="MEH17" s="123"/>
      <c r="MEI17" s="123"/>
      <c r="MEJ17" s="123"/>
      <c r="MEK17" s="123"/>
      <c r="MEL17" s="123"/>
      <c r="MEM17" s="123"/>
      <c r="MEN17" s="123"/>
      <c r="MEO17" s="123"/>
      <c r="MEP17" s="123"/>
      <c r="MEQ17" s="123"/>
      <c r="MER17" s="123"/>
      <c r="MES17" s="123"/>
      <c r="MET17" s="123"/>
      <c r="MEU17" s="123"/>
      <c r="MEV17" s="123"/>
      <c r="MEW17" s="123"/>
      <c r="MEX17" s="123"/>
      <c r="MEY17" s="123"/>
      <c r="MEZ17" s="123"/>
      <c r="MFA17" s="123"/>
      <c r="MFB17" s="123"/>
      <c r="MFC17" s="123"/>
      <c r="MFD17" s="123"/>
      <c r="MFE17" s="123"/>
      <c r="MFF17" s="123"/>
      <c r="MFG17" s="123"/>
      <c r="MFH17" s="123"/>
      <c r="MFI17" s="123"/>
      <c r="MFJ17" s="123"/>
      <c r="MFK17" s="123"/>
      <c r="MFL17" s="123"/>
      <c r="MFM17" s="123"/>
      <c r="MFN17" s="123"/>
      <c r="MFO17" s="123"/>
      <c r="MFP17" s="123"/>
      <c r="MFQ17" s="123"/>
      <c r="MFR17" s="123"/>
      <c r="MFS17" s="123"/>
      <c r="MFT17" s="123"/>
      <c r="MFU17" s="123"/>
      <c r="MFV17" s="123"/>
      <c r="MFW17" s="123"/>
      <c r="MFX17" s="123"/>
      <c r="MFY17" s="123"/>
      <c r="MFZ17" s="123"/>
      <c r="MGA17" s="123"/>
      <c r="MGB17" s="123"/>
      <c r="MGC17" s="123"/>
      <c r="MGD17" s="123"/>
      <c r="MGE17" s="123"/>
      <c r="MGF17" s="123"/>
      <c r="MGG17" s="123"/>
      <c r="MGH17" s="123"/>
      <c r="MGI17" s="123"/>
      <c r="MGJ17" s="123"/>
      <c r="MGK17" s="123"/>
      <c r="MGL17" s="123"/>
      <c r="MGM17" s="123"/>
      <c r="MGN17" s="123"/>
      <c r="MGO17" s="123"/>
      <c r="MGP17" s="123"/>
      <c r="MGQ17" s="123"/>
      <c r="MGR17" s="123"/>
      <c r="MGS17" s="123"/>
      <c r="MGT17" s="123"/>
      <c r="MGU17" s="123"/>
      <c r="MGV17" s="123"/>
      <c r="MGW17" s="123"/>
      <c r="MGX17" s="123"/>
      <c r="MGY17" s="123"/>
      <c r="MGZ17" s="123"/>
      <c r="MHA17" s="123"/>
      <c r="MHB17" s="123"/>
      <c r="MHC17" s="123"/>
      <c r="MHD17" s="123"/>
      <c r="MHE17" s="123"/>
      <c r="MHF17" s="123"/>
      <c r="MHG17" s="123"/>
      <c r="MHH17" s="123"/>
      <c r="MHI17" s="123"/>
      <c r="MHJ17" s="123"/>
      <c r="MHK17" s="123"/>
      <c r="MHL17" s="123"/>
      <c r="MHM17" s="123"/>
      <c r="MHN17" s="123"/>
      <c r="MHO17" s="123"/>
      <c r="MHP17" s="123"/>
      <c r="MHQ17" s="123"/>
      <c r="MHR17" s="123"/>
      <c r="MHS17" s="123"/>
      <c r="MHT17" s="123"/>
      <c r="MHU17" s="123"/>
      <c r="MHV17" s="123"/>
      <c r="MHW17" s="123"/>
      <c r="MHX17" s="123"/>
      <c r="MHY17" s="123"/>
      <c r="MHZ17" s="123"/>
      <c r="MIA17" s="123"/>
      <c r="MIB17" s="123"/>
      <c r="MIC17" s="123"/>
      <c r="MID17" s="123"/>
      <c r="MIE17" s="123"/>
      <c r="MIF17" s="123"/>
      <c r="MIG17" s="123"/>
      <c r="MIH17" s="123"/>
      <c r="MII17" s="123"/>
      <c r="MIJ17" s="123"/>
      <c r="MIK17" s="123"/>
      <c r="MIL17" s="123"/>
      <c r="MIM17" s="123"/>
      <c r="MIN17" s="123"/>
      <c r="MIO17" s="123"/>
      <c r="MIP17" s="123"/>
      <c r="MIQ17" s="123"/>
      <c r="MIR17" s="123"/>
      <c r="MIS17" s="123"/>
      <c r="MIT17" s="123"/>
      <c r="MIU17" s="123"/>
      <c r="MIV17" s="123"/>
      <c r="MIW17" s="123"/>
      <c r="MIX17" s="123"/>
      <c r="MIY17" s="123"/>
      <c r="MIZ17" s="123"/>
      <c r="MJA17" s="123"/>
      <c r="MJB17" s="123"/>
      <c r="MJC17" s="123"/>
      <c r="MJD17" s="123"/>
      <c r="MJE17" s="123"/>
      <c r="MJF17" s="123"/>
      <c r="MJG17" s="123"/>
      <c r="MJH17" s="123"/>
      <c r="MJI17" s="123"/>
      <c r="MJJ17" s="123"/>
      <c r="MJK17" s="123"/>
      <c r="MJL17" s="123"/>
      <c r="MJM17" s="123"/>
      <c r="MJN17" s="123"/>
      <c r="MJO17" s="123"/>
      <c r="MJP17" s="123"/>
      <c r="MJQ17" s="123"/>
      <c r="MJR17" s="123"/>
      <c r="MJS17" s="123"/>
      <c r="MJT17" s="123"/>
      <c r="MJU17" s="123"/>
      <c r="MJV17" s="123"/>
      <c r="MJW17" s="123"/>
      <c r="MJX17" s="123"/>
      <c r="MJY17" s="123"/>
      <c r="MJZ17" s="123"/>
      <c r="MKA17" s="123"/>
      <c r="MKB17" s="123"/>
      <c r="MKC17" s="123"/>
      <c r="MKD17" s="123"/>
      <c r="MKE17" s="123"/>
      <c r="MKF17" s="123"/>
      <c r="MKG17" s="123"/>
      <c r="MKH17" s="123"/>
      <c r="MKI17" s="123"/>
      <c r="MKJ17" s="123"/>
      <c r="MKK17" s="123"/>
      <c r="MKL17" s="123"/>
      <c r="MKM17" s="123"/>
      <c r="MKN17" s="123"/>
      <c r="MKO17" s="123"/>
      <c r="MKP17" s="123"/>
      <c r="MKQ17" s="123"/>
      <c r="MKR17" s="123"/>
      <c r="MKS17" s="123"/>
      <c r="MKT17" s="123"/>
      <c r="MKU17" s="123"/>
      <c r="MKV17" s="123"/>
      <c r="MKW17" s="123"/>
      <c r="MKX17" s="123"/>
      <c r="MKY17" s="123"/>
      <c r="MKZ17" s="123"/>
      <c r="MLA17" s="123"/>
      <c r="MLB17" s="123"/>
      <c r="MLC17" s="123"/>
      <c r="MLD17" s="123"/>
      <c r="MLE17" s="123"/>
      <c r="MLF17" s="123"/>
      <c r="MLG17" s="123"/>
      <c r="MLH17" s="123"/>
      <c r="MLI17" s="123"/>
      <c r="MLJ17" s="123"/>
      <c r="MLK17" s="123"/>
      <c r="MLL17" s="123"/>
      <c r="MLM17" s="123"/>
      <c r="MLN17" s="123"/>
      <c r="MLO17" s="123"/>
      <c r="MLP17" s="123"/>
      <c r="MLQ17" s="123"/>
      <c r="MLR17" s="123"/>
      <c r="MLS17" s="123"/>
      <c r="MLT17" s="123"/>
      <c r="MLU17" s="123"/>
      <c r="MLV17" s="123"/>
      <c r="MLW17" s="123"/>
      <c r="MLX17" s="123"/>
      <c r="MLY17" s="123"/>
      <c r="MLZ17" s="123"/>
      <c r="MMA17" s="123"/>
      <c r="MMB17" s="123"/>
      <c r="MMC17" s="123"/>
      <c r="MMD17" s="123"/>
      <c r="MME17" s="123"/>
      <c r="MMF17" s="123"/>
      <c r="MMG17" s="123"/>
      <c r="MMH17" s="123"/>
      <c r="MMI17" s="123"/>
      <c r="MMJ17" s="123"/>
      <c r="MMK17" s="123"/>
      <c r="MML17" s="123"/>
      <c r="MMM17" s="123"/>
      <c r="MMN17" s="123"/>
      <c r="MMO17" s="123"/>
      <c r="MMP17" s="123"/>
      <c r="MMQ17" s="123"/>
      <c r="MMR17" s="123"/>
      <c r="MMS17" s="123"/>
      <c r="MMT17" s="123"/>
      <c r="MMU17" s="123"/>
      <c r="MMV17" s="123"/>
      <c r="MMW17" s="123"/>
      <c r="MMX17" s="123"/>
      <c r="MMY17" s="123"/>
      <c r="MMZ17" s="123"/>
      <c r="MNA17" s="123"/>
      <c r="MNB17" s="123"/>
      <c r="MNC17" s="123"/>
      <c r="MND17" s="123"/>
      <c r="MNE17" s="123"/>
      <c r="MNF17" s="123"/>
      <c r="MNG17" s="123"/>
      <c r="MNH17" s="123"/>
      <c r="MNI17" s="123"/>
      <c r="MNJ17" s="123"/>
      <c r="MNK17" s="123"/>
      <c r="MNL17" s="123"/>
      <c r="MNM17" s="123"/>
      <c r="MNN17" s="123"/>
      <c r="MNO17" s="123"/>
      <c r="MNP17" s="123"/>
      <c r="MNQ17" s="123"/>
      <c r="MNR17" s="123"/>
      <c r="MNS17" s="123"/>
      <c r="MNT17" s="123"/>
      <c r="MNU17" s="123"/>
      <c r="MNV17" s="123"/>
      <c r="MNW17" s="123"/>
      <c r="MNX17" s="123"/>
      <c r="MNY17" s="123"/>
      <c r="MNZ17" s="123"/>
      <c r="MOA17" s="123"/>
      <c r="MOB17" s="123"/>
      <c r="MOC17" s="123"/>
      <c r="MOD17" s="123"/>
      <c r="MOE17" s="123"/>
      <c r="MOF17" s="123"/>
      <c r="MOG17" s="123"/>
      <c r="MOH17" s="123"/>
      <c r="MOI17" s="123"/>
      <c r="MOJ17" s="123"/>
      <c r="MOK17" s="123"/>
      <c r="MOL17" s="123"/>
      <c r="MOM17" s="123"/>
      <c r="MON17" s="123"/>
      <c r="MOO17" s="123"/>
      <c r="MOP17" s="123"/>
      <c r="MOQ17" s="123"/>
      <c r="MOR17" s="123"/>
      <c r="MOS17" s="123"/>
      <c r="MOT17" s="123"/>
      <c r="MOU17" s="123"/>
      <c r="MOV17" s="123"/>
      <c r="MOW17" s="123"/>
      <c r="MOX17" s="123"/>
      <c r="MOY17" s="123"/>
      <c r="MOZ17" s="123"/>
      <c r="MPA17" s="123"/>
      <c r="MPB17" s="123"/>
      <c r="MPC17" s="123"/>
      <c r="MPD17" s="123"/>
      <c r="MPE17" s="123"/>
      <c r="MPF17" s="123"/>
      <c r="MPG17" s="123"/>
      <c r="MPH17" s="123"/>
      <c r="MPI17" s="123"/>
      <c r="MPJ17" s="123"/>
      <c r="MPK17" s="123"/>
      <c r="MPL17" s="123"/>
      <c r="MPM17" s="123"/>
      <c r="MPN17" s="123"/>
      <c r="MPO17" s="123"/>
      <c r="MPP17" s="123"/>
      <c r="MPQ17" s="123"/>
      <c r="MPR17" s="123"/>
      <c r="MPS17" s="123"/>
      <c r="MPT17" s="123"/>
      <c r="MPU17" s="123"/>
      <c r="MPV17" s="123"/>
      <c r="MPW17" s="123"/>
      <c r="MPX17" s="123"/>
      <c r="MPY17" s="123"/>
      <c r="MPZ17" s="123"/>
      <c r="MQA17" s="123"/>
      <c r="MQB17" s="123"/>
      <c r="MQC17" s="123"/>
      <c r="MQD17" s="123"/>
      <c r="MQE17" s="123"/>
      <c r="MQF17" s="123"/>
      <c r="MQG17" s="123"/>
      <c r="MQH17" s="123"/>
      <c r="MQI17" s="123"/>
      <c r="MQJ17" s="123"/>
      <c r="MQK17" s="123"/>
      <c r="MQL17" s="123"/>
      <c r="MQM17" s="123"/>
      <c r="MQN17" s="123"/>
      <c r="MQO17" s="123"/>
      <c r="MQP17" s="123"/>
      <c r="MQQ17" s="123"/>
      <c r="MQR17" s="123"/>
      <c r="MQS17" s="123"/>
      <c r="MQT17" s="123"/>
      <c r="MQU17" s="123"/>
      <c r="MQV17" s="123"/>
      <c r="MQW17" s="123"/>
      <c r="MQX17" s="123"/>
      <c r="MQY17" s="123"/>
      <c r="MQZ17" s="123"/>
      <c r="MRA17" s="123"/>
      <c r="MRB17" s="123"/>
      <c r="MRC17" s="123"/>
      <c r="MRD17" s="123"/>
      <c r="MRE17" s="123"/>
      <c r="MRF17" s="123"/>
      <c r="MRG17" s="123"/>
      <c r="MRH17" s="123"/>
      <c r="MRI17" s="123"/>
      <c r="MRJ17" s="123"/>
      <c r="MRK17" s="123"/>
      <c r="MRL17" s="123"/>
      <c r="MRM17" s="123"/>
      <c r="MRN17" s="123"/>
      <c r="MRO17" s="123"/>
      <c r="MRP17" s="123"/>
      <c r="MRQ17" s="123"/>
      <c r="MRR17" s="123"/>
      <c r="MRS17" s="123"/>
      <c r="MRT17" s="123"/>
      <c r="MRU17" s="123"/>
      <c r="MRV17" s="123"/>
      <c r="MRW17" s="123"/>
      <c r="MRX17" s="123"/>
      <c r="MRY17" s="123"/>
      <c r="MRZ17" s="123"/>
      <c r="MSA17" s="123"/>
      <c r="MSB17" s="123"/>
      <c r="MSC17" s="123"/>
      <c r="MSD17" s="123"/>
      <c r="MSE17" s="123"/>
      <c r="MSF17" s="123"/>
      <c r="MSG17" s="123"/>
      <c r="MSH17" s="123"/>
      <c r="MSI17" s="123"/>
      <c r="MSJ17" s="123"/>
      <c r="MSK17" s="123"/>
      <c r="MSL17" s="123"/>
      <c r="MSM17" s="123"/>
      <c r="MSN17" s="123"/>
      <c r="MSO17" s="123"/>
      <c r="MSP17" s="123"/>
      <c r="MSQ17" s="123"/>
      <c r="MSR17" s="123"/>
      <c r="MSS17" s="123"/>
      <c r="MST17" s="123"/>
      <c r="MSU17" s="123"/>
      <c r="MSV17" s="123"/>
      <c r="MSW17" s="123"/>
      <c r="MSX17" s="123"/>
      <c r="MSY17" s="123"/>
      <c r="MSZ17" s="123"/>
      <c r="MTA17" s="123"/>
      <c r="MTB17" s="123"/>
      <c r="MTC17" s="123"/>
      <c r="MTD17" s="123"/>
      <c r="MTE17" s="123"/>
      <c r="MTF17" s="123"/>
      <c r="MTG17" s="123"/>
      <c r="MTH17" s="123"/>
      <c r="MTI17" s="123"/>
      <c r="MTJ17" s="123"/>
      <c r="MTK17" s="123"/>
      <c r="MTL17" s="123"/>
      <c r="MTM17" s="123"/>
      <c r="MTN17" s="123"/>
      <c r="MTO17" s="123"/>
      <c r="MTP17" s="123"/>
      <c r="MTQ17" s="123"/>
      <c r="MTR17" s="123"/>
      <c r="MTS17" s="123"/>
      <c r="MTT17" s="123"/>
      <c r="MTU17" s="123"/>
      <c r="MTV17" s="123"/>
      <c r="MTW17" s="123"/>
      <c r="MTX17" s="123"/>
      <c r="MTY17" s="123"/>
      <c r="MTZ17" s="123"/>
      <c r="MUA17" s="123"/>
      <c r="MUB17" s="123"/>
      <c r="MUC17" s="123"/>
      <c r="MUD17" s="123"/>
      <c r="MUE17" s="123"/>
      <c r="MUF17" s="123"/>
      <c r="MUG17" s="123"/>
      <c r="MUH17" s="123"/>
      <c r="MUI17" s="123"/>
      <c r="MUJ17" s="123"/>
      <c r="MUK17" s="123"/>
      <c r="MUL17" s="123"/>
      <c r="MUM17" s="123"/>
      <c r="MUN17" s="123"/>
      <c r="MUO17" s="123"/>
      <c r="MUP17" s="123"/>
      <c r="MUQ17" s="123"/>
      <c r="MUR17" s="123"/>
      <c r="MUS17" s="123"/>
      <c r="MUT17" s="123"/>
      <c r="MUU17" s="123"/>
      <c r="MUV17" s="123"/>
      <c r="MUW17" s="123"/>
      <c r="MUX17" s="123"/>
      <c r="MUY17" s="123"/>
      <c r="MUZ17" s="123"/>
      <c r="MVA17" s="123"/>
      <c r="MVB17" s="123"/>
      <c r="MVC17" s="123"/>
      <c r="MVD17" s="123"/>
      <c r="MVE17" s="123"/>
      <c r="MVF17" s="123"/>
      <c r="MVG17" s="123"/>
      <c r="MVH17" s="123"/>
      <c r="MVI17" s="123"/>
      <c r="MVJ17" s="123"/>
      <c r="MVK17" s="123"/>
      <c r="MVL17" s="123"/>
      <c r="MVM17" s="123"/>
      <c r="MVN17" s="123"/>
      <c r="MVO17" s="123"/>
      <c r="MVP17" s="123"/>
      <c r="MVQ17" s="123"/>
      <c r="MVR17" s="123"/>
      <c r="MVS17" s="123"/>
      <c r="MVT17" s="123"/>
      <c r="MVU17" s="123"/>
      <c r="MVV17" s="123"/>
      <c r="MVW17" s="123"/>
      <c r="MVX17" s="123"/>
      <c r="MVY17" s="123"/>
      <c r="MVZ17" s="123"/>
      <c r="MWA17" s="123"/>
      <c r="MWB17" s="123"/>
      <c r="MWC17" s="123"/>
      <c r="MWD17" s="123"/>
      <c r="MWE17" s="123"/>
      <c r="MWF17" s="123"/>
      <c r="MWG17" s="123"/>
      <c r="MWH17" s="123"/>
      <c r="MWI17" s="123"/>
      <c r="MWJ17" s="123"/>
      <c r="MWK17" s="123"/>
      <c r="MWL17" s="123"/>
      <c r="MWM17" s="123"/>
      <c r="MWN17" s="123"/>
      <c r="MWO17" s="123"/>
      <c r="MWP17" s="123"/>
      <c r="MWQ17" s="123"/>
      <c r="MWR17" s="123"/>
      <c r="MWS17" s="123"/>
      <c r="MWT17" s="123"/>
      <c r="MWU17" s="123"/>
      <c r="MWV17" s="123"/>
      <c r="MWW17" s="123"/>
      <c r="MWX17" s="123"/>
      <c r="MWY17" s="123"/>
      <c r="MWZ17" s="123"/>
      <c r="MXA17" s="123"/>
      <c r="MXB17" s="123"/>
      <c r="MXC17" s="123"/>
      <c r="MXD17" s="123"/>
      <c r="MXE17" s="123"/>
      <c r="MXF17" s="123"/>
      <c r="MXG17" s="123"/>
      <c r="MXH17" s="123"/>
      <c r="MXI17" s="123"/>
      <c r="MXJ17" s="123"/>
      <c r="MXK17" s="123"/>
      <c r="MXL17" s="123"/>
      <c r="MXM17" s="123"/>
      <c r="MXN17" s="123"/>
      <c r="MXO17" s="123"/>
      <c r="MXP17" s="123"/>
      <c r="MXQ17" s="123"/>
      <c r="MXR17" s="123"/>
      <c r="MXS17" s="123"/>
      <c r="MXT17" s="123"/>
      <c r="MXU17" s="123"/>
      <c r="MXV17" s="123"/>
      <c r="MXW17" s="123"/>
      <c r="MXX17" s="123"/>
      <c r="MXY17" s="123"/>
      <c r="MXZ17" s="123"/>
      <c r="MYA17" s="123"/>
      <c r="MYB17" s="123"/>
      <c r="MYC17" s="123"/>
      <c r="MYD17" s="123"/>
      <c r="MYE17" s="123"/>
      <c r="MYF17" s="123"/>
      <c r="MYG17" s="123"/>
      <c r="MYH17" s="123"/>
      <c r="MYI17" s="123"/>
      <c r="MYJ17" s="123"/>
      <c r="MYK17" s="123"/>
      <c r="MYL17" s="123"/>
      <c r="MYM17" s="123"/>
      <c r="MYN17" s="123"/>
      <c r="MYO17" s="123"/>
      <c r="MYP17" s="123"/>
      <c r="MYQ17" s="123"/>
      <c r="MYR17" s="123"/>
      <c r="MYS17" s="123"/>
      <c r="MYT17" s="123"/>
      <c r="MYU17" s="123"/>
      <c r="MYV17" s="123"/>
      <c r="MYW17" s="123"/>
      <c r="MYX17" s="123"/>
      <c r="MYY17" s="123"/>
      <c r="MYZ17" s="123"/>
      <c r="MZA17" s="123"/>
      <c r="MZB17" s="123"/>
      <c r="MZC17" s="123"/>
      <c r="MZD17" s="123"/>
      <c r="MZE17" s="123"/>
      <c r="MZF17" s="123"/>
      <c r="MZG17" s="123"/>
      <c r="MZH17" s="123"/>
      <c r="MZI17" s="123"/>
      <c r="MZJ17" s="123"/>
      <c r="MZK17" s="123"/>
      <c r="MZL17" s="123"/>
      <c r="MZM17" s="123"/>
      <c r="MZN17" s="123"/>
      <c r="MZO17" s="123"/>
      <c r="MZP17" s="123"/>
      <c r="MZQ17" s="123"/>
      <c r="MZR17" s="123"/>
      <c r="MZS17" s="123"/>
      <c r="MZT17" s="123"/>
      <c r="MZU17" s="123"/>
      <c r="MZV17" s="123"/>
      <c r="MZW17" s="123"/>
      <c r="MZX17" s="123"/>
      <c r="MZY17" s="123"/>
      <c r="MZZ17" s="123"/>
      <c r="NAA17" s="123"/>
      <c r="NAB17" s="123"/>
      <c r="NAC17" s="123"/>
      <c r="NAD17" s="123"/>
      <c r="NAE17" s="123"/>
      <c r="NAF17" s="123"/>
      <c r="NAG17" s="123"/>
      <c r="NAH17" s="123"/>
      <c r="NAI17" s="123"/>
      <c r="NAJ17" s="123"/>
      <c r="NAK17" s="123"/>
      <c r="NAL17" s="123"/>
      <c r="NAM17" s="123"/>
      <c r="NAN17" s="123"/>
      <c r="NAO17" s="123"/>
      <c r="NAP17" s="123"/>
      <c r="NAQ17" s="123"/>
      <c r="NAR17" s="123"/>
      <c r="NAS17" s="123"/>
      <c r="NAT17" s="123"/>
      <c r="NAU17" s="123"/>
      <c r="NAV17" s="123"/>
      <c r="NAW17" s="123"/>
      <c r="NAX17" s="123"/>
      <c r="NAY17" s="123"/>
      <c r="NAZ17" s="123"/>
      <c r="NBA17" s="123"/>
      <c r="NBB17" s="123"/>
      <c r="NBC17" s="123"/>
      <c r="NBD17" s="123"/>
      <c r="NBE17" s="123"/>
      <c r="NBF17" s="123"/>
      <c r="NBG17" s="123"/>
      <c r="NBH17" s="123"/>
      <c r="NBI17" s="123"/>
      <c r="NBJ17" s="123"/>
      <c r="NBK17" s="123"/>
      <c r="NBL17" s="123"/>
      <c r="NBM17" s="123"/>
      <c r="NBN17" s="123"/>
      <c r="NBO17" s="123"/>
      <c r="NBP17" s="123"/>
      <c r="NBQ17" s="123"/>
      <c r="NBR17" s="123"/>
      <c r="NBS17" s="123"/>
      <c r="NBT17" s="123"/>
      <c r="NBU17" s="123"/>
      <c r="NBV17" s="123"/>
      <c r="NBW17" s="123"/>
      <c r="NBX17" s="123"/>
      <c r="NBY17" s="123"/>
      <c r="NBZ17" s="123"/>
      <c r="NCA17" s="123"/>
      <c r="NCB17" s="123"/>
      <c r="NCC17" s="123"/>
      <c r="NCD17" s="123"/>
      <c r="NCE17" s="123"/>
      <c r="NCF17" s="123"/>
      <c r="NCG17" s="123"/>
      <c r="NCH17" s="123"/>
      <c r="NCI17" s="123"/>
      <c r="NCJ17" s="123"/>
      <c r="NCK17" s="123"/>
      <c r="NCL17" s="123"/>
      <c r="NCM17" s="123"/>
      <c r="NCN17" s="123"/>
      <c r="NCO17" s="123"/>
      <c r="NCP17" s="123"/>
      <c r="NCQ17" s="123"/>
      <c r="NCR17" s="123"/>
      <c r="NCS17" s="123"/>
      <c r="NCT17" s="123"/>
      <c r="NCU17" s="123"/>
      <c r="NCV17" s="123"/>
      <c r="NCW17" s="123"/>
      <c r="NCX17" s="123"/>
      <c r="NCY17" s="123"/>
      <c r="NCZ17" s="123"/>
      <c r="NDA17" s="123"/>
      <c r="NDB17" s="123"/>
      <c r="NDC17" s="123"/>
      <c r="NDD17" s="123"/>
      <c r="NDE17" s="123"/>
      <c r="NDF17" s="123"/>
      <c r="NDG17" s="123"/>
      <c r="NDH17" s="123"/>
      <c r="NDI17" s="123"/>
      <c r="NDJ17" s="123"/>
      <c r="NDK17" s="123"/>
      <c r="NDL17" s="123"/>
      <c r="NDM17" s="123"/>
      <c r="NDN17" s="123"/>
      <c r="NDO17" s="123"/>
      <c r="NDP17" s="123"/>
      <c r="NDQ17" s="123"/>
      <c r="NDR17" s="123"/>
      <c r="NDS17" s="123"/>
      <c r="NDT17" s="123"/>
      <c r="NDU17" s="123"/>
      <c r="NDV17" s="123"/>
      <c r="NDW17" s="123"/>
      <c r="NDX17" s="123"/>
      <c r="NDY17" s="123"/>
      <c r="NDZ17" s="123"/>
      <c r="NEA17" s="123"/>
      <c r="NEB17" s="123"/>
      <c r="NEC17" s="123"/>
      <c r="NED17" s="123"/>
      <c r="NEE17" s="123"/>
      <c r="NEF17" s="123"/>
      <c r="NEG17" s="123"/>
      <c r="NEH17" s="123"/>
      <c r="NEI17" s="123"/>
      <c r="NEJ17" s="123"/>
      <c r="NEK17" s="123"/>
      <c r="NEL17" s="123"/>
      <c r="NEM17" s="123"/>
      <c r="NEN17" s="123"/>
      <c r="NEO17" s="123"/>
      <c r="NEP17" s="123"/>
      <c r="NEQ17" s="123"/>
      <c r="NER17" s="123"/>
      <c r="NES17" s="123"/>
      <c r="NET17" s="123"/>
      <c r="NEU17" s="123"/>
      <c r="NEV17" s="123"/>
      <c r="NEW17" s="123"/>
      <c r="NEX17" s="123"/>
      <c r="NEY17" s="123"/>
      <c r="NEZ17" s="123"/>
      <c r="NFA17" s="123"/>
      <c r="NFB17" s="123"/>
      <c r="NFC17" s="123"/>
      <c r="NFD17" s="123"/>
      <c r="NFE17" s="123"/>
      <c r="NFF17" s="123"/>
      <c r="NFG17" s="123"/>
      <c r="NFH17" s="123"/>
      <c r="NFI17" s="123"/>
      <c r="NFJ17" s="123"/>
      <c r="NFK17" s="123"/>
      <c r="NFL17" s="123"/>
      <c r="NFM17" s="123"/>
      <c r="NFN17" s="123"/>
      <c r="NFO17" s="123"/>
      <c r="NFP17" s="123"/>
      <c r="NFQ17" s="123"/>
      <c r="NFR17" s="123"/>
      <c r="NFS17" s="123"/>
      <c r="NFT17" s="123"/>
      <c r="NFU17" s="123"/>
      <c r="NFV17" s="123"/>
      <c r="NFW17" s="123"/>
      <c r="NFX17" s="123"/>
      <c r="NFY17" s="123"/>
      <c r="NFZ17" s="123"/>
      <c r="NGA17" s="123"/>
      <c r="NGB17" s="123"/>
      <c r="NGC17" s="123"/>
      <c r="NGD17" s="123"/>
      <c r="NGE17" s="123"/>
      <c r="NGF17" s="123"/>
      <c r="NGG17" s="123"/>
      <c r="NGH17" s="123"/>
      <c r="NGI17" s="123"/>
      <c r="NGJ17" s="123"/>
      <c r="NGK17" s="123"/>
      <c r="NGL17" s="123"/>
      <c r="NGM17" s="123"/>
      <c r="NGN17" s="123"/>
      <c r="NGO17" s="123"/>
      <c r="NGP17" s="123"/>
      <c r="NGQ17" s="123"/>
      <c r="NGR17" s="123"/>
      <c r="NGS17" s="123"/>
      <c r="NGT17" s="123"/>
      <c r="NGU17" s="123"/>
      <c r="NGV17" s="123"/>
      <c r="NGW17" s="123"/>
      <c r="NGX17" s="123"/>
      <c r="NGY17" s="123"/>
      <c r="NGZ17" s="123"/>
      <c r="NHA17" s="123"/>
      <c r="NHB17" s="123"/>
      <c r="NHC17" s="123"/>
      <c r="NHD17" s="123"/>
      <c r="NHE17" s="123"/>
      <c r="NHF17" s="123"/>
      <c r="NHG17" s="123"/>
      <c r="NHH17" s="123"/>
      <c r="NHI17" s="123"/>
      <c r="NHJ17" s="123"/>
      <c r="NHK17" s="123"/>
      <c r="NHL17" s="123"/>
      <c r="NHM17" s="123"/>
      <c r="NHN17" s="123"/>
      <c r="NHO17" s="123"/>
      <c r="NHP17" s="123"/>
      <c r="NHQ17" s="123"/>
      <c r="NHR17" s="123"/>
      <c r="NHS17" s="123"/>
      <c r="NHT17" s="123"/>
      <c r="NHU17" s="123"/>
      <c r="NHV17" s="123"/>
      <c r="NHW17" s="123"/>
      <c r="NHX17" s="123"/>
      <c r="NHY17" s="123"/>
      <c r="NHZ17" s="123"/>
      <c r="NIA17" s="123"/>
      <c r="NIB17" s="123"/>
      <c r="NIC17" s="123"/>
      <c r="NID17" s="123"/>
      <c r="NIE17" s="123"/>
      <c r="NIF17" s="123"/>
      <c r="NIG17" s="123"/>
      <c r="NIH17" s="123"/>
      <c r="NII17" s="123"/>
      <c r="NIJ17" s="123"/>
      <c r="NIK17" s="123"/>
      <c r="NIL17" s="123"/>
      <c r="NIM17" s="123"/>
      <c r="NIN17" s="123"/>
      <c r="NIO17" s="123"/>
      <c r="NIP17" s="123"/>
      <c r="NIQ17" s="123"/>
      <c r="NIR17" s="123"/>
      <c r="NIS17" s="123"/>
      <c r="NIT17" s="123"/>
      <c r="NIU17" s="123"/>
      <c r="NIV17" s="123"/>
      <c r="NIW17" s="123"/>
      <c r="NIX17" s="123"/>
      <c r="NIY17" s="123"/>
      <c r="NIZ17" s="123"/>
      <c r="NJA17" s="123"/>
      <c r="NJB17" s="123"/>
      <c r="NJC17" s="123"/>
      <c r="NJD17" s="123"/>
      <c r="NJE17" s="123"/>
      <c r="NJF17" s="123"/>
      <c r="NJG17" s="123"/>
      <c r="NJH17" s="123"/>
      <c r="NJI17" s="123"/>
      <c r="NJJ17" s="123"/>
      <c r="NJK17" s="123"/>
      <c r="NJL17" s="123"/>
      <c r="NJM17" s="123"/>
      <c r="NJN17" s="123"/>
      <c r="NJO17" s="123"/>
      <c r="NJP17" s="123"/>
      <c r="NJQ17" s="123"/>
      <c r="NJR17" s="123"/>
      <c r="NJS17" s="123"/>
      <c r="NJT17" s="123"/>
      <c r="NJU17" s="123"/>
      <c r="NJV17" s="123"/>
      <c r="NJW17" s="123"/>
      <c r="NJX17" s="123"/>
      <c r="NJY17" s="123"/>
      <c r="NJZ17" s="123"/>
      <c r="NKA17" s="123"/>
      <c r="NKB17" s="123"/>
      <c r="NKC17" s="123"/>
      <c r="NKD17" s="123"/>
      <c r="NKE17" s="123"/>
      <c r="NKF17" s="123"/>
      <c r="NKG17" s="123"/>
      <c r="NKH17" s="123"/>
      <c r="NKI17" s="123"/>
      <c r="NKJ17" s="123"/>
      <c r="NKK17" s="123"/>
      <c r="NKL17" s="123"/>
      <c r="NKM17" s="123"/>
      <c r="NKN17" s="123"/>
      <c r="NKO17" s="123"/>
      <c r="NKP17" s="123"/>
      <c r="NKQ17" s="123"/>
      <c r="NKR17" s="123"/>
      <c r="NKS17" s="123"/>
      <c r="NKT17" s="123"/>
      <c r="NKU17" s="123"/>
      <c r="NKV17" s="123"/>
      <c r="NKW17" s="123"/>
      <c r="NKX17" s="123"/>
      <c r="NKY17" s="123"/>
      <c r="NKZ17" s="123"/>
      <c r="NLA17" s="123"/>
      <c r="NLB17" s="123"/>
      <c r="NLC17" s="123"/>
      <c r="NLD17" s="123"/>
      <c r="NLE17" s="123"/>
      <c r="NLF17" s="123"/>
      <c r="NLG17" s="123"/>
      <c r="NLH17" s="123"/>
      <c r="NLI17" s="123"/>
      <c r="NLJ17" s="123"/>
      <c r="NLK17" s="123"/>
      <c r="NLL17" s="123"/>
      <c r="NLM17" s="123"/>
      <c r="NLN17" s="123"/>
      <c r="NLO17" s="123"/>
      <c r="NLP17" s="123"/>
      <c r="NLQ17" s="123"/>
      <c r="NLR17" s="123"/>
      <c r="NLS17" s="123"/>
      <c r="NLT17" s="123"/>
      <c r="NLU17" s="123"/>
      <c r="NLV17" s="123"/>
      <c r="NLW17" s="123"/>
      <c r="NLX17" s="123"/>
      <c r="NLY17" s="123"/>
      <c r="NLZ17" s="123"/>
      <c r="NMA17" s="123"/>
      <c r="NMB17" s="123"/>
      <c r="NMC17" s="123"/>
      <c r="NMD17" s="123"/>
      <c r="NME17" s="123"/>
      <c r="NMF17" s="123"/>
      <c r="NMG17" s="123"/>
      <c r="NMH17" s="123"/>
      <c r="NMI17" s="123"/>
      <c r="NMJ17" s="123"/>
      <c r="NMK17" s="123"/>
      <c r="NML17" s="123"/>
      <c r="NMM17" s="123"/>
      <c r="NMN17" s="123"/>
      <c r="NMO17" s="123"/>
      <c r="NMP17" s="123"/>
      <c r="NMQ17" s="123"/>
      <c r="NMR17" s="123"/>
      <c r="NMS17" s="123"/>
      <c r="NMT17" s="123"/>
      <c r="NMU17" s="123"/>
      <c r="NMV17" s="123"/>
      <c r="NMW17" s="123"/>
      <c r="NMX17" s="123"/>
      <c r="NMY17" s="123"/>
      <c r="NMZ17" s="123"/>
      <c r="NNA17" s="123"/>
      <c r="NNB17" s="123"/>
      <c r="NNC17" s="123"/>
      <c r="NND17" s="123"/>
      <c r="NNE17" s="123"/>
      <c r="NNF17" s="123"/>
      <c r="NNG17" s="123"/>
      <c r="NNH17" s="123"/>
      <c r="NNI17" s="123"/>
      <c r="NNJ17" s="123"/>
      <c r="NNK17" s="123"/>
      <c r="NNL17" s="123"/>
      <c r="NNM17" s="123"/>
      <c r="NNN17" s="123"/>
      <c r="NNO17" s="123"/>
      <c r="NNP17" s="123"/>
      <c r="NNQ17" s="123"/>
      <c r="NNR17" s="123"/>
      <c r="NNS17" s="123"/>
      <c r="NNT17" s="123"/>
      <c r="NNU17" s="123"/>
      <c r="NNV17" s="123"/>
      <c r="NNW17" s="123"/>
      <c r="NNX17" s="123"/>
      <c r="NNY17" s="123"/>
      <c r="NNZ17" s="123"/>
      <c r="NOA17" s="123"/>
      <c r="NOB17" s="123"/>
      <c r="NOC17" s="123"/>
      <c r="NOD17" s="123"/>
      <c r="NOE17" s="123"/>
      <c r="NOF17" s="123"/>
      <c r="NOG17" s="123"/>
      <c r="NOH17" s="123"/>
      <c r="NOI17" s="123"/>
      <c r="NOJ17" s="123"/>
      <c r="NOK17" s="123"/>
      <c r="NOL17" s="123"/>
      <c r="NOM17" s="123"/>
      <c r="NON17" s="123"/>
      <c r="NOO17" s="123"/>
      <c r="NOP17" s="123"/>
      <c r="NOQ17" s="123"/>
      <c r="NOR17" s="123"/>
      <c r="NOS17" s="123"/>
      <c r="NOT17" s="123"/>
      <c r="NOU17" s="123"/>
      <c r="NOV17" s="123"/>
      <c r="NOW17" s="123"/>
      <c r="NOX17" s="123"/>
      <c r="NOY17" s="123"/>
      <c r="NOZ17" s="123"/>
      <c r="NPA17" s="123"/>
      <c r="NPB17" s="123"/>
      <c r="NPC17" s="123"/>
      <c r="NPD17" s="123"/>
      <c r="NPE17" s="123"/>
      <c r="NPF17" s="123"/>
      <c r="NPG17" s="123"/>
      <c r="NPH17" s="123"/>
      <c r="NPI17" s="123"/>
      <c r="NPJ17" s="123"/>
      <c r="NPK17" s="123"/>
      <c r="NPL17" s="123"/>
      <c r="NPM17" s="123"/>
      <c r="NPN17" s="123"/>
      <c r="NPO17" s="123"/>
      <c r="NPP17" s="123"/>
      <c r="NPQ17" s="123"/>
      <c r="NPR17" s="123"/>
      <c r="NPS17" s="123"/>
      <c r="NPT17" s="123"/>
      <c r="NPU17" s="123"/>
      <c r="NPV17" s="123"/>
      <c r="NPW17" s="123"/>
      <c r="NPX17" s="123"/>
      <c r="NPY17" s="123"/>
      <c r="NPZ17" s="123"/>
      <c r="NQA17" s="123"/>
      <c r="NQB17" s="123"/>
      <c r="NQC17" s="123"/>
      <c r="NQD17" s="123"/>
      <c r="NQE17" s="123"/>
      <c r="NQF17" s="123"/>
      <c r="NQG17" s="123"/>
      <c r="NQH17" s="123"/>
      <c r="NQI17" s="123"/>
      <c r="NQJ17" s="123"/>
      <c r="NQK17" s="123"/>
      <c r="NQL17" s="123"/>
      <c r="NQM17" s="123"/>
      <c r="NQN17" s="123"/>
      <c r="NQO17" s="123"/>
      <c r="NQP17" s="123"/>
      <c r="NQQ17" s="123"/>
      <c r="NQR17" s="123"/>
      <c r="NQS17" s="123"/>
      <c r="NQT17" s="123"/>
      <c r="NQU17" s="123"/>
      <c r="NQV17" s="123"/>
      <c r="NQW17" s="123"/>
      <c r="NQX17" s="123"/>
      <c r="NQY17" s="123"/>
      <c r="NQZ17" s="123"/>
      <c r="NRA17" s="123"/>
      <c r="NRB17" s="123"/>
      <c r="NRC17" s="123"/>
      <c r="NRD17" s="123"/>
      <c r="NRE17" s="123"/>
      <c r="NRF17" s="123"/>
      <c r="NRG17" s="123"/>
      <c r="NRH17" s="123"/>
      <c r="NRI17" s="123"/>
      <c r="NRJ17" s="123"/>
      <c r="NRK17" s="123"/>
      <c r="NRL17" s="123"/>
      <c r="NRM17" s="123"/>
      <c r="NRN17" s="123"/>
      <c r="NRO17" s="123"/>
      <c r="NRP17" s="123"/>
      <c r="NRQ17" s="123"/>
      <c r="NRR17" s="123"/>
      <c r="NRS17" s="123"/>
      <c r="NRT17" s="123"/>
      <c r="NRU17" s="123"/>
      <c r="NRV17" s="123"/>
      <c r="NRW17" s="123"/>
      <c r="NRX17" s="123"/>
      <c r="NRY17" s="123"/>
      <c r="NRZ17" s="123"/>
      <c r="NSA17" s="123"/>
      <c r="NSB17" s="123"/>
      <c r="NSC17" s="123"/>
      <c r="NSD17" s="123"/>
      <c r="NSE17" s="123"/>
      <c r="NSF17" s="123"/>
      <c r="NSG17" s="123"/>
      <c r="NSH17" s="123"/>
      <c r="NSI17" s="123"/>
      <c r="NSJ17" s="123"/>
      <c r="NSK17" s="123"/>
      <c r="NSL17" s="123"/>
      <c r="NSM17" s="123"/>
      <c r="NSN17" s="123"/>
      <c r="NSO17" s="123"/>
      <c r="NSP17" s="123"/>
      <c r="NSQ17" s="123"/>
      <c r="NSR17" s="123"/>
      <c r="NSS17" s="123"/>
      <c r="NST17" s="123"/>
      <c r="NSU17" s="123"/>
      <c r="NSV17" s="123"/>
      <c r="NSW17" s="123"/>
      <c r="NSX17" s="123"/>
      <c r="NSY17" s="123"/>
      <c r="NSZ17" s="123"/>
      <c r="NTA17" s="123"/>
      <c r="NTB17" s="123"/>
      <c r="NTC17" s="123"/>
      <c r="NTD17" s="123"/>
      <c r="NTE17" s="123"/>
      <c r="NTF17" s="123"/>
      <c r="NTG17" s="123"/>
      <c r="NTH17" s="123"/>
      <c r="NTI17" s="123"/>
      <c r="NTJ17" s="123"/>
      <c r="NTK17" s="123"/>
      <c r="NTL17" s="123"/>
      <c r="NTM17" s="123"/>
      <c r="NTN17" s="123"/>
      <c r="NTO17" s="123"/>
      <c r="NTP17" s="123"/>
      <c r="NTQ17" s="123"/>
      <c r="NTR17" s="123"/>
      <c r="NTS17" s="123"/>
      <c r="NTT17" s="123"/>
      <c r="NTU17" s="123"/>
      <c r="NTV17" s="123"/>
      <c r="NTW17" s="123"/>
      <c r="NTX17" s="123"/>
      <c r="NTY17" s="123"/>
      <c r="NTZ17" s="123"/>
      <c r="NUA17" s="123"/>
      <c r="NUB17" s="123"/>
      <c r="NUC17" s="123"/>
      <c r="NUD17" s="123"/>
      <c r="NUE17" s="123"/>
      <c r="NUF17" s="123"/>
      <c r="NUG17" s="123"/>
      <c r="NUH17" s="123"/>
      <c r="NUI17" s="123"/>
      <c r="NUJ17" s="123"/>
      <c r="NUK17" s="123"/>
      <c r="NUL17" s="123"/>
      <c r="NUM17" s="123"/>
      <c r="NUN17" s="123"/>
      <c r="NUO17" s="123"/>
      <c r="NUP17" s="123"/>
      <c r="NUQ17" s="123"/>
      <c r="NUR17" s="123"/>
      <c r="NUS17" s="123"/>
      <c r="NUT17" s="123"/>
      <c r="NUU17" s="123"/>
      <c r="NUV17" s="123"/>
      <c r="NUW17" s="123"/>
      <c r="NUX17" s="123"/>
      <c r="NUY17" s="123"/>
      <c r="NUZ17" s="123"/>
      <c r="NVA17" s="123"/>
      <c r="NVB17" s="123"/>
      <c r="NVC17" s="123"/>
      <c r="NVD17" s="123"/>
      <c r="NVE17" s="123"/>
      <c r="NVF17" s="123"/>
      <c r="NVG17" s="123"/>
      <c r="NVH17" s="123"/>
      <c r="NVI17" s="123"/>
      <c r="NVJ17" s="123"/>
      <c r="NVK17" s="123"/>
      <c r="NVL17" s="123"/>
      <c r="NVM17" s="123"/>
      <c r="NVN17" s="123"/>
      <c r="NVO17" s="123"/>
      <c r="NVP17" s="123"/>
      <c r="NVQ17" s="123"/>
      <c r="NVR17" s="123"/>
      <c r="NVS17" s="123"/>
      <c r="NVT17" s="123"/>
      <c r="NVU17" s="123"/>
      <c r="NVV17" s="123"/>
      <c r="NVW17" s="123"/>
      <c r="NVX17" s="123"/>
      <c r="NVY17" s="123"/>
      <c r="NVZ17" s="123"/>
      <c r="NWA17" s="123"/>
      <c r="NWB17" s="123"/>
      <c r="NWC17" s="123"/>
      <c r="NWD17" s="123"/>
      <c r="NWE17" s="123"/>
      <c r="NWF17" s="123"/>
      <c r="NWG17" s="123"/>
      <c r="NWH17" s="123"/>
      <c r="NWI17" s="123"/>
      <c r="NWJ17" s="123"/>
      <c r="NWK17" s="123"/>
      <c r="NWL17" s="123"/>
      <c r="NWM17" s="123"/>
      <c r="NWN17" s="123"/>
      <c r="NWO17" s="123"/>
      <c r="NWP17" s="123"/>
      <c r="NWQ17" s="123"/>
      <c r="NWR17" s="123"/>
      <c r="NWS17" s="123"/>
      <c r="NWT17" s="123"/>
      <c r="NWU17" s="123"/>
      <c r="NWV17" s="123"/>
      <c r="NWW17" s="123"/>
      <c r="NWX17" s="123"/>
      <c r="NWY17" s="123"/>
      <c r="NWZ17" s="123"/>
      <c r="NXA17" s="123"/>
      <c r="NXB17" s="123"/>
      <c r="NXC17" s="123"/>
      <c r="NXD17" s="123"/>
      <c r="NXE17" s="123"/>
      <c r="NXF17" s="123"/>
      <c r="NXG17" s="123"/>
      <c r="NXH17" s="123"/>
      <c r="NXI17" s="123"/>
      <c r="NXJ17" s="123"/>
      <c r="NXK17" s="123"/>
      <c r="NXL17" s="123"/>
      <c r="NXM17" s="123"/>
      <c r="NXN17" s="123"/>
      <c r="NXO17" s="123"/>
      <c r="NXP17" s="123"/>
      <c r="NXQ17" s="123"/>
      <c r="NXR17" s="123"/>
      <c r="NXS17" s="123"/>
      <c r="NXT17" s="123"/>
      <c r="NXU17" s="123"/>
      <c r="NXV17" s="123"/>
      <c r="NXW17" s="123"/>
      <c r="NXX17" s="123"/>
      <c r="NXY17" s="123"/>
      <c r="NXZ17" s="123"/>
      <c r="NYA17" s="123"/>
      <c r="NYB17" s="123"/>
      <c r="NYC17" s="123"/>
      <c r="NYD17" s="123"/>
      <c r="NYE17" s="123"/>
      <c r="NYF17" s="123"/>
      <c r="NYG17" s="123"/>
      <c r="NYH17" s="123"/>
      <c r="NYI17" s="123"/>
      <c r="NYJ17" s="123"/>
      <c r="NYK17" s="123"/>
      <c r="NYL17" s="123"/>
      <c r="NYM17" s="123"/>
      <c r="NYN17" s="123"/>
      <c r="NYO17" s="123"/>
      <c r="NYP17" s="123"/>
      <c r="NYQ17" s="123"/>
      <c r="NYR17" s="123"/>
      <c r="NYS17" s="123"/>
      <c r="NYT17" s="123"/>
      <c r="NYU17" s="123"/>
      <c r="NYV17" s="123"/>
      <c r="NYW17" s="123"/>
      <c r="NYX17" s="123"/>
      <c r="NYY17" s="123"/>
      <c r="NYZ17" s="123"/>
      <c r="NZA17" s="123"/>
      <c r="NZB17" s="123"/>
      <c r="NZC17" s="123"/>
      <c r="NZD17" s="123"/>
      <c r="NZE17" s="123"/>
      <c r="NZF17" s="123"/>
      <c r="NZG17" s="123"/>
      <c r="NZH17" s="123"/>
      <c r="NZI17" s="123"/>
      <c r="NZJ17" s="123"/>
      <c r="NZK17" s="123"/>
      <c r="NZL17" s="123"/>
      <c r="NZM17" s="123"/>
      <c r="NZN17" s="123"/>
      <c r="NZO17" s="123"/>
      <c r="NZP17" s="123"/>
      <c r="NZQ17" s="123"/>
      <c r="NZR17" s="123"/>
      <c r="NZS17" s="123"/>
      <c r="NZT17" s="123"/>
      <c r="NZU17" s="123"/>
      <c r="NZV17" s="123"/>
      <c r="NZW17" s="123"/>
      <c r="NZX17" s="123"/>
      <c r="NZY17" s="123"/>
      <c r="NZZ17" s="123"/>
      <c r="OAA17" s="123"/>
      <c r="OAB17" s="123"/>
      <c r="OAC17" s="123"/>
      <c r="OAD17" s="123"/>
      <c r="OAE17" s="123"/>
      <c r="OAF17" s="123"/>
      <c r="OAG17" s="123"/>
      <c r="OAH17" s="123"/>
      <c r="OAI17" s="123"/>
      <c r="OAJ17" s="123"/>
      <c r="OAK17" s="123"/>
      <c r="OAL17" s="123"/>
      <c r="OAM17" s="123"/>
      <c r="OAN17" s="123"/>
      <c r="OAO17" s="123"/>
      <c r="OAP17" s="123"/>
      <c r="OAQ17" s="123"/>
      <c r="OAR17" s="123"/>
      <c r="OAS17" s="123"/>
      <c r="OAT17" s="123"/>
      <c r="OAU17" s="123"/>
      <c r="OAV17" s="123"/>
      <c r="OAW17" s="123"/>
      <c r="OAX17" s="123"/>
      <c r="OAY17" s="123"/>
      <c r="OAZ17" s="123"/>
      <c r="OBA17" s="123"/>
      <c r="OBB17" s="123"/>
      <c r="OBC17" s="123"/>
      <c r="OBD17" s="123"/>
      <c r="OBE17" s="123"/>
      <c r="OBF17" s="123"/>
      <c r="OBG17" s="123"/>
      <c r="OBH17" s="123"/>
      <c r="OBI17" s="123"/>
      <c r="OBJ17" s="123"/>
      <c r="OBK17" s="123"/>
      <c r="OBL17" s="123"/>
      <c r="OBM17" s="123"/>
      <c r="OBN17" s="123"/>
      <c r="OBO17" s="123"/>
      <c r="OBP17" s="123"/>
      <c r="OBQ17" s="123"/>
      <c r="OBR17" s="123"/>
      <c r="OBS17" s="123"/>
      <c r="OBT17" s="123"/>
      <c r="OBU17" s="123"/>
      <c r="OBV17" s="123"/>
      <c r="OBW17" s="123"/>
      <c r="OBX17" s="123"/>
      <c r="OBY17" s="123"/>
      <c r="OBZ17" s="123"/>
      <c r="OCA17" s="123"/>
      <c r="OCB17" s="123"/>
      <c r="OCC17" s="123"/>
      <c r="OCD17" s="123"/>
      <c r="OCE17" s="123"/>
      <c r="OCF17" s="123"/>
      <c r="OCG17" s="123"/>
      <c r="OCH17" s="123"/>
      <c r="OCI17" s="123"/>
      <c r="OCJ17" s="123"/>
      <c r="OCK17" s="123"/>
      <c r="OCL17" s="123"/>
      <c r="OCM17" s="123"/>
      <c r="OCN17" s="123"/>
      <c r="OCO17" s="123"/>
      <c r="OCP17" s="123"/>
      <c r="OCQ17" s="123"/>
      <c r="OCR17" s="123"/>
      <c r="OCS17" s="123"/>
      <c r="OCT17" s="123"/>
      <c r="OCU17" s="123"/>
      <c r="OCV17" s="123"/>
      <c r="OCW17" s="123"/>
      <c r="OCX17" s="123"/>
      <c r="OCY17" s="123"/>
      <c r="OCZ17" s="123"/>
      <c r="ODA17" s="123"/>
      <c r="ODB17" s="123"/>
      <c r="ODC17" s="123"/>
      <c r="ODD17" s="123"/>
      <c r="ODE17" s="123"/>
      <c r="ODF17" s="123"/>
      <c r="ODG17" s="123"/>
      <c r="ODH17" s="123"/>
      <c r="ODI17" s="123"/>
      <c r="ODJ17" s="123"/>
      <c r="ODK17" s="123"/>
      <c r="ODL17" s="123"/>
      <c r="ODM17" s="123"/>
      <c r="ODN17" s="123"/>
      <c r="ODO17" s="123"/>
      <c r="ODP17" s="123"/>
      <c r="ODQ17" s="123"/>
      <c r="ODR17" s="123"/>
      <c r="ODS17" s="123"/>
      <c r="ODT17" s="123"/>
      <c r="ODU17" s="123"/>
      <c r="ODV17" s="123"/>
      <c r="ODW17" s="123"/>
      <c r="ODX17" s="123"/>
      <c r="ODY17" s="123"/>
      <c r="ODZ17" s="123"/>
      <c r="OEA17" s="123"/>
      <c r="OEB17" s="123"/>
      <c r="OEC17" s="123"/>
      <c r="OED17" s="123"/>
      <c r="OEE17" s="123"/>
      <c r="OEF17" s="123"/>
      <c r="OEG17" s="123"/>
      <c r="OEH17" s="123"/>
      <c r="OEI17" s="123"/>
      <c r="OEJ17" s="123"/>
      <c r="OEK17" s="123"/>
      <c r="OEL17" s="123"/>
      <c r="OEM17" s="123"/>
      <c r="OEN17" s="123"/>
      <c r="OEO17" s="123"/>
      <c r="OEP17" s="123"/>
      <c r="OEQ17" s="123"/>
      <c r="OER17" s="123"/>
      <c r="OES17" s="123"/>
      <c r="OET17" s="123"/>
      <c r="OEU17" s="123"/>
      <c r="OEV17" s="123"/>
      <c r="OEW17" s="123"/>
      <c r="OEX17" s="123"/>
      <c r="OEY17" s="123"/>
      <c r="OEZ17" s="123"/>
      <c r="OFA17" s="123"/>
      <c r="OFB17" s="123"/>
      <c r="OFC17" s="123"/>
      <c r="OFD17" s="123"/>
      <c r="OFE17" s="123"/>
      <c r="OFF17" s="123"/>
      <c r="OFG17" s="123"/>
      <c r="OFH17" s="123"/>
      <c r="OFI17" s="123"/>
      <c r="OFJ17" s="123"/>
      <c r="OFK17" s="123"/>
      <c r="OFL17" s="123"/>
      <c r="OFM17" s="123"/>
      <c r="OFN17" s="123"/>
      <c r="OFO17" s="123"/>
      <c r="OFP17" s="123"/>
      <c r="OFQ17" s="123"/>
      <c r="OFR17" s="123"/>
      <c r="OFS17" s="123"/>
      <c r="OFT17" s="123"/>
      <c r="OFU17" s="123"/>
      <c r="OFV17" s="123"/>
      <c r="OFW17" s="123"/>
      <c r="OFX17" s="123"/>
      <c r="OFY17" s="123"/>
      <c r="OFZ17" s="123"/>
      <c r="OGA17" s="123"/>
      <c r="OGB17" s="123"/>
      <c r="OGC17" s="123"/>
      <c r="OGD17" s="123"/>
      <c r="OGE17" s="123"/>
      <c r="OGF17" s="123"/>
      <c r="OGG17" s="123"/>
      <c r="OGH17" s="123"/>
      <c r="OGI17" s="123"/>
      <c r="OGJ17" s="123"/>
      <c r="OGK17" s="123"/>
      <c r="OGL17" s="123"/>
      <c r="OGM17" s="123"/>
      <c r="OGN17" s="123"/>
      <c r="OGO17" s="123"/>
      <c r="OGP17" s="123"/>
      <c r="OGQ17" s="123"/>
      <c r="OGR17" s="123"/>
      <c r="OGS17" s="123"/>
      <c r="OGT17" s="123"/>
      <c r="OGU17" s="123"/>
      <c r="OGV17" s="123"/>
      <c r="OGW17" s="123"/>
      <c r="OGX17" s="123"/>
      <c r="OGY17" s="123"/>
      <c r="OGZ17" s="123"/>
      <c r="OHA17" s="123"/>
      <c r="OHB17" s="123"/>
      <c r="OHC17" s="123"/>
      <c r="OHD17" s="123"/>
      <c r="OHE17" s="123"/>
      <c r="OHF17" s="123"/>
      <c r="OHG17" s="123"/>
      <c r="OHH17" s="123"/>
      <c r="OHI17" s="123"/>
      <c r="OHJ17" s="123"/>
      <c r="OHK17" s="123"/>
      <c r="OHL17" s="123"/>
      <c r="OHM17" s="123"/>
      <c r="OHN17" s="123"/>
      <c r="OHO17" s="123"/>
      <c r="OHP17" s="123"/>
      <c r="OHQ17" s="123"/>
      <c r="OHR17" s="123"/>
      <c r="OHS17" s="123"/>
      <c r="OHT17" s="123"/>
      <c r="OHU17" s="123"/>
      <c r="OHV17" s="123"/>
      <c r="OHW17" s="123"/>
      <c r="OHX17" s="123"/>
      <c r="OHY17" s="123"/>
      <c r="OHZ17" s="123"/>
      <c r="OIA17" s="123"/>
      <c r="OIB17" s="123"/>
      <c r="OIC17" s="123"/>
      <c r="OID17" s="123"/>
      <c r="OIE17" s="123"/>
      <c r="OIF17" s="123"/>
      <c r="OIG17" s="123"/>
      <c r="OIH17" s="123"/>
      <c r="OII17" s="123"/>
      <c r="OIJ17" s="123"/>
      <c r="OIK17" s="123"/>
      <c r="OIL17" s="123"/>
      <c r="OIM17" s="123"/>
      <c r="OIN17" s="123"/>
      <c r="OIO17" s="123"/>
      <c r="OIP17" s="123"/>
      <c r="OIQ17" s="123"/>
      <c r="OIR17" s="123"/>
      <c r="OIS17" s="123"/>
      <c r="OIT17" s="123"/>
      <c r="OIU17" s="123"/>
      <c r="OIV17" s="123"/>
      <c r="OIW17" s="123"/>
      <c r="OIX17" s="123"/>
      <c r="OIY17" s="123"/>
      <c r="OIZ17" s="123"/>
      <c r="OJA17" s="123"/>
      <c r="OJB17" s="123"/>
      <c r="OJC17" s="123"/>
      <c r="OJD17" s="123"/>
      <c r="OJE17" s="123"/>
      <c r="OJF17" s="123"/>
      <c r="OJG17" s="123"/>
      <c r="OJH17" s="123"/>
      <c r="OJI17" s="123"/>
      <c r="OJJ17" s="123"/>
      <c r="OJK17" s="123"/>
      <c r="OJL17" s="123"/>
      <c r="OJM17" s="123"/>
      <c r="OJN17" s="123"/>
      <c r="OJO17" s="123"/>
      <c r="OJP17" s="123"/>
      <c r="OJQ17" s="123"/>
      <c r="OJR17" s="123"/>
      <c r="OJS17" s="123"/>
      <c r="OJT17" s="123"/>
      <c r="OJU17" s="123"/>
      <c r="OJV17" s="123"/>
      <c r="OJW17" s="123"/>
      <c r="OJX17" s="123"/>
      <c r="OJY17" s="123"/>
      <c r="OJZ17" s="123"/>
      <c r="OKA17" s="123"/>
      <c r="OKB17" s="123"/>
      <c r="OKC17" s="123"/>
      <c r="OKD17" s="123"/>
      <c r="OKE17" s="123"/>
      <c r="OKF17" s="123"/>
      <c r="OKG17" s="123"/>
      <c r="OKH17" s="123"/>
      <c r="OKI17" s="123"/>
      <c r="OKJ17" s="123"/>
      <c r="OKK17" s="123"/>
      <c r="OKL17" s="123"/>
      <c r="OKM17" s="123"/>
      <c r="OKN17" s="123"/>
      <c r="OKO17" s="123"/>
      <c r="OKP17" s="123"/>
      <c r="OKQ17" s="123"/>
      <c r="OKR17" s="123"/>
      <c r="OKS17" s="123"/>
      <c r="OKT17" s="123"/>
      <c r="OKU17" s="123"/>
      <c r="OKV17" s="123"/>
      <c r="OKW17" s="123"/>
      <c r="OKX17" s="123"/>
      <c r="OKY17" s="123"/>
      <c r="OKZ17" s="123"/>
      <c r="OLA17" s="123"/>
      <c r="OLB17" s="123"/>
      <c r="OLC17" s="123"/>
      <c r="OLD17" s="123"/>
      <c r="OLE17" s="123"/>
      <c r="OLF17" s="123"/>
      <c r="OLG17" s="123"/>
      <c r="OLH17" s="123"/>
      <c r="OLI17" s="123"/>
      <c r="OLJ17" s="123"/>
      <c r="OLK17" s="123"/>
      <c r="OLL17" s="123"/>
      <c r="OLM17" s="123"/>
      <c r="OLN17" s="123"/>
      <c r="OLO17" s="123"/>
      <c r="OLP17" s="123"/>
      <c r="OLQ17" s="123"/>
      <c r="OLR17" s="123"/>
      <c r="OLS17" s="123"/>
      <c r="OLT17" s="123"/>
      <c r="OLU17" s="123"/>
      <c r="OLV17" s="123"/>
      <c r="OLW17" s="123"/>
      <c r="OLX17" s="123"/>
      <c r="OLY17" s="123"/>
      <c r="OLZ17" s="123"/>
      <c r="OMA17" s="123"/>
      <c r="OMB17" s="123"/>
      <c r="OMC17" s="123"/>
      <c r="OMD17" s="123"/>
      <c r="OME17" s="123"/>
      <c r="OMF17" s="123"/>
      <c r="OMG17" s="123"/>
      <c r="OMH17" s="123"/>
      <c r="OMI17" s="123"/>
      <c r="OMJ17" s="123"/>
      <c r="OMK17" s="123"/>
      <c r="OML17" s="123"/>
      <c r="OMM17" s="123"/>
      <c r="OMN17" s="123"/>
      <c r="OMO17" s="123"/>
      <c r="OMP17" s="123"/>
      <c r="OMQ17" s="123"/>
      <c r="OMR17" s="123"/>
      <c r="OMS17" s="123"/>
      <c r="OMT17" s="123"/>
      <c r="OMU17" s="123"/>
      <c r="OMV17" s="123"/>
      <c r="OMW17" s="123"/>
      <c r="OMX17" s="123"/>
      <c r="OMY17" s="123"/>
      <c r="OMZ17" s="123"/>
      <c r="ONA17" s="123"/>
      <c r="ONB17" s="123"/>
      <c r="ONC17" s="123"/>
      <c r="OND17" s="123"/>
      <c r="ONE17" s="123"/>
      <c r="ONF17" s="123"/>
      <c r="ONG17" s="123"/>
      <c r="ONH17" s="123"/>
      <c r="ONI17" s="123"/>
      <c r="ONJ17" s="123"/>
      <c r="ONK17" s="123"/>
      <c r="ONL17" s="123"/>
      <c r="ONM17" s="123"/>
      <c r="ONN17" s="123"/>
      <c r="ONO17" s="123"/>
      <c r="ONP17" s="123"/>
      <c r="ONQ17" s="123"/>
      <c r="ONR17" s="123"/>
      <c r="ONS17" s="123"/>
      <c r="ONT17" s="123"/>
      <c r="ONU17" s="123"/>
      <c r="ONV17" s="123"/>
      <c r="ONW17" s="123"/>
      <c r="ONX17" s="123"/>
      <c r="ONY17" s="123"/>
      <c r="ONZ17" s="123"/>
      <c r="OOA17" s="123"/>
      <c r="OOB17" s="123"/>
      <c r="OOC17" s="123"/>
      <c r="OOD17" s="123"/>
      <c r="OOE17" s="123"/>
      <c r="OOF17" s="123"/>
      <c r="OOG17" s="123"/>
      <c r="OOH17" s="123"/>
      <c r="OOI17" s="123"/>
      <c r="OOJ17" s="123"/>
      <c r="OOK17" s="123"/>
      <c r="OOL17" s="123"/>
      <c r="OOM17" s="123"/>
      <c r="OON17" s="123"/>
      <c r="OOO17" s="123"/>
      <c r="OOP17" s="123"/>
      <c r="OOQ17" s="123"/>
      <c r="OOR17" s="123"/>
      <c r="OOS17" s="123"/>
      <c r="OOT17" s="123"/>
      <c r="OOU17" s="123"/>
      <c r="OOV17" s="123"/>
      <c r="OOW17" s="123"/>
      <c r="OOX17" s="123"/>
      <c r="OOY17" s="123"/>
      <c r="OOZ17" s="123"/>
      <c r="OPA17" s="123"/>
      <c r="OPB17" s="123"/>
      <c r="OPC17" s="123"/>
      <c r="OPD17" s="123"/>
      <c r="OPE17" s="123"/>
      <c r="OPF17" s="123"/>
      <c r="OPG17" s="123"/>
      <c r="OPH17" s="123"/>
      <c r="OPI17" s="123"/>
      <c r="OPJ17" s="123"/>
      <c r="OPK17" s="123"/>
      <c r="OPL17" s="123"/>
      <c r="OPM17" s="123"/>
      <c r="OPN17" s="123"/>
      <c r="OPO17" s="123"/>
      <c r="OPP17" s="123"/>
      <c r="OPQ17" s="123"/>
      <c r="OPR17" s="123"/>
      <c r="OPS17" s="123"/>
      <c r="OPT17" s="123"/>
      <c r="OPU17" s="123"/>
      <c r="OPV17" s="123"/>
      <c r="OPW17" s="123"/>
      <c r="OPX17" s="123"/>
      <c r="OPY17" s="123"/>
      <c r="OPZ17" s="123"/>
      <c r="OQA17" s="123"/>
      <c r="OQB17" s="123"/>
      <c r="OQC17" s="123"/>
      <c r="OQD17" s="123"/>
      <c r="OQE17" s="123"/>
      <c r="OQF17" s="123"/>
      <c r="OQG17" s="123"/>
      <c r="OQH17" s="123"/>
      <c r="OQI17" s="123"/>
      <c r="OQJ17" s="123"/>
      <c r="OQK17" s="123"/>
      <c r="OQL17" s="123"/>
      <c r="OQM17" s="123"/>
      <c r="OQN17" s="123"/>
      <c r="OQO17" s="123"/>
      <c r="OQP17" s="123"/>
      <c r="OQQ17" s="123"/>
      <c r="OQR17" s="123"/>
      <c r="OQS17" s="123"/>
      <c r="OQT17" s="123"/>
      <c r="OQU17" s="123"/>
      <c r="OQV17" s="123"/>
      <c r="OQW17" s="123"/>
      <c r="OQX17" s="123"/>
      <c r="OQY17" s="123"/>
      <c r="OQZ17" s="123"/>
      <c r="ORA17" s="123"/>
      <c r="ORB17" s="123"/>
      <c r="ORC17" s="123"/>
      <c r="ORD17" s="123"/>
      <c r="ORE17" s="123"/>
      <c r="ORF17" s="123"/>
      <c r="ORG17" s="123"/>
      <c r="ORH17" s="123"/>
      <c r="ORI17" s="123"/>
      <c r="ORJ17" s="123"/>
      <c r="ORK17" s="123"/>
      <c r="ORL17" s="123"/>
      <c r="ORM17" s="123"/>
      <c r="ORN17" s="123"/>
      <c r="ORO17" s="123"/>
      <c r="ORP17" s="123"/>
      <c r="ORQ17" s="123"/>
      <c r="ORR17" s="123"/>
      <c r="ORS17" s="123"/>
      <c r="ORT17" s="123"/>
      <c r="ORU17" s="123"/>
      <c r="ORV17" s="123"/>
      <c r="ORW17" s="123"/>
      <c r="ORX17" s="123"/>
      <c r="ORY17" s="123"/>
      <c r="ORZ17" s="123"/>
      <c r="OSA17" s="123"/>
      <c r="OSB17" s="123"/>
      <c r="OSC17" s="123"/>
      <c r="OSD17" s="123"/>
      <c r="OSE17" s="123"/>
      <c r="OSF17" s="123"/>
      <c r="OSG17" s="123"/>
      <c r="OSH17" s="123"/>
      <c r="OSI17" s="123"/>
      <c r="OSJ17" s="123"/>
      <c r="OSK17" s="123"/>
      <c r="OSL17" s="123"/>
      <c r="OSM17" s="123"/>
      <c r="OSN17" s="123"/>
      <c r="OSO17" s="123"/>
      <c r="OSP17" s="123"/>
      <c r="OSQ17" s="123"/>
      <c r="OSR17" s="123"/>
      <c r="OSS17" s="123"/>
      <c r="OST17" s="123"/>
      <c r="OSU17" s="123"/>
      <c r="OSV17" s="123"/>
      <c r="OSW17" s="123"/>
      <c r="OSX17" s="123"/>
      <c r="OSY17" s="123"/>
      <c r="OSZ17" s="123"/>
      <c r="OTA17" s="123"/>
      <c r="OTB17" s="123"/>
      <c r="OTC17" s="123"/>
      <c r="OTD17" s="123"/>
      <c r="OTE17" s="123"/>
      <c r="OTF17" s="123"/>
      <c r="OTG17" s="123"/>
      <c r="OTH17" s="123"/>
      <c r="OTI17" s="123"/>
      <c r="OTJ17" s="123"/>
      <c r="OTK17" s="123"/>
      <c r="OTL17" s="123"/>
      <c r="OTM17" s="123"/>
      <c r="OTN17" s="123"/>
      <c r="OTO17" s="123"/>
      <c r="OTP17" s="123"/>
      <c r="OTQ17" s="123"/>
      <c r="OTR17" s="123"/>
      <c r="OTS17" s="123"/>
      <c r="OTT17" s="123"/>
      <c r="OTU17" s="123"/>
      <c r="OTV17" s="123"/>
      <c r="OTW17" s="123"/>
      <c r="OTX17" s="123"/>
      <c r="OTY17" s="123"/>
      <c r="OTZ17" s="123"/>
      <c r="OUA17" s="123"/>
      <c r="OUB17" s="123"/>
      <c r="OUC17" s="123"/>
      <c r="OUD17" s="123"/>
      <c r="OUE17" s="123"/>
      <c r="OUF17" s="123"/>
      <c r="OUG17" s="123"/>
      <c r="OUH17" s="123"/>
      <c r="OUI17" s="123"/>
      <c r="OUJ17" s="123"/>
      <c r="OUK17" s="123"/>
      <c r="OUL17" s="123"/>
      <c r="OUM17" s="123"/>
      <c r="OUN17" s="123"/>
      <c r="OUO17" s="123"/>
      <c r="OUP17" s="123"/>
      <c r="OUQ17" s="123"/>
      <c r="OUR17" s="123"/>
      <c r="OUS17" s="123"/>
      <c r="OUT17" s="123"/>
      <c r="OUU17" s="123"/>
      <c r="OUV17" s="123"/>
      <c r="OUW17" s="123"/>
      <c r="OUX17" s="123"/>
      <c r="OUY17" s="123"/>
      <c r="OUZ17" s="123"/>
      <c r="OVA17" s="123"/>
      <c r="OVB17" s="123"/>
      <c r="OVC17" s="123"/>
      <c r="OVD17" s="123"/>
      <c r="OVE17" s="123"/>
      <c r="OVF17" s="123"/>
      <c r="OVG17" s="123"/>
      <c r="OVH17" s="123"/>
      <c r="OVI17" s="123"/>
      <c r="OVJ17" s="123"/>
      <c r="OVK17" s="123"/>
      <c r="OVL17" s="123"/>
      <c r="OVM17" s="123"/>
      <c r="OVN17" s="123"/>
      <c r="OVO17" s="123"/>
      <c r="OVP17" s="123"/>
      <c r="OVQ17" s="123"/>
      <c r="OVR17" s="123"/>
      <c r="OVS17" s="123"/>
      <c r="OVT17" s="123"/>
      <c r="OVU17" s="123"/>
      <c r="OVV17" s="123"/>
      <c r="OVW17" s="123"/>
      <c r="OVX17" s="123"/>
      <c r="OVY17" s="123"/>
      <c r="OVZ17" s="123"/>
      <c r="OWA17" s="123"/>
      <c r="OWB17" s="123"/>
      <c r="OWC17" s="123"/>
      <c r="OWD17" s="123"/>
      <c r="OWE17" s="123"/>
      <c r="OWF17" s="123"/>
      <c r="OWG17" s="123"/>
      <c r="OWH17" s="123"/>
      <c r="OWI17" s="123"/>
      <c r="OWJ17" s="123"/>
      <c r="OWK17" s="123"/>
      <c r="OWL17" s="123"/>
      <c r="OWM17" s="123"/>
      <c r="OWN17" s="123"/>
      <c r="OWO17" s="123"/>
      <c r="OWP17" s="123"/>
      <c r="OWQ17" s="123"/>
      <c r="OWR17" s="123"/>
      <c r="OWS17" s="123"/>
      <c r="OWT17" s="123"/>
      <c r="OWU17" s="123"/>
      <c r="OWV17" s="123"/>
      <c r="OWW17" s="123"/>
      <c r="OWX17" s="123"/>
      <c r="OWY17" s="123"/>
      <c r="OWZ17" s="123"/>
      <c r="OXA17" s="123"/>
      <c r="OXB17" s="123"/>
      <c r="OXC17" s="123"/>
      <c r="OXD17" s="123"/>
      <c r="OXE17" s="123"/>
      <c r="OXF17" s="123"/>
      <c r="OXG17" s="123"/>
      <c r="OXH17" s="123"/>
      <c r="OXI17" s="123"/>
      <c r="OXJ17" s="123"/>
      <c r="OXK17" s="123"/>
      <c r="OXL17" s="123"/>
      <c r="OXM17" s="123"/>
      <c r="OXN17" s="123"/>
      <c r="OXO17" s="123"/>
      <c r="OXP17" s="123"/>
      <c r="OXQ17" s="123"/>
      <c r="OXR17" s="123"/>
      <c r="OXS17" s="123"/>
      <c r="OXT17" s="123"/>
      <c r="OXU17" s="123"/>
      <c r="OXV17" s="123"/>
      <c r="OXW17" s="123"/>
      <c r="OXX17" s="123"/>
      <c r="OXY17" s="123"/>
      <c r="OXZ17" s="123"/>
      <c r="OYA17" s="123"/>
      <c r="OYB17" s="123"/>
      <c r="OYC17" s="123"/>
      <c r="OYD17" s="123"/>
      <c r="OYE17" s="123"/>
      <c r="OYF17" s="123"/>
      <c r="OYG17" s="123"/>
      <c r="OYH17" s="123"/>
      <c r="OYI17" s="123"/>
      <c r="OYJ17" s="123"/>
      <c r="OYK17" s="123"/>
      <c r="OYL17" s="123"/>
      <c r="OYM17" s="123"/>
      <c r="OYN17" s="123"/>
      <c r="OYO17" s="123"/>
      <c r="OYP17" s="123"/>
      <c r="OYQ17" s="123"/>
      <c r="OYR17" s="123"/>
      <c r="OYS17" s="123"/>
      <c r="OYT17" s="123"/>
      <c r="OYU17" s="123"/>
      <c r="OYV17" s="123"/>
      <c r="OYW17" s="123"/>
      <c r="OYX17" s="123"/>
      <c r="OYY17" s="123"/>
      <c r="OYZ17" s="123"/>
      <c r="OZA17" s="123"/>
      <c r="OZB17" s="123"/>
      <c r="OZC17" s="123"/>
      <c r="OZD17" s="123"/>
      <c r="OZE17" s="123"/>
      <c r="OZF17" s="123"/>
      <c r="OZG17" s="123"/>
      <c r="OZH17" s="123"/>
      <c r="OZI17" s="123"/>
      <c r="OZJ17" s="123"/>
      <c r="OZK17" s="123"/>
      <c r="OZL17" s="123"/>
      <c r="OZM17" s="123"/>
      <c r="OZN17" s="123"/>
      <c r="OZO17" s="123"/>
      <c r="OZP17" s="123"/>
      <c r="OZQ17" s="123"/>
      <c r="OZR17" s="123"/>
      <c r="OZS17" s="123"/>
      <c r="OZT17" s="123"/>
      <c r="OZU17" s="123"/>
      <c r="OZV17" s="123"/>
      <c r="OZW17" s="123"/>
      <c r="OZX17" s="123"/>
      <c r="OZY17" s="123"/>
      <c r="OZZ17" s="123"/>
      <c r="PAA17" s="123"/>
      <c r="PAB17" s="123"/>
      <c r="PAC17" s="123"/>
      <c r="PAD17" s="123"/>
      <c r="PAE17" s="123"/>
      <c r="PAF17" s="123"/>
      <c r="PAG17" s="123"/>
      <c r="PAH17" s="123"/>
      <c r="PAI17" s="123"/>
      <c r="PAJ17" s="123"/>
      <c r="PAK17" s="123"/>
      <c r="PAL17" s="123"/>
      <c r="PAM17" s="123"/>
      <c r="PAN17" s="123"/>
      <c r="PAO17" s="123"/>
      <c r="PAP17" s="123"/>
      <c r="PAQ17" s="123"/>
      <c r="PAR17" s="123"/>
      <c r="PAS17" s="123"/>
      <c r="PAT17" s="123"/>
      <c r="PAU17" s="123"/>
      <c r="PAV17" s="123"/>
      <c r="PAW17" s="123"/>
      <c r="PAX17" s="123"/>
      <c r="PAY17" s="123"/>
      <c r="PAZ17" s="123"/>
      <c r="PBA17" s="123"/>
      <c r="PBB17" s="123"/>
      <c r="PBC17" s="123"/>
      <c r="PBD17" s="123"/>
      <c r="PBE17" s="123"/>
      <c r="PBF17" s="123"/>
      <c r="PBG17" s="123"/>
      <c r="PBH17" s="123"/>
      <c r="PBI17" s="123"/>
      <c r="PBJ17" s="123"/>
      <c r="PBK17" s="123"/>
      <c r="PBL17" s="123"/>
      <c r="PBM17" s="123"/>
      <c r="PBN17" s="123"/>
      <c r="PBO17" s="123"/>
      <c r="PBP17" s="123"/>
      <c r="PBQ17" s="123"/>
      <c r="PBR17" s="123"/>
      <c r="PBS17" s="123"/>
      <c r="PBT17" s="123"/>
      <c r="PBU17" s="123"/>
      <c r="PBV17" s="123"/>
      <c r="PBW17" s="123"/>
      <c r="PBX17" s="123"/>
      <c r="PBY17" s="123"/>
      <c r="PBZ17" s="123"/>
      <c r="PCA17" s="123"/>
      <c r="PCB17" s="123"/>
      <c r="PCC17" s="123"/>
      <c r="PCD17" s="123"/>
      <c r="PCE17" s="123"/>
      <c r="PCF17" s="123"/>
      <c r="PCG17" s="123"/>
      <c r="PCH17" s="123"/>
      <c r="PCI17" s="123"/>
      <c r="PCJ17" s="123"/>
      <c r="PCK17" s="123"/>
      <c r="PCL17" s="123"/>
      <c r="PCM17" s="123"/>
      <c r="PCN17" s="123"/>
      <c r="PCO17" s="123"/>
      <c r="PCP17" s="123"/>
      <c r="PCQ17" s="123"/>
      <c r="PCR17" s="123"/>
      <c r="PCS17" s="123"/>
      <c r="PCT17" s="123"/>
      <c r="PCU17" s="123"/>
      <c r="PCV17" s="123"/>
      <c r="PCW17" s="123"/>
      <c r="PCX17" s="123"/>
      <c r="PCY17" s="123"/>
      <c r="PCZ17" s="123"/>
      <c r="PDA17" s="123"/>
      <c r="PDB17" s="123"/>
      <c r="PDC17" s="123"/>
      <c r="PDD17" s="123"/>
      <c r="PDE17" s="123"/>
      <c r="PDF17" s="123"/>
      <c r="PDG17" s="123"/>
      <c r="PDH17" s="123"/>
      <c r="PDI17" s="123"/>
      <c r="PDJ17" s="123"/>
      <c r="PDK17" s="123"/>
      <c r="PDL17" s="123"/>
      <c r="PDM17" s="123"/>
      <c r="PDN17" s="123"/>
      <c r="PDO17" s="123"/>
      <c r="PDP17" s="123"/>
      <c r="PDQ17" s="123"/>
      <c r="PDR17" s="123"/>
      <c r="PDS17" s="123"/>
      <c r="PDT17" s="123"/>
      <c r="PDU17" s="123"/>
      <c r="PDV17" s="123"/>
      <c r="PDW17" s="123"/>
      <c r="PDX17" s="123"/>
      <c r="PDY17" s="123"/>
      <c r="PDZ17" s="123"/>
      <c r="PEA17" s="123"/>
      <c r="PEB17" s="123"/>
      <c r="PEC17" s="123"/>
      <c r="PED17" s="123"/>
      <c r="PEE17" s="123"/>
      <c r="PEF17" s="123"/>
      <c r="PEG17" s="123"/>
      <c r="PEH17" s="123"/>
      <c r="PEI17" s="123"/>
      <c r="PEJ17" s="123"/>
      <c r="PEK17" s="123"/>
      <c r="PEL17" s="123"/>
      <c r="PEM17" s="123"/>
      <c r="PEN17" s="123"/>
      <c r="PEO17" s="123"/>
      <c r="PEP17" s="123"/>
      <c r="PEQ17" s="123"/>
      <c r="PER17" s="123"/>
      <c r="PES17" s="123"/>
      <c r="PET17" s="123"/>
      <c r="PEU17" s="123"/>
      <c r="PEV17" s="123"/>
      <c r="PEW17" s="123"/>
      <c r="PEX17" s="123"/>
      <c r="PEY17" s="123"/>
      <c r="PEZ17" s="123"/>
      <c r="PFA17" s="123"/>
      <c r="PFB17" s="123"/>
      <c r="PFC17" s="123"/>
      <c r="PFD17" s="123"/>
      <c r="PFE17" s="123"/>
      <c r="PFF17" s="123"/>
      <c r="PFG17" s="123"/>
      <c r="PFH17" s="123"/>
      <c r="PFI17" s="123"/>
      <c r="PFJ17" s="123"/>
      <c r="PFK17" s="123"/>
      <c r="PFL17" s="123"/>
      <c r="PFM17" s="123"/>
      <c r="PFN17" s="123"/>
      <c r="PFO17" s="123"/>
      <c r="PFP17" s="123"/>
      <c r="PFQ17" s="123"/>
      <c r="PFR17" s="123"/>
      <c r="PFS17" s="123"/>
      <c r="PFT17" s="123"/>
      <c r="PFU17" s="123"/>
      <c r="PFV17" s="123"/>
      <c r="PFW17" s="123"/>
      <c r="PFX17" s="123"/>
      <c r="PFY17" s="123"/>
      <c r="PFZ17" s="123"/>
      <c r="PGA17" s="123"/>
      <c r="PGB17" s="123"/>
      <c r="PGC17" s="123"/>
      <c r="PGD17" s="123"/>
      <c r="PGE17" s="123"/>
      <c r="PGF17" s="123"/>
      <c r="PGG17" s="123"/>
      <c r="PGH17" s="123"/>
      <c r="PGI17" s="123"/>
      <c r="PGJ17" s="123"/>
      <c r="PGK17" s="123"/>
      <c r="PGL17" s="123"/>
      <c r="PGM17" s="123"/>
      <c r="PGN17" s="123"/>
      <c r="PGO17" s="123"/>
      <c r="PGP17" s="123"/>
      <c r="PGQ17" s="123"/>
      <c r="PGR17" s="123"/>
      <c r="PGS17" s="123"/>
      <c r="PGT17" s="123"/>
      <c r="PGU17" s="123"/>
      <c r="PGV17" s="123"/>
      <c r="PGW17" s="123"/>
      <c r="PGX17" s="123"/>
      <c r="PGY17" s="123"/>
      <c r="PGZ17" s="123"/>
      <c r="PHA17" s="123"/>
      <c r="PHB17" s="123"/>
      <c r="PHC17" s="123"/>
      <c r="PHD17" s="123"/>
      <c r="PHE17" s="123"/>
      <c r="PHF17" s="123"/>
      <c r="PHG17" s="123"/>
      <c r="PHH17" s="123"/>
      <c r="PHI17" s="123"/>
      <c r="PHJ17" s="123"/>
      <c r="PHK17" s="123"/>
      <c r="PHL17" s="123"/>
      <c r="PHM17" s="123"/>
      <c r="PHN17" s="123"/>
      <c r="PHO17" s="123"/>
      <c r="PHP17" s="123"/>
      <c r="PHQ17" s="123"/>
      <c r="PHR17" s="123"/>
      <c r="PHS17" s="123"/>
      <c r="PHT17" s="123"/>
      <c r="PHU17" s="123"/>
      <c r="PHV17" s="123"/>
      <c r="PHW17" s="123"/>
      <c r="PHX17" s="123"/>
      <c r="PHY17" s="123"/>
      <c r="PHZ17" s="123"/>
      <c r="PIA17" s="123"/>
      <c r="PIB17" s="123"/>
      <c r="PIC17" s="123"/>
      <c r="PID17" s="123"/>
      <c r="PIE17" s="123"/>
      <c r="PIF17" s="123"/>
      <c r="PIG17" s="123"/>
      <c r="PIH17" s="123"/>
      <c r="PII17" s="123"/>
      <c r="PIJ17" s="123"/>
      <c r="PIK17" s="123"/>
      <c r="PIL17" s="123"/>
      <c r="PIM17" s="123"/>
      <c r="PIN17" s="123"/>
      <c r="PIO17" s="123"/>
      <c r="PIP17" s="123"/>
      <c r="PIQ17" s="123"/>
      <c r="PIR17" s="123"/>
      <c r="PIS17" s="123"/>
      <c r="PIT17" s="123"/>
      <c r="PIU17" s="123"/>
      <c r="PIV17" s="123"/>
      <c r="PIW17" s="123"/>
      <c r="PIX17" s="123"/>
      <c r="PIY17" s="123"/>
      <c r="PIZ17" s="123"/>
      <c r="PJA17" s="123"/>
      <c r="PJB17" s="123"/>
      <c r="PJC17" s="123"/>
      <c r="PJD17" s="123"/>
      <c r="PJE17" s="123"/>
      <c r="PJF17" s="123"/>
      <c r="PJG17" s="123"/>
      <c r="PJH17" s="123"/>
      <c r="PJI17" s="123"/>
      <c r="PJJ17" s="123"/>
      <c r="PJK17" s="123"/>
      <c r="PJL17" s="123"/>
      <c r="PJM17" s="123"/>
      <c r="PJN17" s="123"/>
      <c r="PJO17" s="123"/>
      <c r="PJP17" s="123"/>
      <c r="PJQ17" s="123"/>
      <c r="PJR17" s="123"/>
      <c r="PJS17" s="123"/>
      <c r="PJT17" s="123"/>
      <c r="PJU17" s="123"/>
      <c r="PJV17" s="123"/>
      <c r="PJW17" s="123"/>
      <c r="PJX17" s="123"/>
      <c r="PJY17" s="123"/>
      <c r="PJZ17" s="123"/>
      <c r="PKA17" s="123"/>
      <c r="PKB17" s="123"/>
      <c r="PKC17" s="123"/>
      <c r="PKD17" s="123"/>
      <c r="PKE17" s="123"/>
      <c r="PKF17" s="123"/>
      <c r="PKG17" s="123"/>
      <c r="PKH17" s="123"/>
      <c r="PKI17" s="123"/>
      <c r="PKJ17" s="123"/>
      <c r="PKK17" s="123"/>
      <c r="PKL17" s="123"/>
      <c r="PKM17" s="123"/>
      <c r="PKN17" s="123"/>
      <c r="PKO17" s="123"/>
      <c r="PKP17" s="123"/>
      <c r="PKQ17" s="123"/>
      <c r="PKR17" s="123"/>
      <c r="PKS17" s="123"/>
      <c r="PKT17" s="123"/>
      <c r="PKU17" s="123"/>
      <c r="PKV17" s="123"/>
      <c r="PKW17" s="123"/>
      <c r="PKX17" s="123"/>
      <c r="PKY17" s="123"/>
      <c r="PKZ17" s="123"/>
      <c r="PLA17" s="123"/>
      <c r="PLB17" s="123"/>
      <c r="PLC17" s="123"/>
      <c r="PLD17" s="123"/>
      <c r="PLE17" s="123"/>
      <c r="PLF17" s="123"/>
      <c r="PLG17" s="123"/>
      <c r="PLH17" s="123"/>
      <c r="PLI17" s="123"/>
      <c r="PLJ17" s="123"/>
      <c r="PLK17" s="123"/>
      <c r="PLL17" s="123"/>
      <c r="PLM17" s="123"/>
      <c r="PLN17" s="123"/>
      <c r="PLO17" s="123"/>
      <c r="PLP17" s="123"/>
      <c r="PLQ17" s="123"/>
      <c r="PLR17" s="123"/>
      <c r="PLS17" s="123"/>
      <c r="PLT17" s="123"/>
      <c r="PLU17" s="123"/>
      <c r="PLV17" s="123"/>
      <c r="PLW17" s="123"/>
      <c r="PLX17" s="123"/>
      <c r="PLY17" s="123"/>
      <c r="PLZ17" s="123"/>
      <c r="PMA17" s="123"/>
      <c r="PMB17" s="123"/>
      <c r="PMC17" s="123"/>
      <c r="PMD17" s="123"/>
      <c r="PME17" s="123"/>
      <c r="PMF17" s="123"/>
      <c r="PMG17" s="123"/>
      <c r="PMH17" s="123"/>
      <c r="PMI17" s="123"/>
      <c r="PMJ17" s="123"/>
      <c r="PMK17" s="123"/>
      <c r="PML17" s="123"/>
      <c r="PMM17" s="123"/>
      <c r="PMN17" s="123"/>
      <c r="PMO17" s="123"/>
      <c r="PMP17" s="123"/>
      <c r="PMQ17" s="123"/>
      <c r="PMR17" s="123"/>
      <c r="PMS17" s="123"/>
      <c r="PMT17" s="123"/>
      <c r="PMU17" s="123"/>
      <c r="PMV17" s="123"/>
      <c r="PMW17" s="123"/>
      <c r="PMX17" s="123"/>
      <c r="PMY17" s="123"/>
      <c r="PMZ17" s="123"/>
      <c r="PNA17" s="123"/>
      <c r="PNB17" s="123"/>
      <c r="PNC17" s="123"/>
      <c r="PND17" s="123"/>
      <c r="PNE17" s="123"/>
      <c r="PNF17" s="123"/>
      <c r="PNG17" s="123"/>
      <c r="PNH17" s="123"/>
      <c r="PNI17" s="123"/>
      <c r="PNJ17" s="123"/>
      <c r="PNK17" s="123"/>
      <c r="PNL17" s="123"/>
      <c r="PNM17" s="123"/>
      <c r="PNN17" s="123"/>
      <c r="PNO17" s="123"/>
      <c r="PNP17" s="123"/>
      <c r="PNQ17" s="123"/>
      <c r="PNR17" s="123"/>
      <c r="PNS17" s="123"/>
      <c r="PNT17" s="123"/>
      <c r="PNU17" s="123"/>
      <c r="PNV17" s="123"/>
      <c r="PNW17" s="123"/>
      <c r="PNX17" s="123"/>
      <c r="PNY17" s="123"/>
      <c r="PNZ17" s="123"/>
      <c r="POA17" s="123"/>
      <c r="POB17" s="123"/>
      <c r="POC17" s="123"/>
      <c r="POD17" s="123"/>
      <c r="POE17" s="123"/>
      <c r="POF17" s="123"/>
      <c r="POG17" s="123"/>
      <c r="POH17" s="123"/>
      <c r="POI17" s="123"/>
      <c r="POJ17" s="123"/>
      <c r="POK17" s="123"/>
      <c r="POL17" s="123"/>
      <c r="POM17" s="123"/>
      <c r="PON17" s="123"/>
      <c r="POO17" s="123"/>
      <c r="POP17" s="123"/>
      <c r="POQ17" s="123"/>
      <c r="POR17" s="123"/>
      <c r="POS17" s="123"/>
      <c r="POT17" s="123"/>
      <c r="POU17" s="123"/>
      <c r="POV17" s="123"/>
      <c r="POW17" s="123"/>
      <c r="POX17" s="123"/>
      <c r="POY17" s="123"/>
      <c r="POZ17" s="123"/>
      <c r="PPA17" s="123"/>
      <c r="PPB17" s="123"/>
      <c r="PPC17" s="123"/>
      <c r="PPD17" s="123"/>
      <c r="PPE17" s="123"/>
      <c r="PPF17" s="123"/>
      <c r="PPG17" s="123"/>
      <c r="PPH17" s="123"/>
      <c r="PPI17" s="123"/>
      <c r="PPJ17" s="123"/>
      <c r="PPK17" s="123"/>
      <c r="PPL17" s="123"/>
      <c r="PPM17" s="123"/>
      <c r="PPN17" s="123"/>
      <c r="PPO17" s="123"/>
      <c r="PPP17" s="123"/>
      <c r="PPQ17" s="123"/>
      <c r="PPR17" s="123"/>
      <c r="PPS17" s="123"/>
      <c r="PPT17" s="123"/>
      <c r="PPU17" s="123"/>
      <c r="PPV17" s="123"/>
      <c r="PPW17" s="123"/>
      <c r="PPX17" s="123"/>
      <c r="PPY17" s="123"/>
      <c r="PPZ17" s="123"/>
      <c r="PQA17" s="123"/>
      <c r="PQB17" s="123"/>
      <c r="PQC17" s="123"/>
      <c r="PQD17" s="123"/>
      <c r="PQE17" s="123"/>
      <c r="PQF17" s="123"/>
      <c r="PQG17" s="123"/>
      <c r="PQH17" s="123"/>
      <c r="PQI17" s="123"/>
      <c r="PQJ17" s="123"/>
      <c r="PQK17" s="123"/>
      <c r="PQL17" s="123"/>
      <c r="PQM17" s="123"/>
      <c r="PQN17" s="123"/>
      <c r="PQO17" s="123"/>
      <c r="PQP17" s="123"/>
      <c r="PQQ17" s="123"/>
      <c r="PQR17" s="123"/>
      <c r="PQS17" s="123"/>
      <c r="PQT17" s="123"/>
      <c r="PQU17" s="123"/>
      <c r="PQV17" s="123"/>
      <c r="PQW17" s="123"/>
      <c r="PQX17" s="123"/>
      <c r="PQY17" s="123"/>
      <c r="PQZ17" s="123"/>
      <c r="PRA17" s="123"/>
      <c r="PRB17" s="123"/>
      <c r="PRC17" s="123"/>
      <c r="PRD17" s="123"/>
      <c r="PRE17" s="123"/>
      <c r="PRF17" s="123"/>
      <c r="PRG17" s="123"/>
      <c r="PRH17" s="123"/>
      <c r="PRI17" s="123"/>
      <c r="PRJ17" s="123"/>
      <c r="PRK17" s="123"/>
      <c r="PRL17" s="123"/>
      <c r="PRM17" s="123"/>
      <c r="PRN17" s="123"/>
      <c r="PRO17" s="123"/>
      <c r="PRP17" s="123"/>
      <c r="PRQ17" s="123"/>
      <c r="PRR17" s="123"/>
      <c r="PRS17" s="123"/>
      <c r="PRT17" s="123"/>
      <c r="PRU17" s="123"/>
      <c r="PRV17" s="123"/>
      <c r="PRW17" s="123"/>
      <c r="PRX17" s="123"/>
      <c r="PRY17" s="123"/>
      <c r="PRZ17" s="123"/>
      <c r="PSA17" s="123"/>
      <c r="PSB17" s="123"/>
      <c r="PSC17" s="123"/>
      <c r="PSD17" s="123"/>
      <c r="PSE17" s="123"/>
      <c r="PSF17" s="123"/>
      <c r="PSG17" s="123"/>
      <c r="PSH17" s="123"/>
      <c r="PSI17" s="123"/>
      <c r="PSJ17" s="123"/>
      <c r="PSK17" s="123"/>
      <c r="PSL17" s="123"/>
      <c r="PSM17" s="123"/>
      <c r="PSN17" s="123"/>
      <c r="PSO17" s="123"/>
      <c r="PSP17" s="123"/>
      <c r="PSQ17" s="123"/>
      <c r="PSR17" s="123"/>
      <c r="PSS17" s="123"/>
      <c r="PST17" s="123"/>
      <c r="PSU17" s="123"/>
      <c r="PSV17" s="123"/>
      <c r="PSW17" s="123"/>
      <c r="PSX17" s="123"/>
      <c r="PSY17" s="123"/>
      <c r="PSZ17" s="123"/>
      <c r="PTA17" s="123"/>
      <c r="PTB17" s="123"/>
      <c r="PTC17" s="123"/>
      <c r="PTD17" s="123"/>
      <c r="PTE17" s="123"/>
      <c r="PTF17" s="123"/>
      <c r="PTG17" s="123"/>
      <c r="PTH17" s="123"/>
      <c r="PTI17" s="123"/>
      <c r="PTJ17" s="123"/>
      <c r="PTK17" s="123"/>
      <c r="PTL17" s="123"/>
      <c r="PTM17" s="123"/>
      <c r="PTN17" s="123"/>
      <c r="PTO17" s="123"/>
      <c r="PTP17" s="123"/>
      <c r="PTQ17" s="123"/>
      <c r="PTR17" s="123"/>
      <c r="PTS17" s="123"/>
      <c r="PTT17" s="123"/>
      <c r="PTU17" s="123"/>
      <c r="PTV17" s="123"/>
      <c r="PTW17" s="123"/>
      <c r="PTX17" s="123"/>
      <c r="PTY17" s="123"/>
      <c r="PTZ17" s="123"/>
      <c r="PUA17" s="123"/>
      <c r="PUB17" s="123"/>
      <c r="PUC17" s="123"/>
      <c r="PUD17" s="123"/>
      <c r="PUE17" s="123"/>
      <c r="PUF17" s="123"/>
      <c r="PUG17" s="123"/>
      <c r="PUH17" s="123"/>
      <c r="PUI17" s="123"/>
      <c r="PUJ17" s="123"/>
      <c r="PUK17" s="123"/>
      <c r="PUL17" s="123"/>
      <c r="PUM17" s="123"/>
      <c r="PUN17" s="123"/>
      <c r="PUO17" s="123"/>
      <c r="PUP17" s="123"/>
      <c r="PUQ17" s="123"/>
      <c r="PUR17" s="123"/>
      <c r="PUS17" s="123"/>
      <c r="PUT17" s="123"/>
      <c r="PUU17" s="123"/>
      <c r="PUV17" s="123"/>
      <c r="PUW17" s="123"/>
      <c r="PUX17" s="123"/>
      <c r="PUY17" s="123"/>
      <c r="PUZ17" s="123"/>
      <c r="PVA17" s="123"/>
      <c r="PVB17" s="123"/>
      <c r="PVC17" s="123"/>
      <c r="PVD17" s="123"/>
      <c r="PVE17" s="123"/>
      <c r="PVF17" s="123"/>
      <c r="PVG17" s="123"/>
      <c r="PVH17" s="123"/>
      <c r="PVI17" s="123"/>
      <c r="PVJ17" s="123"/>
      <c r="PVK17" s="123"/>
      <c r="PVL17" s="123"/>
      <c r="PVM17" s="123"/>
      <c r="PVN17" s="123"/>
      <c r="PVO17" s="123"/>
      <c r="PVP17" s="123"/>
      <c r="PVQ17" s="123"/>
      <c r="PVR17" s="123"/>
      <c r="PVS17" s="123"/>
      <c r="PVT17" s="123"/>
      <c r="PVU17" s="123"/>
      <c r="PVV17" s="123"/>
      <c r="PVW17" s="123"/>
      <c r="PVX17" s="123"/>
      <c r="PVY17" s="123"/>
      <c r="PVZ17" s="123"/>
      <c r="PWA17" s="123"/>
      <c r="PWB17" s="123"/>
      <c r="PWC17" s="123"/>
      <c r="PWD17" s="123"/>
      <c r="PWE17" s="123"/>
      <c r="PWF17" s="123"/>
      <c r="PWG17" s="123"/>
      <c r="PWH17" s="123"/>
      <c r="PWI17" s="123"/>
      <c r="PWJ17" s="123"/>
      <c r="PWK17" s="123"/>
      <c r="PWL17" s="123"/>
      <c r="PWM17" s="123"/>
      <c r="PWN17" s="123"/>
      <c r="PWO17" s="123"/>
      <c r="PWP17" s="123"/>
      <c r="PWQ17" s="123"/>
      <c r="PWR17" s="123"/>
      <c r="PWS17" s="123"/>
      <c r="PWT17" s="123"/>
      <c r="PWU17" s="123"/>
      <c r="PWV17" s="123"/>
      <c r="PWW17" s="123"/>
      <c r="PWX17" s="123"/>
      <c r="PWY17" s="123"/>
      <c r="PWZ17" s="123"/>
      <c r="PXA17" s="123"/>
      <c r="PXB17" s="123"/>
      <c r="PXC17" s="123"/>
      <c r="PXD17" s="123"/>
      <c r="PXE17" s="123"/>
      <c r="PXF17" s="123"/>
      <c r="PXG17" s="123"/>
      <c r="PXH17" s="123"/>
      <c r="PXI17" s="123"/>
      <c r="PXJ17" s="123"/>
      <c r="PXK17" s="123"/>
      <c r="PXL17" s="123"/>
      <c r="PXM17" s="123"/>
      <c r="PXN17" s="123"/>
      <c r="PXO17" s="123"/>
      <c r="PXP17" s="123"/>
      <c r="PXQ17" s="123"/>
      <c r="PXR17" s="123"/>
      <c r="PXS17" s="123"/>
      <c r="PXT17" s="123"/>
      <c r="PXU17" s="123"/>
      <c r="PXV17" s="123"/>
      <c r="PXW17" s="123"/>
      <c r="PXX17" s="123"/>
      <c r="PXY17" s="123"/>
      <c r="PXZ17" s="123"/>
      <c r="PYA17" s="123"/>
      <c r="PYB17" s="123"/>
      <c r="PYC17" s="123"/>
      <c r="PYD17" s="123"/>
      <c r="PYE17" s="123"/>
      <c r="PYF17" s="123"/>
      <c r="PYG17" s="123"/>
      <c r="PYH17" s="123"/>
      <c r="PYI17" s="123"/>
      <c r="PYJ17" s="123"/>
      <c r="PYK17" s="123"/>
      <c r="PYL17" s="123"/>
      <c r="PYM17" s="123"/>
      <c r="PYN17" s="123"/>
      <c r="PYO17" s="123"/>
      <c r="PYP17" s="123"/>
      <c r="PYQ17" s="123"/>
      <c r="PYR17" s="123"/>
      <c r="PYS17" s="123"/>
      <c r="PYT17" s="123"/>
      <c r="PYU17" s="123"/>
      <c r="PYV17" s="123"/>
      <c r="PYW17" s="123"/>
      <c r="PYX17" s="123"/>
      <c r="PYY17" s="123"/>
      <c r="PYZ17" s="123"/>
      <c r="PZA17" s="123"/>
      <c r="PZB17" s="123"/>
      <c r="PZC17" s="123"/>
      <c r="PZD17" s="123"/>
      <c r="PZE17" s="123"/>
      <c r="PZF17" s="123"/>
      <c r="PZG17" s="123"/>
      <c r="PZH17" s="123"/>
      <c r="PZI17" s="123"/>
      <c r="PZJ17" s="123"/>
      <c r="PZK17" s="123"/>
      <c r="PZL17" s="123"/>
      <c r="PZM17" s="123"/>
      <c r="PZN17" s="123"/>
      <c r="PZO17" s="123"/>
      <c r="PZP17" s="123"/>
      <c r="PZQ17" s="123"/>
      <c r="PZR17" s="123"/>
      <c r="PZS17" s="123"/>
      <c r="PZT17" s="123"/>
      <c r="PZU17" s="123"/>
      <c r="PZV17" s="123"/>
      <c r="PZW17" s="123"/>
      <c r="PZX17" s="123"/>
      <c r="PZY17" s="123"/>
      <c r="PZZ17" s="123"/>
      <c r="QAA17" s="123"/>
      <c r="QAB17" s="123"/>
      <c r="QAC17" s="123"/>
      <c r="QAD17" s="123"/>
      <c r="QAE17" s="123"/>
      <c r="QAF17" s="123"/>
      <c r="QAG17" s="123"/>
      <c r="QAH17" s="123"/>
      <c r="QAI17" s="123"/>
      <c r="QAJ17" s="123"/>
      <c r="QAK17" s="123"/>
      <c r="QAL17" s="123"/>
      <c r="QAM17" s="123"/>
      <c r="QAN17" s="123"/>
      <c r="QAO17" s="123"/>
      <c r="QAP17" s="123"/>
      <c r="QAQ17" s="123"/>
      <c r="QAR17" s="123"/>
      <c r="QAS17" s="123"/>
      <c r="QAT17" s="123"/>
      <c r="QAU17" s="123"/>
      <c r="QAV17" s="123"/>
      <c r="QAW17" s="123"/>
      <c r="QAX17" s="123"/>
      <c r="QAY17" s="123"/>
      <c r="QAZ17" s="123"/>
      <c r="QBA17" s="123"/>
      <c r="QBB17" s="123"/>
      <c r="QBC17" s="123"/>
      <c r="QBD17" s="123"/>
      <c r="QBE17" s="123"/>
      <c r="QBF17" s="123"/>
      <c r="QBG17" s="123"/>
      <c r="QBH17" s="123"/>
      <c r="QBI17" s="123"/>
      <c r="QBJ17" s="123"/>
      <c r="QBK17" s="123"/>
      <c r="QBL17" s="123"/>
      <c r="QBM17" s="123"/>
      <c r="QBN17" s="123"/>
      <c r="QBO17" s="123"/>
      <c r="QBP17" s="123"/>
      <c r="QBQ17" s="123"/>
      <c r="QBR17" s="123"/>
      <c r="QBS17" s="123"/>
      <c r="QBT17" s="123"/>
      <c r="QBU17" s="123"/>
      <c r="QBV17" s="123"/>
      <c r="QBW17" s="123"/>
      <c r="QBX17" s="123"/>
      <c r="QBY17" s="123"/>
      <c r="QBZ17" s="123"/>
      <c r="QCA17" s="123"/>
      <c r="QCB17" s="123"/>
      <c r="QCC17" s="123"/>
      <c r="QCD17" s="123"/>
      <c r="QCE17" s="123"/>
      <c r="QCF17" s="123"/>
      <c r="QCG17" s="123"/>
      <c r="QCH17" s="123"/>
      <c r="QCI17" s="123"/>
      <c r="QCJ17" s="123"/>
      <c r="QCK17" s="123"/>
      <c r="QCL17" s="123"/>
      <c r="QCM17" s="123"/>
      <c r="QCN17" s="123"/>
      <c r="QCO17" s="123"/>
      <c r="QCP17" s="123"/>
      <c r="QCQ17" s="123"/>
      <c r="QCR17" s="123"/>
      <c r="QCS17" s="123"/>
      <c r="QCT17" s="123"/>
      <c r="QCU17" s="123"/>
      <c r="QCV17" s="123"/>
      <c r="QCW17" s="123"/>
      <c r="QCX17" s="123"/>
      <c r="QCY17" s="123"/>
      <c r="QCZ17" s="123"/>
      <c r="QDA17" s="123"/>
      <c r="QDB17" s="123"/>
      <c r="QDC17" s="123"/>
      <c r="QDD17" s="123"/>
      <c r="QDE17" s="123"/>
      <c r="QDF17" s="123"/>
      <c r="QDG17" s="123"/>
      <c r="QDH17" s="123"/>
      <c r="QDI17" s="123"/>
      <c r="QDJ17" s="123"/>
      <c r="QDK17" s="123"/>
      <c r="QDL17" s="123"/>
      <c r="QDM17" s="123"/>
      <c r="QDN17" s="123"/>
      <c r="QDO17" s="123"/>
      <c r="QDP17" s="123"/>
      <c r="QDQ17" s="123"/>
      <c r="QDR17" s="123"/>
      <c r="QDS17" s="123"/>
      <c r="QDT17" s="123"/>
      <c r="QDU17" s="123"/>
      <c r="QDV17" s="123"/>
      <c r="QDW17" s="123"/>
      <c r="QDX17" s="123"/>
      <c r="QDY17" s="123"/>
      <c r="QDZ17" s="123"/>
      <c r="QEA17" s="123"/>
      <c r="QEB17" s="123"/>
      <c r="QEC17" s="123"/>
      <c r="QED17" s="123"/>
      <c r="QEE17" s="123"/>
      <c r="QEF17" s="123"/>
      <c r="QEG17" s="123"/>
      <c r="QEH17" s="123"/>
      <c r="QEI17" s="123"/>
      <c r="QEJ17" s="123"/>
      <c r="QEK17" s="123"/>
      <c r="QEL17" s="123"/>
      <c r="QEM17" s="123"/>
      <c r="QEN17" s="123"/>
      <c r="QEO17" s="123"/>
      <c r="QEP17" s="123"/>
      <c r="QEQ17" s="123"/>
      <c r="QER17" s="123"/>
      <c r="QES17" s="123"/>
      <c r="QET17" s="123"/>
      <c r="QEU17" s="123"/>
      <c r="QEV17" s="123"/>
      <c r="QEW17" s="123"/>
      <c r="QEX17" s="123"/>
      <c r="QEY17" s="123"/>
      <c r="QEZ17" s="123"/>
      <c r="QFA17" s="123"/>
      <c r="QFB17" s="123"/>
      <c r="QFC17" s="123"/>
      <c r="QFD17" s="123"/>
      <c r="QFE17" s="123"/>
      <c r="QFF17" s="123"/>
      <c r="QFG17" s="123"/>
      <c r="QFH17" s="123"/>
      <c r="QFI17" s="123"/>
      <c r="QFJ17" s="123"/>
      <c r="QFK17" s="123"/>
      <c r="QFL17" s="123"/>
      <c r="QFM17" s="123"/>
      <c r="QFN17" s="123"/>
      <c r="QFO17" s="123"/>
      <c r="QFP17" s="123"/>
      <c r="QFQ17" s="123"/>
      <c r="QFR17" s="123"/>
      <c r="QFS17" s="123"/>
      <c r="QFT17" s="123"/>
      <c r="QFU17" s="123"/>
      <c r="QFV17" s="123"/>
      <c r="QFW17" s="123"/>
      <c r="QFX17" s="123"/>
      <c r="QFY17" s="123"/>
      <c r="QFZ17" s="123"/>
      <c r="QGA17" s="123"/>
      <c r="QGB17" s="123"/>
      <c r="QGC17" s="123"/>
      <c r="QGD17" s="123"/>
      <c r="QGE17" s="123"/>
      <c r="QGF17" s="123"/>
      <c r="QGG17" s="123"/>
      <c r="QGH17" s="123"/>
      <c r="QGI17" s="123"/>
      <c r="QGJ17" s="123"/>
      <c r="QGK17" s="123"/>
      <c r="QGL17" s="123"/>
      <c r="QGM17" s="123"/>
      <c r="QGN17" s="123"/>
      <c r="QGO17" s="123"/>
      <c r="QGP17" s="123"/>
      <c r="QGQ17" s="123"/>
      <c r="QGR17" s="123"/>
      <c r="QGS17" s="123"/>
      <c r="QGT17" s="123"/>
      <c r="QGU17" s="123"/>
      <c r="QGV17" s="123"/>
      <c r="QGW17" s="123"/>
      <c r="QGX17" s="123"/>
      <c r="QGY17" s="123"/>
      <c r="QGZ17" s="123"/>
      <c r="QHA17" s="123"/>
      <c r="QHB17" s="123"/>
      <c r="QHC17" s="123"/>
      <c r="QHD17" s="123"/>
      <c r="QHE17" s="123"/>
      <c r="QHF17" s="123"/>
      <c r="QHG17" s="123"/>
      <c r="QHH17" s="123"/>
      <c r="QHI17" s="123"/>
      <c r="QHJ17" s="123"/>
      <c r="QHK17" s="123"/>
      <c r="QHL17" s="123"/>
      <c r="QHM17" s="123"/>
      <c r="QHN17" s="123"/>
      <c r="QHO17" s="123"/>
      <c r="QHP17" s="123"/>
      <c r="QHQ17" s="123"/>
      <c r="QHR17" s="123"/>
      <c r="QHS17" s="123"/>
      <c r="QHT17" s="123"/>
      <c r="QHU17" s="123"/>
      <c r="QHV17" s="123"/>
      <c r="QHW17" s="123"/>
      <c r="QHX17" s="123"/>
      <c r="QHY17" s="123"/>
      <c r="QHZ17" s="123"/>
      <c r="QIA17" s="123"/>
      <c r="QIB17" s="123"/>
      <c r="QIC17" s="123"/>
      <c r="QID17" s="123"/>
      <c r="QIE17" s="123"/>
      <c r="QIF17" s="123"/>
      <c r="QIG17" s="123"/>
      <c r="QIH17" s="123"/>
      <c r="QII17" s="123"/>
      <c r="QIJ17" s="123"/>
      <c r="QIK17" s="123"/>
      <c r="QIL17" s="123"/>
      <c r="QIM17" s="123"/>
      <c r="QIN17" s="123"/>
      <c r="QIO17" s="123"/>
      <c r="QIP17" s="123"/>
      <c r="QIQ17" s="123"/>
      <c r="QIR17" s="123"/>
      <c r="QIS17" s="123"/>
      <c r="QIT17" s="123"/>
      <c r="QIU17" s="123"/>
      <c r="QIV17" s="123"/>
      <c r="QIW17" s="123"/>
      <c r="QIX17" s="123"/>
      <c r="QIY17" s="123"/>
      <c r="QIZ17" s="123"/>
      <c r="QJA17" s="123"/>
      <c r="QJB17" s="123"/>
      <c r="QJC17" s="123"/>
      <c r="QJD17" s="123"/>
      <c r="QJE17" s="123"/>
      <c r="QJF17" s="123"/>
      <c r="QJG17" s="123"/>
      <c r="QJH17" s="123"/>
      <c r="QJI17" s="123"/>
      <c r="QJJ17" s="123"/>
      <c r="QJK17" s="123"/>
      <c r="QJL17" s="123"/>
      <c r="QJM17" s="123"/>
      <c r="QJN17" s="123"/>
      <c r="QJO17" s="123"/>
      <c r="QJP17" s="123"/>
      <c r="QJQ17" s="123"/>
      <c r="QJR17" s="123"/>
      <c r="QJS17" s="123"/>
      <c r="QJT17" s="123"/>
      <c r="QJU17" s="123"/>
      <c r="QJV17" s="123"/>
      <c r="QJW17" s="123"/>
      <c r="QJX17" s="123"/>
      <c r="QJY17" s="123"/>
      <c r="QJZ17" s="123"/>
      <c r="QKA17" s="123"/>
      <c r="QKB17" s="123"/>
      <c r="QKC17" s="123"/>
      <c r="QKD17" s="123"/>
      <c r="QKE17" s="123"/>
      <c r="QKF17" s="123"/>
      <c r="QKG17" s="123"/>
      <c r="QKH17" s="123"/>
      <c r="QKI17" s="123"/>
      <c r="QKJ17" s="123"/>
      <c r="QKK17" s="123"/>
      <c r="QKL17" s="123"/>
      <c r="QKM17" s="123"/>
      <c r="QKN17" s="123"/>
      <c r="QKO17" s="123"/>
      <c r="QKP17" s="123"/>
      <c r="QKQ17" s="123"/>
      <c r="QKR17" s="123"/>
      <c r="QKS17" s="123"/>
      <c r="QKT17" s="123"/>
      <c r="QKU17" s="123"/>
      <c r="QKV17" s="123"/>
      <c r="QKW17" s="123"/>
      <c r="QKX17" s="123"/>
      <c r="QKY17" s="123"/>
      <c r="QKZ17" s="123"/>
      <c r="QLA17" s="123"/>
      <c r="QLB17" s="123"/>
      <c r="QLC17" s="123"/>
      <c r="QLD17" s="123"/>
      <c r="QLE17" s="123"/>
      <c r="QLF17" s="123"/>
      <c r="QLG17" s="123"/>
      <c r="QLH17" s="123"/>
      <c r="QLI17" s="123"/>
      <c r="QLJ17" s="123"/>
      <c r="QLK17" s="123"/>
      <c r="QLL17" s="123"/>
      <c r="QLM17" s="123"/>
      <c r="QLN17" s="123"/>
      <c r="QLO17" s="123"/>
      <c r="QLP17" s="123"/>
      <c r="QLQ17" s="123"/>
      <c r="QLR17" s="123"/>
      <c r="QLS17" s="123"/>
      <c r="QLT17" s="123"/>
      <c r="QLU17" s="123"/>
      <c r="QLV17" s="123"/>
      <c r="QLW17" s="123"/>
      <c r="QLX17" s="123"/>
      <c r="QLY17" s="123"/>
      <c r="QLZ17" s="123"/>
      <c r="QMA17" s="123"/>
      <c r="QMB17" s="123"/>
      <c r="QMC17" s="123"/>
      <c r="QMD17" s="123"/>
      <c r="QME17" s="123"/>
      <c r="QMF17" s="123"/>
      <c r="QMG17" s="123"/>
      <c r="QMH17" s="123"/>
      <c r="QMI17" s="123"/>
      <c r="QMJ17" s="123"/>
      <c r="QMK17" s="123"/>
      <c r="QML17" s="123"/>
      <c r="QMM17" s="123"/>
      <c r="QMN17" s="123"/>
      <c r="QMO17" s="123"/>
      <c r="QMP17" s="123"/>
      <c r="QMQ17" s="123"/>
      <c r="QMR17" s="123"/>
      <c r="QMS17" s="123"/>
      <c r="QMT17" s="123"/>
      <c r="QMU17" s="123"/>
      <c r="QMV17" s="123"/>
      <c r="QMW17" s="123"/>
      <c r="QMX17" s="123"/>
      <c r="QMY17" s="123"/>
      <c r="QMZ17" s="123"/>
      <c r="QNA17" s="123"/>
      <c r="QNB17" s="123"/>
      <c r="QNC17" s="123"/>
      <c r="QND17" s="123"/>
      <c r="QNE17" s="123"/>
      <c r="QNF17" s="123"/>
      <c r="QNG17" s="123"/>
      <c r="QNH17" s="123"/>
      <c r="QNI17" s="123"/>
      <c r="QNJ17" s="123"/>
      <c r="QNK17" s="123"/>
      <c r="QNL17" s="123"/>
      <c r="QNM17" s="123"/>
      <c r="QNN17" s="123"/>
      <c r="QNO17" s="123"/>
      <c r="QNP17" s="123"/>
      <c r="QNQ17" s="123"/>
      <c r="QNR17" s="123"/>
      <c r="QNS17" s="123"/>
      <c r="QNT17" s="123"/>
      <c r="QNU17" s="123"/>
      <c r="QNV17" s="123"/>
      <c r="QNW17" s="123"/>
      <c r="QNX17" s="123"/>
      <c r="QNY17" s="123"/>
      <c r="QNZ17" s="123"/>
      <c r="QOA17" s="123"/>
      <c r="QOB17" s="123"/>
      <c r="QOC17" s="123"/>
      <c r="QOD17" s="123"/>
      <c r="QOE17" s="123"/>
      <c r="QOF17" s="123"/>
      <c r="QOG17" s="123"/>
      <c r="QOH17" s="123"/>
      <c r="QOI17" s="123"/>
      <c r="QOJ17" s="123"/>
      <c r="QOK17" s="123"/>
      <c r="QOL17" s="123"/>
      <c r="QOM17" s="123"/>
      <c r="QON17" s="123"/>
      <c r="QOO17" s="123"/>
      <c r="QOP17" s="123"/>
      <c r="QOQ17" s="123"/>
      <c r="QOR17" s="123"/>
      <c r="QOS17" s="123"/>
      <c r="QOT17" s="123"/>
      <c r="QOU17" s="123"/>
      <c r="QOV17" s="123"/>
      <c r="QOW17" s="123"/>
      <c r="QOX17" s="123"/>
      <c r="QOY17" s="123"/>
      <c r="QOZ17" s="123"/>
      <c r="QPA17" s="123"/>
      <c r="QPB17" s="123"/>
      <c r="QPC17" s="123"/>
      <c r="QPD17" s="123"/>
      <c r="QPE17" s="123"/>
      <c r="QPF17" s="123"/>
      <c r="QPG17" s="123"/>
      <c r="QPH17" s="123"/>
      <c r="QPI17" s="123"/>
      <c r="QPJ17" s="123"/>
      <c r="QPK17" s="123"/>
      <c r="QPL17" s="123"/>
      <c r="QPM17" s="123"/>
      <c r="QPN17" s="123"/>
      <c r="QPO17" s="123"/>
      <c r="QPP17" s="123"/>
      <c r="QPQ17" s="123"/>
      <c r="QPR17" s="123"/>
      <c r="QPS17" s="123"/>
      <c r="QPT17" s="123"/>
      <c r="QPU17" s="123"/>
      <c r="QPV17" s="123"/>
      <c r="QPW17" s="123"/>
      <c r="QPX17" s="123"/>
      <c r="QPY17" s="123"/>
      <c r="QPZ17" s="123"/>
      <c r="QQA17" s="123"/>
      <c r="QQB17" s="123"/>
      <c r="QQC17" s="123"/>
      <c r="QQD17" s="123"/>
      <c r="QQE17" s="123"/>
      <c r="QQF17" s="123"/>
      <c r="QQG17" s="123"/>
      <c r="QQH17" s="123"/>
      <c r="QQI17" s="123"/>
      <c r="QQJ17" s="123"/>
      <c r="QQK17" s="123"/>
      <c r="QQL17" s="123"/>
      <c r="QQM17" s="123"/>
      <c r="QQN17" s="123"/>
      <c r="QQO17" s="123"/>
      <c r="QQP17" s="123"/>
      <c r="QQQ17" s="123"/>
      <c r="QQR17" s="123"/>
      <c r="QQS17" s="123"/>
      <c r="QQT17" s="123"/>
      <c r="QQU17" s="123"/>
      <c r="QQV17" s="123"/>
      <c r="QQW17" s="123"/>
      <c r="QQX17" s="123"/>
      <c r="QQY17" s="123"/>
      <c r="QQZ17" s="123"/>
      <c r="QRA17" s="123"/>
      <c r="QRB17" s="123"/>
      <c r="QRC17" s="123"/>
      <c r="QRD17" s="123"/>
      <c r="QRE17" s="123"/>
      <c r="QRF17" s="123"/>
      <c r="QRG17" s="123"/>
      <c r="QRH17" s="123"/>
      <c r="QRI17" s="123"/>
      <c r="QRJ17" s="123"/>
      <c r="QRK17" s="123"/>
      <c r="QRL17" s="123"/>
      <c r="QRM17" s="123"/>
      <c r="QRN17" s="123"/>
      <c r="QRO17" s="123"/>
      <c r="QRP17" s="123"/>
      <c r="QRQ17" s="123"/>
      <c r="QRR17" s="123"/>
      <c r="QRS17" s="123"/>
      <c r="QRT17" s="123"/>
      <c r="QRU17" s="123"/>
      <c r="QRV17" s="123"/>
      <c r="QRW17" s="123"/>
      <c r="QRX17" s="123"/>
      <c r="QRY17" s="123"/>
      <c r="QRZ17" s="123"/>
      <c r="QSA17" s="123"/>
      <c r="QSB17" s="123"/>
      <c r="QSC17" s="123"/>
      <c r="QSD17" s="123"/>
      <c r="QSE17" s="123"/>
      <c r="QSF17" s="123"/>
      <c r="QSG17" s="123"/>
      <c r="QSH17" s="123"/>
      <c r="QSI17" s="123"/>
      <c r="QSJ17" s="123"/>
      <c r="QSK17" s="123"/>
      <c r="QSL17" s="123"/>
      <c r="QSM17" s="123"/>
      <c r="QSN17" s="123"/>
      <c r="QSO17" s="123"/>
      <c r="QSP17" s="123"/>
      <c r="QSQ17" s="123"/>
      <c r="QSR17" s="123"/>
      <c r="QSS17" s="123"/>
      <c r="QST17" s="123"/>
      <c r="QSU17" s="123"/>
      <c r="QSV17" s="123"/>
      <c r="QSW17" s="123"/>
      <c r="QSX17" s="123"/>
      <c r="QSY17" s="123"/>
      <c r="QSZ17" s="123"/>
      <c r="QTA17" s="123"/>
      <c r="QTB17" s="123"/>
      <c r="QTC17" s="123"/>
      <c r="QTD17" s="123"/>
      <c r="QTE17" s="123"/>
      <c r="QTF17" s="123"/>
      <c r="QTG17" s="123"/>
      <c r="QTH17" s="123"/>
      <c r="QTI17" s="123"/>
      <c r="QTJ17" s="123"/>
      <c r="QTK17" s="123"/>
      <c r="QTL17" s="123"/>
      <c r="QTM17" s="123"/>
      <c r="QTN17" s="123"/>
      <c r="QTO17" s="123"/>
      <c r="QTP17" s="123"/>
      <c r="QTQ17" s="123"/>
      <c r="QTR17" s="123"/>
      <c r="QTS17" s="123"/>
      <c r="QTT17" s="123"/>
      <c r="QTU17" s="123"/>
      <c r="QTV17" s="123"/>
      <c r="QTW17" s="123"/>
      <c r="QTX17" s="123"/>
      <c r="QTY17" s="123"/>
      <c r="QTZ17" s="123"/>
      <c r="QUA17" s="123"/>
      <c r="QUB17" s="123"/>
      <c r="QUC17" s="123"/>
      <c r="QUD17" s="123"/>
      <c r="QUE17" s="123"/>
      <c r="QUF17" s="123"/>
      <c r="QUG17" s="123"/>
      <c r="QUH17" s="123"/>
      <c r="QUI17" s="123"/>
      <c r="QUJ17" s="123"/>
      <c r="QUK17" s="123"/>
      <c r="QUL17" s="123"/>
      <c r="QUM17" s="123"/>
      <c r="QUN17" s="123"/>
      <c r="QUO17" s="123"/>
      <c r="QUP17" s="123"/>
      <c r="QUQ17" s="123"/>
      <c r="QUR17" s="123"/>
      <c r="QUS17" s="123"/>
      <c r="QUT17" s="123"/>
      <c r="QUU17" s="123"/>
      <c r="QUV17" s="123"/>
      <c r="QUW17" s="123"/>
      <c r="QUX17" s="123"/>
      <c r="QUY17" s="123"/>
      <c r="QUZ17" s="123"/>
      <c r="QVA17" s="123"/>
      <c r="QVB17" s="123"/>
      <c r="QVC17" s="123"/>
      <c r="QVD17" s="123"/>
      <c r="QVE17" s="123"/>
      <c r="QVF17" s="123"/>
      <c r="QVG17" s="123"/>
      <c r="QVH17" s="123"/>
      <c r="QVI17" s="123"/>
      <c r="QVJ17" s="123"/>
      <c r="QVK17" s="123"/>
      <c r="QVL17" s="123"/>
      <c r="QVM17" s="123"/>
      <c r="QVN17" s="123"/>
      <c r="QVO17" s="123"/>
      <c r="QVP17" s="123"/>
      <c r="QVQ17" s="123"/>
      <c r="QVR17" s="123"/>
      <c r="QVS17" s="123"/>
      <c r="QVT17" s="123"/>
      <c r="QVU17" s="123"/>
      <c r="QVV17" s="123"/>
      <c r="QVW17" s="123"/>
      <c r="QVX17" s="123"/>
      <c r="QVY17" s="123"/>
      <c r="QVZ17" s="123"/>
      <c r="QWA17" s="123"/>
      <c r="QWB17" s="123"/>
      <c r="QWC17" s="123"/>
      <c r="QWD17" s="123"/>
      <c r="QWE17" s="123"/>
      <c r="QWF17" s="123"/>
      <c r="QWG17" s="123"/>
      <c r="QWH17" s="123"/>
      <c r="QWI17" s="123"/>
      <c r="QWJ17" s="123"/>
      <c r="QWK17" s="123"/>
      <c r="QWL17" s="123"/>
      <c r="QWM17" s="123"/>
      <c r="QWN17" s="123"/>
      <c r="QWO17" s="123"/>
      <c r="QWP17" s="123"/>
      <c r="QWQ17" s="123"/>
      <c r="QWR17" s="123"/>
      <c r="QWS17" s="123"/>
      <c r="QWT17" s="123"/>
      <c r="QWU17" s="123"/>
      <c r="QWV17" s="123"/>
      <c r="QWW17" s="123"/>
      <c r="QWX17" s="123"/>
      <c r="QWY17" s="123"/>
      <c r="QWZ17" s="123"/>
      <c r="QXA17" s="123"/>
      <c r="QXB17" s="123"/>
      <c r="QXC17" s="123"/>
      <c r="QXD17" s="123"/>
      <c r="QXE17" s="123"/>
      <c r="QXF17" s="123"/>
      <c r="QXG17" s="123"/>
      <c r="QXH17" s="123"/>
      <c r="QXI17" s="123"/>
      <c r="QXJ17" s="123"/>
      <c r="QXK17" s="123"/>
      <c r="QXL17" s="123"/>
      <c r="QXM17" s="123"/>
      <c r="QXN17" s="123"/>
      <c r="QXO17" s="123"/>
      <c r="QXP17" s="123"/>
      <c r="QXQ17" s="123"/>
      <c r="QXR17" s="123"/>
      <c r="QXS17" s="123"/>
      <c r="QXT17" s="123"/>
      <c r="QXU17" s="123"/>
      <c r="QXV17" s="123"/>
      <c r="QXW17" s="123"/>
      <c r="QXX17" s="123"/>
      <c r="QXY17" s="123"/>
      <c r="QXZ17" s="123"/>
      <c r="QYA17" s="123"/>
      <c r="QYB17" s="123"/>
      <c r="QYC17" s="123"/>
      <c r="QYD17" s="123"/>
      <c r="QYE17" s="123"/>
      <c r="QYF17" s="123"/>
      <c r="QYG17" s="123"/>
      <c r="QYH17" s="123"/>
      <c r="QYI17" s="123"/>
      <c r="QYJ17" s="123"/>
      <c r="QYK17" s="123"/>
      <c r="QYL17" s="123"/>
      <c r="QYM17" s="123"/>
      <c r="QYN17" s="123"/>
      <c r="QYO17" s="123"/>
      <c r="QYP17" s="123"/>
      <c r="QYQ17" s="123"/>
      <c r="QYR17" s="123"/>
      <c r="QYS17" s="123"/>
      <c r="QYT17" s="123"/>
      <c r="QYU17" s="123"/>
      <c r="QYV17" s="123"/>
      <c r="QYW17" s="123"/>
      <c r="QYX17" s="123"/>
      <c r="QYY17" s="123"/>
      <c r="QYZ17" s="123"/>
      <c r="QZA17" s="123"/>
      <c r="QZB17" s="123"/>
      <c r="QZC17" s="123"/>
      <c r="QZD17" s="123"/>
      <c r="QZE17" s="123"/>
      <c r="QZF17" s="123"/>
      <c r="QZG17" s="123"/>
      <c r="QZH17" s="123"/>
      <c r="QZI17" s="123"/>
      <c r="QZJ17" s="123"/>
      <c r="QZK17" s="123"/>
      <c r="QZL17" s="123"/>
      <c r="QZM17" s="123"/>
      <c r="QZN17" s="123"/>
      <c r="QZO17" s="123"/>
      <c r="QZP17" s="123"/>
      <c r="QZQ17" s="123"/>
      <c r="QZR17" s="123"/>
      <c r="QZS17" s="123"/>
      <c r="QZT17" s="123"/>
      <c r="QZU17" s="123"/>
      <c r="QZV17" s="123"/>
      <c r="QZW17" s="123"/>
      <c r="QZX17" s="123"/>
      <c r="QZY17" s="123"/>
      <c r="QZZ17" s="123"/>
      <c r="RAA17" s="123"/>
      <c r="RAB17" s="123"/>
      <c r="RAC17" s="123"/>
      <c r="RAD17" s="123"/>
      <c r="RAE17" s="123"/>
      <c r="RAF17" s="123"/>
      <c r="RAG17" s="123"/>
      <c r="RAH17" s="123"/>
      <c r="RAI17" s="123"/>
      <c r="RAJ17" s="123"/>
      <c r="RAK17" s="123"/>
      <c r="RAL17" s="123"/>
      <c r="RAM17" s="123"/>
      <c r="RAN17" s="123"/>
      <c r="RAO17" s="123"/>
      <c r="RAP17" s="123"/>
      <c r="RAQ17" s="123"/>
      <c r="RAR17" s="123"/>
      <c r="RAS17" s="123"/>
      <c r="RAT17" s="123"/>
      <c r="RAU17" s="123"/>
      <c r="RAV17" s="123"/>
      <c r="RAW17" s="123"/>
      <c r="RAX17" s="123"/>
      <c r="RAY17" s="123"/>
      <c r="RAZ17" s="123"/>
      <c r="RBA17" s="123"/>
      <c r="RBB17" s="123"/>
      <c r="RBC17" s="123"/>
      <c r="RBD17" s="123"/>
      <c r="RBE17" s="123"/>
      <c r="RBF17" s="123"/>
      <c r="RBG17" s="123"/>
      <c r="RBH17" s="123"/>
      <c r="RBI17" s="123"/>
      <c r="RBJ17" s="123"/>
      <c r="RBK17" s="123"/>
      <c r="RBL17" s="123"/>
      <c r="RBM17" s="123"/>
      <c r="RBN17" s="123"/>
      <c r="RBO17" s="123"/>
      <c r="RBP17" s="123"/>
      <c r="RBQ17" s="123"/>
      <c r="RBR17" s="123"/>
      <c r="RBS17" s="123"/>
      <c r="RBT17" s="123"/>
      <c r="RBU17" s="123"/>
      <c r="RBV17" s="123"/>
      <c r="RBW17" s="123"/>
      <c r="RBX17" s="123"/>
      <c r="RBY17" s="123"/>
      <c r="RBZ17" s="123"/>
      <c r="RCA17" s="123"/>
      <c r="RCB17" s="123"/>
      <c r="RCC17" s="123"/>
      <c r="RCD17" s="123"/>
      <c r="RCE17" s="123"/>
      <c r="RCF17" s="123"/>
      <c r="RCG17" s="123"/>
      <c r="RCH17" s="123"/>
      <c r="RCI17" s="123"/>
      <c r="RCJ17" s="123"/>
      <c r="RCK17" s="123"/>
      <c r="RCL17" s="123"/>
      <c r="RCM17" s="123"/>
      <c r="RCN17" s="123"/>
      <c r="RCO17" s="123"/>
      <c r="RCP17" s="123"/>
      <c r="RCQ17" s="123"/>
      <c r="RCR17" s="123"/>
      <c r="RCS17" s="123"/>
      <c r="RCT17" s="123"/>
      <c r="RCU17" s="123"/>
      <c r="RCV17" s="123"/>
      <c r="RCW17" s="123"/>
      <c r="RCX17" s="123"/>
      <c r="RCY17" s="123"/>
      <c r="RCZ17" s="123"/>
      <c r="RDA17" s="123"/>
      <c r="RDB17" s="123"/>
      <c r="RDC17" s="123"/>
      <c r="RDD17" s="123"/>
      <c r="RDE17" s="123"/>
      <c r="RDF17" s="123"/>
      <c r="RDG17" s="123"/>
      <c r="RDH17" s="123"/>
      <c r="RDI17" s="123"/>
      <c r="RDJ17" s="123"/>
      <c r="RDK17" s="123"/>
      <c r="RDL17" s="123"/>
      <c r="RDM17" s="123"/>
      <c r="RDN17" s="123"/>
      <c r="RDO17" s="123"/>
      <c r="RDP17" s="123"/>
      <c r="RDQ17" s="123"/>
      <c r="RDR17" s="123"/>
      <c r="RDS17" s="123"/>
      <c r="RDT17" s="123"/>
      <c r="RDU17" s="123"/>
      <c r="RDV17" s="123"/>
      <c r="RDW17" s="123"/>
      <c r="RDX17" s="123"/>
      <c r="RDY17" s="123"/>
      <c r="RDZ17" s="123"/>
      <c r="REA17" s="123"/>
      <c r="REB17" s="123"/>
      <c r="REC17" s="123"/>
      <c r="RED17" s="123"/>
      <c r="REE17" s="123"/>
      <c r="REF17" s="123"/>
      <c r="REG17" s="123"/>
      <c r="REH17" s="123"/>
      <c r="REI17" s="123"/>
      <c r="REJ17" s="123"/>
      <c r="REK17" s="123"/>
      <c r="REL17" s="123"/>
      <c r="REM17" s="123"/>
      <c r="REN17" s="123"/>
      <c r="REO17" s="123"/>
      <c r="REP17" s="123"/>
      <c r="REQ17" s="123"/>
      <c r="RER17" s="123"/>
      <c r="RES17" s="123"/>
      <c r="RET17" s="123"/>
      <c r="REU17" s="123"/>
      <c r="REV17" s="123"/>
      <c r="REW17" s="123"/>
      <c r="REX17" s="123"/>
      <c r="REY17" s="123"/>
      <c r="REZ17" s="123"/>
      <c r="RFA17" s="123"/>
      <c r="RFB17" s="123"/>
      <c r="RFC17" s="123"/>
      <c r="RFD17" s="123"/>
      <c r="RFE17" s="123"/>
      <c r="RFF17" s="123"/>
      <c r="RFG17" s="123"/>
      <c r="RFH17" s="123"/>
      <c r="RFI17" s="123"/>
      <c r="RFJ17" s="123"/>
      <c r="RFK17" s="123"/>
      <c r="RFL17" s="123"/>
      <c r="RFM17" s="123"/>
      <c r="RFN17" s="123"/>
      <c r="RFO17" s="123"/>
      <c r="RFP17" s="123"/>
      <c r="RFQ17" s="123"/>
      <c r="RFR17" s="123"/>
      <c r="RFS17" s="123"/>
      <c r="RFT17" s="123"/>
      <c r="RFU17" s="123"/>
      <c r="RFV17" s="123"/>
      <c r="RFW17" s="123"/>
      <c r="RFX17" s="123"/>
      <c r="RFY17" s="123"/>
      <c r="RFZ17" s="123"/>
      <c r="RGA17" s="123"/>
      <c r="RGB17" s="123"/>
      <c r="RGC17" s="123"/>
      <c r="RGD17" s="123"/>
      <c r="RGE17" s="123"/>
      <c r="RGF17" s="123"/>
      <c r="RGG17" s="123"/>
      <c r="RGH17" s="123"/>
      <c r="RGI17" s="123"/>
      <c r="RGJ17" s="123"/>
      <c r="RGK17" s="123"/>
      <c r="RGL17" s="123"/>
      <c r="RGM17" s="123"/>
      <c r="RGN17" s="123"/>
      <c r="RGO17" s="123"/>
      <c r="RGP17" s="123"/>
      <c r="RGQ17" s="123"/>
      <c r="RGR17" s="123"/>
      <c r="RGS17" s="123"/>
      <c r="RGT17" s="123"/>
      <c r="RGU17" s="123"/>
      <c r="RGV17" s="123"/>
      <c r="RGW17" s="123"/>
      <c r="RGX17" s="123"/>
      <c r="RGY17" s="123"/>
      <c r="RGZ17" s="123"/>
      <c r="RHA17" s="123"/>
      <c r="RHB17" s="123"/>
      <c r="RHC17" s="123"/>
      <c r="RHD17" s="123"/>
      <c r="RHE17" s="123"/>
      <c r="RHF17" s="123"/>
      <c r="RHG17" s="123"/>
      <c r="RHH17" s="123"/>
      <c r="RHI17" s="123"/>
      <c r="RHJ17" s="123"/>
      <c r="RHK17" s="123"/>
      <c r="RHL17" s="123"/>
      <c r="RHM17" s="123"/>
      <c r="RHN17" s="123"/>
      <c r="RHO17" s="123"/>
      <c r="RHP17" s="123"/>
      <c r="RHQ17" s="123"/>
      <c r="RHR17" s="123"/>
      <c r="RHS17" s="123"/>
      <c r="RHT17" s="123"/>
      <c r="RHU17" s="123"/>
      <c r="RHV17" s="123"/>
      <c r="RHW17" s="123"/>
      <c r="RHX17" s="123"/>
      <c r="RHY17" s="123"/>
      <c r="RHZ17" s="123"/>
      <c r="RIA17" s="123"/>
      <c r="RIB17" s="123"/>
      <c r="RIC17" s="123"/>
      <c r="RID17" s="123"/>
      <c r="RIE17" s="123"/>
      <c r="RIF17" s="123"/>
      <c r="RIG17" s="123"/>
      <c r="RIH17" s="123"/>
      <c r="RII17" s="123"/>
      <c r="RIJ17" s="123"/>
      <c r="RIK17" s="123"/>
      <c r="RIL17" s="123"/>
      <c r="RIM17" s="123"/>
      <c r="RIN17" s="123"/>
      <c r="RIO17" s="123"/>
      <c r="RIP17" s="123"/>
      <c r="RIQ17" s="123"/>
      <c r="RIR17" s="123"/>
      <c r="RIS17" s="123"/>
      <c r="RIT17" s="123"/>
      <c r="RIU17" s="123"/>
      <c r="RIV17" s="123"/>
      <c r="RIW17" s="123"/>
      <c r="RIX17" s="123"/>
      <c r="RIY17" s="123"/>
      <c r="RIZ17" s="123"/>
      <c r="RJA17" s="123"/>
      <c r="RJB17" s="123"/>
      <c r="RJC17" s="123"/>
      <c r="RJD17" s="123"/>
      <c r="RJE17" s="123"/>
      <c r="RJF17" s="123"/>
      <c r="RJG17" s="123"/>
      <c r="RJH17" s="123"/>
      <c r="RJI17" s="123"/>
      <c r="RJJ17" s="123"/>
      <c r="RJK17" s="123"/>
      <c r="RJL17" s="123"/>
      <c r="RJM17" s="123"/>
      <c r="RJN17" s="123"/>
      <c r="RJO17" s="123"/>
      <c r="RJP17" s="123"/>
      <c r="RJQ17" s="123"/>
      <c r="RJR17" s="123"/>
      <c r="RJS17" s="123"/>
      <c r="RJT17" s="123"/>
      <c r="RJU17" s="123"/>
      <c r="RJV17" s="123"/>
      <c r="RJW17" s="123"/>
      <c r="RJX17" s="123"/>
      <c r="RJY17" s="123"/>
      <c r="RJZ17" s="123"/>
      <c r="RKA17" s="123"/>
      <c r="RKB17" s="123"/>
      <c r="RKC17" s="123"/>
      <c r="RKD17" s="123"/>
      <c r="RKE17" s="123"/>
      <c r="RKF17" s="123"/>
      <c r="RKG17" s="123"/>
      <c r="RKH17" s="123"/>
      <c r="RKI17" s="123"/>
      <c r="RKJ17" s="123"/>
      <c r="RKK17" s="123"/>
      <c r="RKL17" s="123"/>
      <c r="RKM17" s="123"/>
      <c r="RKN17" s="123"/>
      <c r="RKO17" s="123"/>
      <c r="RKP17" s="123"/>
      <c r="RKQ17" s="123"/>
      <c r="RKR17" s="123"/>
      <c r="RKS17" s="123"/>
      <c r="RKT17" s="123"/>
      <c r="RKU17" s="123"/>
      <c r="RKV17" s="123"/>
      <c r="RKW17" s="123"/>
      <c r="RKX17" s="123"/>
      <c r="RKY17" s="123"/>
      <c r="RKZ17" s="123"/>
      <c r="RLA17" s="123"/>
      <c r="RLB17" s="123"/>
      <c r="RLC17" s="123"/>
      <c r="RLD17" s="123"/>
      <c r="RLE17" s="123"/>
      <c r="RLF17" s="123"/>
      <c r="RLG17" s="123"/>
      <c r="RLH17" s="123"/>
      <c r="RLI17" s="123"/>
      <c r="RLJ17" s="123"/>
      <c r="RLK17" s="123"/>
      <c r="RLL17" s="123"/>
      <c r="RLM17" s="123"/>
      <c r="RLN17" s="123"/>
      <c r="RLO17" s="123"/>
      <c r="RLP17" s="123"/>
      <c r="RLQ17" s="123"/>
      <c r="RLR17" s="123"/>
      <c r="RLS17" s="123"/>
      <c r="RLT17" s="123"/>
      <c r="RLU17" s="123"/>
      <c r="RLV17" s="123"/>
      <c r="RLW17" s="123"/>
      <c r="RLX17" s="123"/>
      <c r="RLY17" s="123"/>
      <c r="RLZ17" s="123"/>
      <c r="RMA17" s="123"/>
      <c r="RMB17" s="123"/>
      <c r="RMC17" s="123"/>
      <c r="RMD17" s="123"/>
      <c r="RME17" s="123"/>
      <c r="RMF17" s="123"/>
      <c r="RMG17" s="123"/>
      <c r="RMH17" s="123"/>
      <c r="RMI17" s="123"/>
      <c r="RMJ17" s="123"/>
      <c r="RMK17" s="123"/>
      <c r="RML17" s="123"/>
      <c r="RMM17" s="123"/>
      <c r="RMN17" s="123"/>
      <c r="RMO17" s="123"/>
      <c r="RMP17" s="123"/>
      <c r="RMQ17" s="123"/>
      <c r="RMR17" s="123"/>
      <c r="RMS17" s="123"/>
      <c r="RMT17" s="123"/>
      <c r="RMU17" s="123"/>
      <c r="RMV17" s="123"/>
      <c r="RMW17" s="123"/>
      <c r="RMX17" s="123"/>
      <c r="RMY17" s="123"/>
      <c r="RMZ17" s="123"/>
      <c r="RNA17" s="123"/>
      <c r="RNB17" s="123"/>
      <c r="RNC17" s="123"/>
      <c r="RND17" s="123"/>
      <c r="RNE17" s="123"/>
      <c r="RNF17" s="123"/>
      <c r="RNG17" s="123"/>
      <c r="RNH17" s="123"/>
      <c r="RNI17" s="123"/>
      <c r="RNJ17" s="123"/>
      <c r="RNK17" s="123"/>
      <c r="RNL17" s="123"/>
      <c r="RNM17" s="123"/>
      <c r="RNN17" s="123"/>
      <c r="RNO17" s="123"/>
      <c r="RNP17" s="123"/>
      <c r="RNQ17" s="123"/>
      <c r="RNR17" s="123"/>
      <c r="RNS17" s="123"/>
      <c r="RNT17" s="123"/>
      <c r="RNU17" s="123"/>
      <c r="RNV17" s="123"/>
      <c r="RNW17" s="123"/>
      <c r="RNX17" s="123"/>
      <c r="RNY17" s="123"/>
      <c r="RNZ17" s="123"/>
      <c r="ROA17" s="123"/>
      <c r="ROB17" s="123"/>
      <c r="ROC17" s="123"/>
      <c r="ROD17" s="123"/>
      <c r="ROE17" s="123"/>
      <c r="ROF17" s="123"/>
      <c r="ROG17" s="123"/>
      <c r="ROH17" s="123"/>
      <c r="ROI17" s="123"/>
      <c r="ROJ17" s="123"/>
      <c r="ROK17" s="123"/>
      <c r="ROL17" s="123"/>
      <c r="ROM17" s="123"/>
      <c r="RON17" s="123"/>
      <c r="ROO17" s="123"/>
      <c r="ROP17" s="123"/>
      <c r="ROQ17" s="123"/>
      <c r="ROR17" s="123"/>
      <c r="ROS17" s="123"/>
      <c r="ROT17" s="123"/>
      <c r="ROU17" s="123"/>
      <c r="ROV17" s="123"/>
      <c r="ROW17" s="123"/>
      <c r="ROX17" s="123"/>
      <c r="ROY17" s="123"/>
      <c r="ROZ17" s="123"/>
      <c r="RPA17" s="123"/>
      <c r="RPB17" s="123"/>
      <c r="RPC17" s="123"/>
      <c r="RPD17" s="123"/>
      <c r="RPE17" s="123"/>
      <c r="RPF17" s="123"/>
      <c r="RPG17" s="123"/>
      <c r="RPH17" s="123"/>
      <c r="RPI17" s="123"/>
      <c r="RPJ17" s="123"/>
      <c r="RPK17" s="123"/>
      <c r="RPL17" s="123"/>
      <c r="RPM17" s="123"/>
      <c r="RPN17" s="123"/>
      <c r="RPO17" s="123"/>
      <c r="RPP17" s="123"/>
      <c r="RPQ17" s="123"/>
      <c r="RPR17" s="123"/>
      <c r="RPS17" s="123"/>
      <c r="RPT17" s="123"/>
      <c r="RPU17" s="123"/>
      <c r="RPV17" s="123"/>
      <c r="RPW17" s="123"/>
      <c r="RPX17" s="123"/>
      <c r="RPY17" s="123"/>
      <c r="RPZ17" s="123"/>
      <c r="RQA17" s="123"/>
      <c r="RQB17" s="123"/>
      <c r="RQC17" s="123"/>
      <c r="RQD17" s="123"/>
      <c r="RQE17" s="123"/>
      <c r="RQF17" s="123"/>
      <c r="RQG17" s="123"/>
      <c r="RQH17" s="123"/>
      <c r="RQI17" s="123"/>
      <c r="RQJ17" s="123"/>
      <c r="RQK17" s="123"/>
      <c r="RQL17" s="123"/>
      <c r="RQM17" s="123"/>
      <c r="RQN17" s="123"/>
      <c r="RQO17" s="123"/>
      <c r="RQP17" s="123"/>
      <c r="RQQ17" s="123"/>
      <c r="RQR17" s="123"/>
      <c r="RQS17" s="123"/>
      <c r="RQT17" s="123"/>
      <c r="RQU17" s="123"/>
      <c r="RQV17" s="123"/>
      <c r="RQW17" s="123"/>
      <c r="RQX17" s="123"/>
      <c r="RQY17" s="123"/>
      <c r="RQZ17" s="123"/>
      <c r="RRA17" s="123"/>
      <c r="RRB17" s="123"/>
      <c r="RRC17" s="123"/>
      <c r="RRD17" s="123"/>
      <c r="RRE17" s="123"/>
      <c r="RRF17" s="123"/>
      <c r="RRG17" s="123"/>
      <c r="RRH17" s="123"/>
      <c r="RRI17" s="123"/>
      <c r="RRJ17" s="123"/>
      <c r="RRK17" s="123"/>
      <c r="RRL17" s="123"/>
      <c r="RRM17" s="123"/>
      <c r="RRN17" s="123"/>
      <c r="RRO17" s="123"/>
      <c r="RRP17" s="123"/>
      <c r="RRQ17" s="123"/>
      <c r="RRR17" s="123"/>
      <c r="RRS17" s="123"/>
      <c r="RRT17" s="123"/>
      <c r="RRU17" s="123"/>
      <c r="RRV17" s="123"/>
      <c r="RRW17" s="123"/>
      <c r="RRX17" s="123"/>
      <c r="RRY17" s="123"/>
      <c r="RRZ17" s="123"/>
      <c r="RSA17" s="123"/>
      <c r="RSB17" s="123"/>
      <c r="RSC17" s="123"/>
      <c r="RSD17" s="123"/>
      <c r="RSE17" s="123"/>
      <c r="RSF17" s="123"/>
      <c r="RSG17" s="123"/>
      <c r="RSH17" s="123"/>
      <c r="RSI17" s="123"/>
      <c r="RSJ17" s="123"/>
      <c r="RSK17" s="123"/>
      <c r="RSL17" s="123"/>
      <c r="RSM17" s="123"/>
      <c r="RSN17" s="123"/>
      <c r="RSO17" s="123"/>
      <c r="RSP17" s="123"/>
      <c r="RSQ17" s="123"/>
      <c r="RSR17" s="123"/>
      <c r="RSS17" s="123"/>
      <c r="RST17" s="123"/>
      <c r="RSU17" s="123"/>
      <c r="RSV17" s="123"/>
      <c r="RSW17" s="123"/>
      <c r="RSX17" s="123"/>
      <c r="RSY17" s="123"/>
      <c r="RSZ17" s="123"/>
      <c r="RTA17" s="123"/>
      <c r="RTB17" s="123"/>
      <c r="RTC17" s="123"/>
      <c r="RTD17" s="123"/>
      <c r="RTE17" s="123"/>
      <c r="RTF17" s="123"/>
      <c r="RTG17" s="123"/>
      <c r="RTH17" s="123"/>
      <c r="RTI17" s="123"/>
      <c r="RTJ17" s="123"/>
      <c r="RTK17" s="123"/>
      <c r="RTL17" s="123"/>
      <c r="RTM17" s="123"/>
      <c r="RTN17" s="123"/>
      <c r="RTO17" s="123"/>
      <c r="RTP17" s="123"/>
      <c r="RTQ17" s="123"/>
      <c r="RTR17" s="123"/>
      <c r="RTS17" s="123"/>
      <c r="RTT17" s="123"/>
      <c r="RTU17" s="123"/>
      <c r="RTV17" s="123"/>
      <c r="RTW17" s="123"/>
      <c r="RTX17" s="123"/>
      <c r="RTY17" s="123"/>
      <c r="RTZ17" s="123"/>
      <c r="RUA17" s="123"/>
      <c r="RUB17" s="123"/>
      <c r="RUC17" s="123"/>
      <c r="RUD17" s="123"/>
      <c r="RUE17" s="123"/>
      <c r="RUF17" s="123"/>
      <c r="RUG17" s="123"/>
      <c r="RUH17" s="123"/>
      <c r="RUI17" s="123"/>
      <c r="RUJ17" s="123"/>
      <c r="RUK17" s="123"/>
      <c r="RUL17" s="123"/>
      <c r="RUM17" s="123"/>
      <c r="RUN17" s="123"/>
      <c r="RUO17" s="123"/>
      <c r="RUP17" s="123"/>
      <c r="RUQ17" s="123"/>
      <c r="RUR17" s="123"/>
      <c r="RUS17" s="123"/>
      <c r="RUT17" s="123"/>
      <c r="RUU17" s="123"/>
      <c r="RUV17" s="123"/>
      <c r="RUW17" s="123"/>
      <c r="RUX17" s="123"/>
      <c r="RUY17" s="123"/>
      <c r="RUZ17" s="123"/>
      <c r="RVA17" s="123"/>
      <c r="RVB17" s="123"/>
      <c r="RVC17" s="123"/>
      <c r="RVD17" s="123"/>
      <c r="RVE17" s="123"/>
      <c r="RVF17" s="123"/>
      <c r="RVG17" s="123"/>
      <c r="RVH17" s="123"/>
      <c r="RVI17" s="123"/>
      <c r="RVJ17" s="123"/>
      <c r="RVK17" s="123"/>
      <c r="RVL17" s="123"/>
      <c r="RVM17" s="123"/>
      <c r="RVN17" s="123"/>
      <c r="RVO17" s="123"/>
      <c r="RVP17" s="123"/>
      <c r="RVQ17" s="123"/>
      <c r="RVR17" s="123"/>
      <c r="RVS17" s="123"/>
      <c r="RVT17" s="123"/>
      <c r="RVU17" s="123"/>
      <c r="RVV17" s="123"/>
      <c r="RVW17" s="123"/>
      <c r="RVX17" s="123"/>
      <c r="RVY17" s="123"/>
      <c r="RVZ17" s="123"/>
      <c r="RWA17" s="123"/>
      <c r="RWB17" s="123"/>
      <c r="RWC17" s="123"/>
      <c r="RWD17" s="123"/>
      <c r="RWE17" s="123"/>
      <c r="RWF17" s="123"/>
      <c r="RWG17" s="123"/>
      <c r="RWH17" s="123"/>
      <c r="RWI17" s="123"/>
      <c r="RWJ17" s="123"/>
      <c r="RWK17" s="123"/>
      <c r="RWL17" s="123"/>
      <c r="RWM17" s="123"/>
      <c r="RWN17" s="123"/>
      <c r="RWO17" s="123"/>
      <c r="RWP17" s="123"/>
      <c r="RWQ17" s="123"/>
      <c r="RWR17" s="123"/>
      <c r="RWS17" s="123"/>
      <c r="RWT17" s="123"/>
      <c r="RWU17" s="123"/>
      <c r="RWV17" s="123"/>
      <c r="RWW17" s="123"/>
      <c r="RWX17" s="123"/>
      <c r="RWY17" s="123"/>
      <c r="RWZ17" s="123"/>
      <c r="RXA17" s="123"/>
      <c r="RXB17" s="123"/>
      <c r="RXC17" s="123"/>
      <c r="RXD17" s="123"/>
      <c r="RXE17" s="123"/>
      <c r="RXF17" s="123"/>
      <c r="RXG17" s="123"/>
      <c r="RXH17" s="123"/>
      <c r="RXI17" s="123"/>
      <c r="RXJ17" s="123"/>
      <c r="RXK17" s="123"/>
      <c r="RXL17" s="123"/>
      <c r="RXM17" s="123"/>
      <c r="RXN17" s="123"/>
      <c r="RXO17" s="123"/>
      <c r="RXP17" s="123"/>
      <c r="RXQ17" s="123"/>
      <c r="RXR17" s="123"/>
      <c r="RXS17" s="123"/>
      <c r="RXT17" s="123"/>
      <c r="RXU17" s="123"/>
      <c r="RXV17" s="123"/>
      <c r="RXW17" s="123"/>
      <c r="RXX17" s="123"/>
      <c r="RXY17" s="123"/>
      <c r="RXZ17" s="123"/>
      <c r="RYA17" s="123"/>
      <c r="RYB17" s="123"/>
      <c r="RYC17" s="123"/>
      <c r="RYD17" s="123"/>
      <c r="RYE17" s="123"/>
      <c r="RYF17" s="123"/>
      <c r="RYG17" s="123"/>
      <c r="RYH17" s="123"/>
      <c r="RYI17" s="123"/>
      <c r="RYJ17" s="123"/>
      <c r="RYK17" s="123"/>
      <c r="RYL17" s="123"/>
      <c r="RYM17" s="123"/>
      <c r="RYN17" s="123"/>
      <c r="RYO17" s="123"/>
      <c r="RYP17" s="123"/>
      <c r="RYQ17" s="123"/>
      <c r="RYR17" s="123"/>
      <c r="RYS17" s="123"/>
      <c r="RYT17" s="123"/>
      <c r="RYU17" s="123"/>
      <c r="RYV17" s="123"/>
      <c r="RYW17" s="123"/>
      <c r="RYX17" s="123"/>
      <c r="RYY17" s="123"/>
      <c r="RYZ17" s="123"/>
      <c r="RZA17" s="123"/>
      <c r="RZB17" s="123"/>
      <c r="RZC17" s="123"/>
      <c r="RZD17" s="123"/>
      <c r="RZE17" s="123"/>
      <c r="RZF17" s="123"/>
      <c r="RZG17" s="123"/>
      <c r="RZH17" s="123"/>
      <c r="RZI17" s="123"/>
      <c r="RZJ17" s="123"/>
      <c r="RZK17" s="123"/>
      <c r="RZL17" s="123"/>
      <c r="RZM17" s="123"/>
      <c r="RZN17" s="123"/>
      <c r="RZO17" s="123"/>
      <c r="RZP17" s="123"/>
      <c r="RZQ17" s="123"/>
      <c r="RZR17" s="123"/>
      <c r="RZS17" s="123"/>
      <c r="RZT17" s="123"/>
      <c r="RZU17" s="123"/>
      <c r="RZV17" s="123"/>
      <c r="RZW17" s="123"/>
      <c r="RZX17" s="123"/>
      <c r="RZY17" s="123"/>
      <c r="RZZ17" s="123"/>
      <c r="SAA17" s="123"/>
      <c r="SAB17" s="123"/>
      <c r="SAC17" s="123"/>
      <c r="SAD17" s="123"/>
      <c r="SAE17" s="123"/>
      <c r="SAF17" s="123"/>
      <c r="SAG17" s="123"/>
      <c r="SAH17" s="123"/>
      <c r="SAI17" s="123"/>
      <c r="SAJ17" s="123"/>
      <c r="SAK17" s="123"/>
      <c r="SAL17" s="123"/>
      <c r="SAM17" s="123"/>
      <c r="SAN17" s="123"/>
      <c r="SAO17" s="123"/>
      <c r="SAP17" s="123"/>
      <c r="SAQ17" s="123"/>
      <c r="SAR17" s="123"/>
      <c r="SAS17" s="123"/>
      <c r="SAT17" s="123"/>
      <c r="SAU17" s="123"/>
      <c r="SAV17" s="123"/>
      <c r="SAW17" s="123"/>
      <c r="SAX17" s="123"/>
      <c r="SAY17" s="123"/>
      <c r="SAZ17" s="123"/>
      <c r="SBA17" s="123"/>
      <c r="SBB17" s="123"/>
      <c r="SBC17" s="123"/>
      <c r="SBD17" s="123"/>
      <c r="SBE17" s="123"/>
      <c r="SBF17" s="123"/>
      <c r="SBG17" s="123"/>
      <c r="SBH17" s="123"/>
      <c r="SBI17" s="123"/>
      <c r="SBJ17" s="123"/>
      <c r="SBK17" s="123"/>
      <c r="SBL17" s="123"/>
      <c r="SBM17" s="123"/>
      <c r="SBN17" s="123"/>
      <c r="SBO17" s="123"/>
      <c r="SBP17" s="123"/>
      <c r="SBQ17" s="123"/>
      <c r="SBR17" s="123"/>
      <c r="SBS17" s="123"/>
      <c r="SBT17" s="123"/>
      <c r="SBU17" s="123"/>
      <c r="SBV17" s="123"/>
      <c r="SBW17" s="123"/>
      <c r="SBX17" s="123"/>
      <c r="SBY17" s="123"/>
      <c r="SBZ17" s="123"/>
      <c r="SCA17" s="123"/>
      <c r="SCB17" s="123"/>
      <c r="SCC17" s="123"/>
      <c r="SCD17" s="123"/>
      <c r="SCE17" s="123"/>
      <c r="SCF17" s="123"/>
      <c r="SCG17" s="123"/>
      <c r="SCH17" s="123"/>
      <c r="SCI17" s="123"/>
      <c r="SCJ17" s="123"/>
      <c r="SCK17" s="123"/>
      <c r="SCL17" s="123"/>
      <c r="SCM17" s="123"/>
      <c r="SCN17" s="123"/>
      <c r="SCO17" s="123"/>
      <c r="SCP17" s="123"/>
      <c r="SCQ17" s="123"/>
      <c r="SCR17" s="123"/>
      <c r="SCS17" s="123"/>
      <c r="SCT17" s="123"/>
      <c r="SCU17" s="123"/>
      <c r="SCV17" s="123"/>
      <c r="SCW17" s="123"/>
      <c r="SCX17" s="123"/>
      <c r="SCY17" s="123"/>
      <c r="SCZ17" s="123"/>
      <c r="SDA17" s="123"/>
      <c r="SDB17" s="123"/>
      <c r="SDC17" s="123"/>
      <c r="SDD17" s="123"/>
      <c r="SDE17" s="123"/>
      <c r="SDF17" s="123"/>
      <c r="SDG17" s="123"/>
      <c r="SDH17" s="123"/>
      <c r="SDI17" s="123"/>
      <c r="SDJ17" s="123"/>
      <c r="SDK17" s="123"/>
      <c r="SDL17" s="123"/>
      <c r="SDM17" s="123"/>
      <c r="SDN17" s="123"/>
      <c r="SDO17" s="123"/>
      <c r="SDP17" s="123"/>
      <c r="SDQ17" s="123"/>
      <c r="SDR17" s="123"/>
      <c r="SDS17" s="123"/>
      <c r="SDT17" s="123"/>
      <c r="SDU17" s="123"/>
      <c r="SDV17" s="123"/>
      <c r="SDW17" s="123"/>
      <c r="SDX17" s="123"/>
      <c r="SDY17" s="123"/>
      <c r="SDZ17" s="123"/>
      <c r="SEA17" s="123"/>
      <c r="SEB17" s="123"/>
      <c r="SEC17" s="123"/>
      <c r="SED17" s="123"/>
      <c r="SEE17" s="123"/>
      <c r="SEF17" s="123"/>
      <c r="SEG17" s="123"/>
      <c r="SEH17" s="123"/>
      <c r="SEI17" s="123"/>
      <c r="SEJ17" s="123"/>
      <c r="SEK17" s="123"/>
      <c r="SEL17" s="123"/>
      <c r="SEM17" s="123"/>
      <c r="SEN17" s="123"/>
      <c r="SEO17" s="123"/>
      <c r="SEP17" s="123"/>
      <c r="SEQ17" s="123"/>
      <c r="SER17" s="123"/>
      <c r="SES17" s="123"/>
      <c r="SET17" s="123"/>
      <c r="SEU17" s="123"/>
      <c r="SEV17" s="123"/>
      <c r="SEW17" s="123"/>
      <c r="SEX17" s="123"/>
      <c r="SEY17" s="123"/>
      <c r="SEZ17" s="123"/>
      <c r="SFA17" s="123"/>
      <c r="SFB17" s="123"/>
      <c r="SFC17" s="123"/>
      <c r="SFD17" s="123"/>
      <c r="SFE17" s="123"/>
      <c r="SFF17" s="123"/>
      <c r="SFG17" s="123"/>
      <c r="SFH17" s="123"/>
      <c r="SFI17" s="123"/>
      <c r="SFJ17" s="123"/>
      <c r="SFK17" s="123"/>
      <c r="SFL17" s="123"/>
      <c r="SFM17" s="123"/>
      <c r="SFN17" s="123"/>
      <c r="SFO17" s="123"/>
      <c r="SFP17" s="123"/>
      <c r="SFQ17" s="123"/>
      <c r="SFR17" s="123"/>
      <c r="SFS17" s="123"/>
      <c r="SFT17" s="123"/>
      <c r="SFU17" s="123"/>
      <c r="SFV17" s="123"/>
      <c r="SFW17" s="123"/>
      <c r="SFX17" s="123"/>
      <c r="SFY17" s="123"/>
      <c r="SFZ17" s="123"/>
      <c r="SGA17" s="123"/>
      <c r="SGB17" s="123"/>
      <c r="SGC17" s="123"/>
      <c r="SGD17" s="123"/>
      <c r="SGE17" s="123"/>
      <c r="SGF17" s="123"/>
      <c r="SGG17" s="123"/>
      <c r="SGH17" s="123"/>
      <c r="SGI17" s="123"/>
      <c r="SGJ17" s="123"/>
      <c r="SGK17" s="123"/>
      <c r="SGL17" s="123"/>
      <c r="SGM17" s="123"/>
      <c r="SGN17" s="123"/>
      <c r="SGO17" s="123"/>
      <c r="SGP17" s="123"/>
      <c r="SGQ17" s="123"/>
      <c r="SGR17" s="123"/>
      <c r="SGS17" s="123"/>
      <c r="SGT17" s="123"/>
      <c r="SGU17" s="123"/>
      <c r="SGV17" s="123"/>
      <c r="SGW17" s="123"/>
      <c r="SGX17" s="123"/>
      <c r="SGY17" s="123"/>
      <c r="SGZ17" s="123"/>
      <c r="SHA17" s="123"/>
      <c r="SHB17" s="123"/>
      <c r="SHC17" s="123"/>
      <c r="SHD17" s="123"/>
      <c r="SHE17" s="123"/>
      <c r="SHF17" s="123"/>
      <c r="SHG17" s="123"/>
      <c r="SHH17" s="123"/>
      <c r="SHI17" s="123"/>
      <c r="SHJ17" s="123"/>
      <c r="SHK17" s="123"/>
      <c r="SHL17" s="123"/>
      <c r="SHM17" s="123"/>
      <c r="SHN17" s="123"/>
      <c r="SHO17" s="123"/>
      <c r="SHP17" s="123"/>
      <c r="SHQ17" s="123"/>
      <c r="SHR17" s="123"/>
      <c r="SHS17" s="123"/>
      <c r="SHT17" s="123"/>
      <c r="SHU17" s="123"/>
      <c r="SHV17" s="123"/>
      <c r="SHW17" s="123"/>
      <c r="SHX17" s="123"/>
      <c r="SHY17" s="123"/>
      <c r="SHZ17" s="123"/>
      <c r="SIA17" s="123"/>
      <c r="SIB17" s="123"/>
      <c r="SIC17" s="123"/>
      <c r="SID17" s="123"/>
      <c r="SIE17" s="123"/>
      <c r="SIF17" s="123"/>
      <c r="SIG17" s="123"/>
      <c r="SIH17" s="123"/>
      <c r="SII17" s="123"/>
      <c r="SIJ17" s="123"/>
      <c r="SIK17" s="123"/>
      <c r="SIL17" s="123"/>
      <c r="SIM17" s="123"/>
      <c r="SIN17" s="123"/>
      <c r="SIO17" s="123"/>
      <c r="SIP17" s="123"/>
      <c r="SIQ17" s="123"/>
      <c r="SIR17" s="123"/>
      <c r="SIS17" s="123"/>
      <c r="SIT17" s="123"/>
      <c r="SIU17" s="123"/>
      <c r="SIV17" s="123"/>
      <c r="SIW17" s="123"/>
      <c r="SIX17" s="123"/>
      <c r="SIY17" s="123"/>
      <c r="SIZ17" s="123"/>
      <c r="SJA17" s="123"/>
      <c r="SJB17" s="123"/>
      <c r="SJC17" s="123"/>
      <c r="SJD17" s="123"/>
      <c r="SJE17" s="123"/>
      <c r="SJF17" s="123"/>
      <c r="SJG17" s="123"/>
      <c r="SJH17" s="123"/>
      <c r="SJI17" s="123"/>
      <c r="SJJ17" s="123"/>
      <c r="SJK17" s="123"/>
      <c r="SJL17" s="123"/>
      <c r="SJM17" s="123"/>
      <c r="SJN17" s="123"/>
      <c r="SJO17" s="123"/>
      <c r="SJP17" s="123"/>
      <c r="SJQ17" s="123"/>
      <c r="SJR17" s="123"/>
      <c r="SJS17" s="123"/>
      <c r="SJT17" s="123"/>
      <c r="SJU17" s="123"/>
      <c r="SJV17" s="123"/>
      <c r="SJW17" s="123"/>
      <c r="SJX17" s="123"/>
      <c r="SJY17" s="123"/>
      <c r="SJZ17" s="123"/>
      <c r="SKA17" s="123"/>
      <c r="SKB17" s="123"/>
      <c r="SKC17" s="123"/>
      <c r="SKD17" s="123"/>
      <c r="SKE17" s="123"/>
      <c r="SKF17" s="123"/>
      <c r="SKG17" s="123"/>
      <c r="SKH17" s="123"/>
      <c r="SKI17" s="123"/>
      <c r="SKJ17" s="123"/>
      <c r="SKK17" s="123"/>
      <c r="SKL17" s="123"/>
      <c r="SKM17" s="123"/>
      <c r="SKN17" s="123"/>
      <c r="SKO17" s="123"/>
      <c r="SKP17" s="123"/>
      <c r="SKQ17" s="123"/>
      <c r="SKR17" s="123"/>
      <c r="SKS17" s="123"/>
      <c r="SKT17" s="123"/>
      <c r="SKU17" s="123"/>
      <c r="SKV17" s="123"/>
      <c r="SKW17" s="123"/>
      <c r="SKX17" s="123"/>
      <c r="SKY17" s="123"/>
      <c r="SKZ17" s="123"/>
      <c r="SLA17" s="123"/>
      <c r="SLB17" s="123"/>
      <c r="SLC17" s="123"/>
      <c r="SLD17" s="123"/>
      <c r="SLE17" s="123"/>
      <c r="SLF17" s="123"/>
      <c r="SLG17" s="123"/>
      <c r="SLH17" s="123"/>
      <c r="SLI17" s="123"/>
      <c r="SLJ17" s="123"/>
      <c r="SLK17" s="123"/>
      <c r="SLL17" s="123"/>
      <c r="SLM17" s="123"/>
      <c r="SLN17" s="123"/>
      <c r="SLO17" s="123"/>
      <c r="SLP17" s="123"/>
      <c r="SLQ17" s="123"/>
      <c r="SLR17" s="123"/>
      <c r="SLS17" s="123"/>
      <c r="SLT17" s="123"/>
      <c r="SLU17" s="123"/>
      <c r="SLV17" s="123"/>
      <c r="SLW17" s="123"/>
      <c r="SLX17" s="123"/>
      <c r="SLY17" s="123"/>
      <c r="SLZ17" s="123"/>
      <c r="SMA17" s="123"/>
      <c r="SMB17" s="123"/>
      <c r="SMC17" s="123"/>
      <c r="SMD17" s="123"/>
      <c r="SME17" s="123"/>
      <c r="SMF17" s="123"/>
      <c r="SMG17" s="123"/>
      <c r="SMH17" s="123"/>
      <c r="SMI17" s="123"/>
      <c r="SMJ17" s="123"/>
      <c r="SMK17" s="123"/>
      <c r="SML17" s="123"/>
      <c r="SMM17" s="123"/>
      <c r="SMN17" s="123"/>
      <c r="SMO17" s="123"/>
      <c r="SMP17" s="123"/>
      <c r="SMQ17" s="123"/>
      <c r="SMR17" s="123"/>
      <c r="SMS17" s="123"/>
      <c r="SMT17" s="123"/>
      <c r="SMU17" s="123"/>
      <c r="SMV17" s="123"/>
      <c r="SMW17" s="123"/>
      <c r="SMX17" s="123"/>
      <c r="SMY17" s="123"/>
      <c r="SMZ17" s="123"/>
      <c r="SNA17" s="123"/>
      <c r="SNB17" s="123"/>
      <c r="SNC17" s="123"/>
      <c r="SND17" s="123"/>
      <c r="SNE17" s="123"/>
      <c r="SNF17" s="123"/>
      <c r="SNG17" s="123"/>
      <c r="SNH17" s="123"/>
      <c r="SNI17" s="123"/>
      <c r="SNJ17" s="123"/>
      <c r="SNK17" s="123"/>
      <c r="SNL17" s="123"/>
      <c r="SNM17" s="123"/>
      <c r="SNN17" s="123"/>
      <c r="SNO17" s="123"/>
      <c r="SNP17" s="123"/>
      <c r="SNQ17" s="123"/>
      <c r="SNR17" s="123"/>
      <c r="SNS17" s="123"/>
      <c r="SNT17" s="123"/>
      <c r="SNU17" s="123"/>
      <c r="SNV17" s="123"/>
      <c r="SNW17" s="123"/>
      <c r="SNX17" s="123"/>
      <c r="SNY17" s="123"/>
      <c r="SNZ17" s="123"/>
      <c r="SOA17" s="123"/>
      <c r="SOB17" s="123"/>
      <c r="SOC17" s="123"/>
      <c r="SOD17" s="123"/>
      <c r="SOE17" s="123"/>
      <c r="SOF17" s="123"/>
      <c r="SOG17" s="123"/>
      <c r="SOH17" s="123"/>
      <c r="SOI17" s="123"/>
      <c r="SOJ17" s="123"/>
      <c r="SOK17" s="123"/>
      <c r="SOL17" s="123"/>
      <c r="SOM17" s="123"/>
      <c r="SON17" s="123"/>
      <c r="SOO17" s="123"/>
      <c r="SOP17" s="123"/>
      <c r="SOQ17" s="123"/>
      <c r="SOR17" s="123"/>
      <c r="SOS17" s="123"/>
      <c r="SOT17" s="123"/>
      <c r="SOU17" s="123"/>
      <c r="SOV17" s="123"/>
      <c r="SOW17" s="123"/>
      <c r="SOX17" s="123"/>
      <c r="SOY17" s="123"/>
      <c r="SOZ17" s="123"/>
      <c r="SPA17" s="123"/>
      <c r="SPB17" s="123"/>
      <c r="SPC17" s="123"/>
      <c r="SPD17" s="123"/>
      <c r="SPE17" s="123"/>
      <c r="SPF17" s="123"/>
      <c r="SPG17" s="123"/>
      <c r="SPH17" s="123"/>
      <c r="SPI17" s="123"/>
      <c r="SPJ17" s="123"/>
      <c r="SPK17" s="123"/>
      <c r="SPL17" s="123"/>
      <c r="SPM17" s="123"/>
      <c r="SPN17" s="123"/>
      <c r="SPO17" s="123"/>
      <c r="SPP17" s="123"/>
      <c r="SPQ17" s="123"/>
      <c r="SPR17" s="123"/>
      <c r="SPS17" s="123"/>
      <c r="SPT17" s="123"/>
      <c r="SPU17" s="123"/>
      <c r="SPV17" s="123"/>
      <c r="SPW17" s="123"/>
      <c r="SPX17" s="123"/>
      <c r="SPY17" s="123"/>
      <c r="SPZ17" s="123"/>
      <c r="SQA17" s="123"/>
      <c r="SQB17" s="123"/>
      <c r="SQC17" s="123"/>
      <c r="SQD17" s="123"/>
      <c r="SQE17" s="123"/>
      <c r="SQF17" s="123"/>
      <c r="SQG17" s="123"/>
      <c r="SQH17" s="123"/>
      <c r="SQI17" s="123"/>
      <c r="SQJ17" s="123"/>
      <c r="SQK17" s="123"/>
      <c r="SQL17" s="123"/>
      <c r="SQM17" s="123"/>
      <c r="SQN17" s="123"/>
      <c r="SQO17" s="123"/>
      <c r="SQP17" s="123"/>
      <c r="SQQ17" s="123"/>
      <c r="SQR17" s="123"/>
      <c r="SQS17" s="123"/>
      <c r="SQT17" s="123"/>
      <c r="SQU17" s="123"/>
      <c r="SQV17" s="123"/>
      <c r="SQW17" s="123"/>
      <c r="SQX17" s="123"/>
      <c r="SQY17" s="123"/>
      <c r="SQZ17" s="123"/>
      <c r="SRA17" s="123"/>
      <c r="SRB17" s="123"/>
      <c r="SRC17" s="123"/>
      <c r="SRD17" s="123"/>
      <c r="SRE17" s="123"/>
      <c r="SRF17" s="123"/>
      <c r="SRG17" s="123"/>
      <c r="SRH17" s="123"/>
      <c r="SRI17" s="123"/>
      <c r="SRJ17" s="123"/>
      <c r="SRK17" s="123"/>
      <c r="SRL17" s="123"/>
      <c r="SRM17" s="123"/>
      <c r="SRN17" s="123"/>
      <c r="SRO17" s="123"/>
      <c r="SRP17" s="123"/>
      <c r="SRQ17" s="123"/>
      <c r="SRR17" s="123"/>
      <c r="SRS17" s="123"/>
      <c r="SRT17" s="123"/>
      <c r="SRU17" s="123"/>
      <c r="SRV17" s="123"/>
      <c r="SRW17" s="123"/>
      <c r="SRX17" s="123"/>
      <c r="SRY17" s="123"/>
      <c r="SRZ17" s="123"/>
      <c r="SSA17" s="123"/>
      <c r="SSB17" s="123"/>
      <c r="SSC17" s="123"/>
      <c r="SSD17" s="123"/>
      <c r="SSE17" s="123"/>
      <c r="SSF17" s="123"/>
      <c r="SSG17" s="123"/>
      <c r="SSH17" s="123"/>
      <c r="SSI17" s="123"/>
      <c r="SSJ17" s="123"/>
      <c r="SSK17" s="123"/>
      <c r="SSL17" s="123"/>
      <c r="SSM17" s="123"/>
      <c r="SSN17" s="123"/>
      <c r="SSO17" s="123"/>
      <c r="SSP17" s="123"/>
      <c r="SSQ17" s="123"/>
      <c r="SSR17" s="123"/>
      <c r="SSS17" s="123"/>
      <c r="SST17" s="123"/>
      <c r="SSU17" s="123"/>
      <c r="SSV17" s="123"/>
      <c r="SSW17" s="123"/>
      <c r="SSX17" s="123"/>
      <c r="SSY17" s="123"/>
      <c r="SSZ17" s="123"/>
      <c r="STA17" s="123"/>
      <c r="STB17" s="123"/>
      <c r="STC17" s="123"/>
      <c r="STD17" s="123"/>
      <c r="STE17" s="123"/>
      <c r="STF17" s="123"/>
      <c r="STG17" s="123"/>
      <c r="STH17" s="123"/>
      <c r="STI17" s="123"/>
      <c r="STJ17" s="123"/>
      <c r="STK17" s="123"/>
      <c r="STL17" s="123"/>
      <c r="STM17" s="123"/>
      <c r="STN17" s="123"/>
      <c r="STO17" s="123"/>
      <c r="STP17" s="123"/>
      <c r="STQ17" s="123"/>
      <c r="STR17" s="123"/>
      <c r="STS17" s="123"/>
      <c r="STT17" s="123"/>
      <c r="STU17" s="123"/>
      <c r="STV17" s="123"/>
      <c r="STW17" s="123"/>
      <c r="STX17" s="123"/>
      <c r="STY17" s="123"/>
      <c r="STZ17" s="123"/>
      <c r="SUA17" s="123"/>
      <c r="SUB17" s="123"/>
      <c r="SUC17" s="123"/>
      <c r="SUD17" s="123"/>
      <c r="SUE17" s="123"/>
      <c r="SUF17" s="123"/>
      <c r="SUG17" s="123"/>
      <c r="SUH17" s="123"/>
      <c r="SUI17" s="123"/>
      <c r="SUJ17" s="123"/>
      <c r="SUK17" s="123"/>
      <c r="SUL17" s="123"/>
      <c r="SUM17" s="123"/>
      <c r="SUN17" s="123"/>
      <c r="SUO17" s="123"/>
      <c r="SUP17" s="123"/>
      <c r="SUQ17" s="123"/>
      <c r="SUR17" s="123"/>
      <c r="SUS17" s="123"/>
      <c r="SUT17" s="123"/>
      <c r="SUU17" s="123"/>
      <c r="SUV17" s="123"/>
      <c r="SUW17" s="123"/>
      <c r="SUX17" s="123"/>
      <c r="SUY17" s="123"/>
      <c r="SUZ17" s="123"/>
      <c r="SVA17" s="123"/>
      <c r="SVB17" s="123"/>
      <c r="SVC17" s="123"/>
      <c r="SVD17" s="123"/>
      <c r="SVE17" s="123"/>
      <c r="SVF17" s="123"/>
      <c r="SVG17" s="123"/>
      <c r="SVH17" s="123"/>
      <c r="SVI17" s="123"/>
      <c r="SVJ17" s="123"/>
      <c r="SVK17" s="123"/>
      <c r="SVL17" s="123"/>
      <c r="SVM17" s="123"/>
      <c r="SVN17" s="123"/>
      <c r="SVO17" s="123"/>
      <c r="SVP17" s="123"/>
      <c r="SVQ17" s="123"/>
      <c r="SVR17" s="123"/>
      <c r="SVS17" s="123"/>
      <c r="SVT17" s="123"/>
      <c r="SVU17" s="123"/>
      <c r="SVV17" s="123"/>
      <c r="SVW17" s="123"/>
      <c r="SVX17" s="123"/>
      <c r="SVY17" s="123"/>
      <c r="SVZ17" s="123"/>
      <c r="SWA17" s="123"/>
      <c r="SWB17" s="123"/>
      <c r="SWC17" s="123"/>
      <c r="SWD17" s="123"/>
      <c r="SWE17" s="123"/>
      <c r="SWF17" s="123"/>
      <c r="SWG17" s="123"/>
      <c r="SWH17" s="123"/>
      <c r="SWI17" s="123"/>
      <c r="SWJ17" s="123"/>
      <c r="SWK17" s="123"/>
      <c r="SWL17" s="123"/>
      <c r="SWM17" s="123"/>
      <c r="SWN17" s="123"/>
      <c r="SWO17" s="123"/>
      <c r="SWP17" s="123"/>
      <c r="SWQ17" s="123"/>
      <c r="SWR17" s="123"/>
      <c r="SWS17" s="123"/>
      <c r="SWT17" s="123"/>
      <c r="SWU17" s="123"/>
      <c r="SWV17" s="123"/>
      <c r="SWW17" s="123"/>
      <c r="SWX17" s="123"/>
      <c r="SWY17" s="123"/>
      <c r="SWZ17" s="123"/>
      <c r="SXA17" s="123"/>
      <c r="SXB17" s="123"/>
      <c r="SXC17" s="123"/>
      <c r="SXD17" s="123"/>
      <c r="SXE17" s="123"/>
      <c r="SXF17" s="123"/>
      <c r="SXG17" s="123"/>
      <c r="SXH17" s="123"/>
      <c r="SXI17" s="123"/>
      <c r="SXJ17" s="123"/>
      <c r="SXK17" s="123"/>
      <c r="SXL17" s="123"/>
      <c r="SXM17" s="123"/>
      <c r="SXN17" s="123"/>
      <c r="SXO17" s="123"/>
      <c r="SXP17" s="123"/>
      <c r="SXQ17" s="123"/>
      <c r="SXR17" s="123"/>
      <c r="SXS17" s="123"/>
      <c r="SXT17" s="123"/>
      <c r="SXU17" s="123"/>
      <c r="SXV17" s="123"/>
      <c r="SXW17" s="123"/>
      <c r="SXX17" s="123"/>
      <c r="SXY17" s="123"/>
      <c r="SXZ17" s="123"/>
      <c r="SYA17" s="123"/>
      <c r="SYB17" s="123"/>
      <c r="SYC17" s="123"/>
      <c r="SYD17" s="123"/>
      <c r="SYE17" s="123"/>
      <c r="SYF17" s="123"/>
      <c r="SYG17" s="123"/>
      <c r="SYH17" s="123"/>
      <c r="SYI17" s="123"/>
      <c r="SYJ17" s="123"/>
      <c r="SYK17" s="123"/>
      <c r="SYL17" s="123"/>
      <c r="SYM17" s="123"/>
      <c r="SYN17" s="123"/>
      <c r="SYO17" s="123"/>
      <c r="SYP17" s="123"/>
      <c r="SYQ17" s="123"/>
      <c r="SYR17" s="123"/>
      <c r="SYS17" s="123"/>
      <c r="SYT17" s="123"/>
      <c r="SYU17" s="123"/>
      <c r="SYV17" s="123"/>
      <c r="SYW17" s="123"/>
      <c r="SYX17" s="123"/>
      <c r="SYY17" s="123"/>
      <c r="SYZ17" s="123"/>
      <c r="SZA17" s="123"/>
      <c r="SZB17" s="123"/>
      <c r="SZC17" s="123"/>
      <c r="SZD17" s="123"/>
      <c r="SZE17" s="123"/>
      <c r="SZF17" s="123"/>
      <c r="SZG17" s="123"/>
      <c r="SZH17" s="123"/>
      <c r="SZI17" s="123"/>
      <c r="SZJ17" s="123"/>
      <c r="SZK17" s="123"/>
      <c r="SZL17" s="123"/>
      <c r="SZM17" s="123"/>
      <c r="SZN17" s="123"/>
      <c r="SZO17" s="123"/>
      <c r="SZP17" s="123"/>
      <c r="SZQ17" s="123"/>
      <c r="SZR17" s="123"/>
      <c r="SZS17" s="123"/>
      <c r="SZT17" s="123"/>
      <c r="SZU17" s="123"/>
      <c r="SZV17" s="123"/>
      <c r="SZW17" s="123"/>
      <c r="SZX17" s="123"/>
      <c r="SZY17" s="123"/>
      <c r="SZZ17" s="123"/>
      <c r="TAA17" s="123"/>
      <c r="TAB17" s="123"/>
      <c r="TAC17" s="123"/>
      <c r="TAD17" s="123"/>
      <c r="TAE17" s="123"/>
      <c r="TAF17" s="123"/>
      <c r="TAG17" s="123"/>
      <c r="TAH17" s="123"/>
      <c r="TAI17" s="123"/>
      <c r="TAJ17" s="123"/>
      <c r="TAK17" s="123"/>
      <c r="TAL17" s="123"/>
      <c r="TAM17" s="123"/>
      <c r="TAN17" s="123"/>
      <c r="TAO17" s="123"/>
      <c r="TAP17" s="123"/>
      <c r="TAQ17" s="123"/>
      <c r="TAR17" s="123"/>
      <c r="TAS17" s="123"/>
      <c r="TAT17" s="123"/>
      <c r="TAU17" s="123"/>
      <c r="TAV17" s="123"/>
      <c r="TAW17" s="123"/>
      <c r="TAX17" s="123"/>
      <c r="TAY17" s="123"/>
      <c r="TAZ17" s="123"/>
      <c r="TBA17" s="123"/>
      <c r="TBB17" s="123"/>
      <c r="TBC17" s="123"/>
      <c r="TBD17" s="123"/>
      <c r="TBE17" s="123"/>
      <c r="TBF17" s="123"/>
      <c r="TBG17" s="123"/>
      <c r="TBH17" s="123"/>
      <c r="TBI17" s="123"/>
      <c r="TBJ17" s="123"/>
      <c r="TBK17" s="123"/>
      <c r="TBL17" s="123"/>
      <c r="TBM17" s="123"/>
      <c r="TBN17" s="123"/>
      <c r="TBO17" s="123"/>
      <c r="TBP17" s="123"/>
      <c r="TBQ17" s="123"/>
      <c r="TBR17" s="123"/>
      <c r="TBS17" s="123"/>
      <c r="TBT17" s="123"/>
      <c r="TBU17" s="123"/>
      <c r="TBV17" s="123"/>
      <c r="TBW17" s="123"/>
      <c r="TBX17" s="123"/>
      <c r="TBY17" s="123"/>
      <c r="TBZ17" s="123"/>
      <c r="TCA17" s="123"/>
      <c r="TCB17" s="123"/>
      <c r="TCC17" s="123"/>
      <c r="TCD17" s="123"/>
      <c r="TCE17" s="123"/>
      <c r="TCF17" s="123"/>
      <c r="TCG17" s="123"/>
      <c r="TCH17" s="123"/>
      <c r="TCI17" s="123"/>
      <c r="TCJ17" s="123"/>
      <c r="TCK17" s="123"/>
      <c r="TCL17" s="123"/>
      <c r="TCM17" s="123"/>
      <c r="TCN17" s="123"/>
      <c r="TCO17" s="123"/>
      <c r="TCP17" s="123"/>
      <c r="TCQ17" s="123"/>
      <c r="TCR17" s="123"/>
      <c r="TCS17" s="123"/>
      <c r="TCT17" s="123"/>
      <c r="TCU17" s="123"/>
      <c r="TCV17" s="123"/>
      <c r="TCW17" s="123"/>
      <c r="TCX17" s="123"/>
      <c r="TCY17" s="123"/>
      <c r="TCZ17" s="123"/>
      <c r="TDA17" s="123"/>
      <c r="TDB17" s="123"/>
      <c r="TDC17" s="123"/>
      <c r="TDD17" s="123"/>
      <c r="TDE17" s="123"/>
      <c r="TDF17" s="123"/>
      <c r="TDG17" s="123"/>
      <c r="TDH17" s="123"/>
      <c r="TDI17" s="123"/>
      <c r="TDJ17" s="123"/>
      <c r="TDK17" s="123"/>
      <c r="TDL17" s="123"/>
      <c r="TDM17" s="123"/>
      <c r="TDN17" s="123"/>
      <c r="TDO17" s="123"/>
      <c r="TDP17" s="123"/>
      <c r="TDQ17" s="123"/>
      <c r="TDR17" s="123"/>
      <c r="TDS17" s="123"/>
      <c r="TDT17" s="123"/>
      <c r="TDU17" s="123"/>
      <c r="TDV17" s="123"/>
      <c r="TDW17" s="123"/>
      <c r="TDX17" s="123"/>
      <c r="TDY17" s="123"/>
      <c r="TDZ17" s="123"/>
      <c r="TEA17" s="123"/>
      <c r="TEB17" s="123"/>
      <c r="TEC17" s="123"/>
      <c r="TED17" s="123"/>
      <c r="TEE17" s="123"/>
      <c r="TEF17" s="123"/>
      <c r="TEG17" s="123"/>
      <c r="TEH17" s="123"/>
      <c r="TEI17" s="123"/>
      <c r="TEJ17" s="123"/>
      <c r="TEK17" s="123"/>
      <c r="TEL17" s="123"/>
      <c r="TEM17" s="123"/>
      <c r="TEN17" s="123"/>
      <c r="TEO17" s="123"/>
      <c r="TEP17" s="123"/>
      <c r="TEQ17" s="123"/>
      <c r="TER17" s="123"/>
      <c r="TES17" s="123"/>
      <c r="TET17" s="123"/>
      <c r="TEU17" s="123"/>
      <c r="TEV17" s="123"/>
      <c r="TEW17" s="123"/>
      <c r="TEX17" s="123"/>
      <c r="TEY17" s="123"/>
      <c r="TEZ17" s="123"/>
      <c r="TFA17" s="123"/>
      <c r="TFB17" s="123"/>
      <c r="TFC17" s="123"/>
      <c r="TFD17" s="123"/>
      <c r="TFE17" s="123"/>
      <c r="TFF17" s="123"/>
      <c r="TFG17" s="123"/>
      <c r="TFH17" s="123"/>
      <c r="TFI17" s="123"/>
      <c r="TFJ17" s="123"/>
      <c r="TFK17" s="123"/>
      <c r="TFL17" s="123"/>
      <c r="TFM17" s="123"/>
      <c r="TFN17" s="123"/>
      <c r="TFO17" s="123"/>
      <c r="TFP17" s="123"/>
      <c r="TFQ17" s="123"/>
      <c r="TFR17" s="123"/>
      <c r="TFS17" s="123"/>
      <c r="TFT17" s="123"/>
      <c r="TFU17" s="123"/>
      <c r="TFV17" s="123"/>
      <c r="TFW17" s="123"/>
      <c r="TFX17" s="123"/>
      <c r="TFY17" s="123"/>
      <c r="TFZ17" s="123"/>
      <c r="TGA17" s="123"/>
      <c r="TGB17" s="123"/>
      <c r="TGC17" s="123"/>
      <c r="TGD17" s="123"/>
      <c r="TGE17" s="123"/>
      <c r="TGF17" s="123"/>
      <c r="TGG17" s="123"/>
      <c r="TGH17" s="123"/>
      <c r="TGI17" s="123"/>
      <c r="TGJ17" s="123"/>
      <c r="TGK17" s="123"/>
      <c r="TGL17" s="123"/>
      <c r="TGM17" s="123"/>
      <c r="TGN17" s="123"/>
      <c r="TGO17" s="123"/>
      <c r="TGP17" s="123"/>
      <c r="TGQ17" s="123"/>
      <c r="TGR17" s="123"/>
      <c r="TGS17" s="123"/>
      <c r="TGT17" s="123"/>
      <c r="TGU17" s="123"/>
      <c r="TGV17" s="123"/>
      <c r="TGW17" s="123"/>
      <c r="TGX17" s="123"/>
      <c r="TGY17" s="123"/>
      <c r="TGZ17" s="123"/>
      <c r="THA17" s="123"/>
      <c r="THB17" s="123"/>
      <c r="THC17" s="123"/>
      <c r="THD17" s="123"/>
      <c r="THE17" s="123"/>
      <c r="THF17" s="123"/>
      <c r="THG17" s="123"/>
      <c r="THH17" s="123"/>
      <c r="THI17" s="123"/>
      <c r="THJ17" s="123"/>
      <c r="THK17" s="123"/>
      <c r="THL17" s="123"/>
      <c r="THM17" s="123"/>
      <c r="THN17" s="123"/>
      <c r="THO17" s="123"/>
      <c r="THP17" s="123"/>
      <c r="THQ17" s="123"/>
      <c r="THR17" s="123"/>
      <c r="THS17" s="123"/>
      <c r="THT17" s="123"/>
      <c r="THU17" s="123"/>
      <c r="THV17" s="123"/>
      <c r="THW17" s="123"/>
      <c r="THX17" s="123"/>
      <c r="THY17" s="123"/>
      <c r="THZ17" s="123"/>
      <c r="TIA17" s="123"/>
      <c r="TIB17" s="123"/>
      <c r="TIC17" s="123"/>
      <c r="TID17" s="123"/>
      <c r="TIE17" s="123"/>
      <c r="TIF17" s="123"/>
      <c r="TIG17" s="123"/>
      <c r="TIH17" s="123"/>
      <c r="TII17" s="123"/>
      <c r="TIJ17" s="123"/>
      <c r="TIK17" s="123"/>
      <c r="TIL17" s="123"/>
      <c r="TIM17" s="123"/>
      <c r="TIN17" s="123"/>
      <c r="TIO17" s="123"/>
      <c r="TIP17" s="123"/>
      <c r="TIQ17" s="123"/>
      <c r="TIR17" s="123"/>
      <c r="TIS17" s="123"/>
      <c r="TIT17" s="123"/>
      <c r="TIU17" s="123"/>
      <c r="TIV17" s="123"/>
      <c r="TIW17" s="123"/>
      <c r="TIX17" s="123"/>
      <c r="TIY17" s="123"/>
      <c r="TIZ17" s="123"/>
      <c r="TJA17" s="123"/>
      <c r="TJB17" s="123"/>
      <c r="TJC17" s="123"/>
      <c r="TJD17" s="123"/>
      <c r="TJE17" s="123"/>
      <c r="TJF17" s="123"/>
      <c r="TJG17" s="123"/>
      <c r="TJH17" s="123"/>
      <c r="TJI17" s="123"/>
      <c r="TJJ17" s="123"/>
      <c r="TJK17" s="123"/>
      <c r="TJL17" s="123"/>
      <c r="TJM17" s="123"/>
      <c r="TJN17" s="123"/>
      <c r="TJO17" s="123"/>
      <c r="TJP17" s="123"/>
      <c r="TJQ17" s="123"/>
      <c r="TJR17" s="123"/>
      <c r="TJS17" s="123"/>
      <c r="TJT17" s="123"/>
      <c r="TJU17" s="123"/>
      <c r="TJV17" s="123"/>
      <c r="TJW17" s="123"/>
      <c r="TJX17" s="123"/>
      <c r="TJY17" s="123"/>
      <c r="TJZ17" s="123"/>
      <c r="TKA17" s="123"/>
      <c r="TKB17" s="123"/>
      <c r="TKC17" s="123"/>
      <c r="TKD17" s="123"/>
      <c r="TKE17" s="123"/>
      <c r="TKF17" s="123"/>
      <c r="TKG17" s="123"/>
      <c r="TKH17" s="123"/>
      <c r="TKI17" s="123"/>
      <c r="TKJ17" s="123"/>
      <c r="TKK17" s="123"/>
      <c r="TKL17" s="123"/>
      <c r="TKM17" s="123"/>
      <c r="TKN17" s="123"/>
      <c r="TKO17" s="123"/>
      <c r="TKP17" s="123"/>
      <c r="TKQ17" s="123"/>
      <c r="TKR17" s="123"/>
      <c r="TKS17" s="123"/>
      <c r="TKT17" s="123"/>
      <c r="TKU17" s="123"/>
      <c r="TKV17" s="123"/>
      <c r="TKW17" s="123"/>
      <c r="TKX17" s="123"/>
      <c r="TKY17" s="123"/>
      <c r="TKZ17" s="123"/>
      <c r="TLA17" s="123"/>
      <c r="TLB17" s="123"/>
      <c r="TLC17" s="123"/>
      <c r="TLD17" s="123"/>
      <c r="TLE17" s="123"/>
      <c r="TLF17" s="123"/>
      <c r="TLG17" s="123"/>
      <c r="TLH17" s="123"/>
      <c r="TLI17" s="123"/>
      <c r="TLJ17" s="123"/>
      <c r="TLK17" s="123"/>
      <c r="TLL17" s="123"/>
      <c r="TLM17" s="123"/>
      <c r="TLN17" s="123"/>
      <c r="TLO17" s="123"/>
      <c r="TLP17" s="123"/>
      <c r="TLQ17" s="123"/>
      <c r="TLR17" s="123"/>
      <c r="TLS17" s="123"/>
      <c r="TLT17" s="123"/>
      <c r="TLU17" s="123"/>
      <c r="TLV17" s="123"/>
      <c r="TLW17" s="123"/>
      <c r="TLX17" s="123"/>
      <c r="TLY17" s="123"/>
      <c r="TLZ17" s="123"/>
      <c r="TMA17" s="123"/>
      <c r="TMB17" s="123"/>
      <c r="TMC17" s="123"/>
      <c r="TMD17" s="123"/>
      <c r="TME17" s="123"/>
      <c r="TMF17" s="123"/>
      <c r="TMG17" s="123"/>
      <c r="TMH17" s="123"/>
      <c r="TMI17" s="123"/>
      <c r="TMJ17" s="123"/>
      <c r="TMK17" s="123"/>
      <c r="TML17" s="123"/>
      <c r="TMM17" s="123"/>
      <c r="TMN17" s="123"/>
      <c r="TMO17" s="123"/>
      <c r="TMP17" s="123"/>
      <c r="TMQ17" s="123"/>
      <c r="TMR17" s="123"/>
      <c r="TMS17" s="123"/>
      <c r="TMT17" s="123"/>
      <c r="TMU17" s="123"/>
      <c r="TMV17" s="123"/>
      <c r="TMW17" s="123"/>
      <c r="TMX17" s="123"/>
      <c r="TMY17" s="123"/>
      <c r="TMZ17" s="123"/>
      <c r="TNA17" s="123"/>
      <c r="TNB17" s="123"/>
      <c r="TNC17" s="123"/>
      <c r="TND17" s="123"/>
      <c r="TNE17" s="123"/>
      <c r="TNF17" s="123"/>
      <c r="TNG17" s="123"/>
      <c r="TNH17" s="123"/>
      <c r="TNI17" s="123"/>
      <c r="TNJ17" s="123"/>
      <c r="TNK17" s="123"/>
      <c r="TNL17" s="123"/>
      <c r="TNM17" s="123"/>
      <c r="TNN17" s="123"/>
      <c r="TNO17" s="123"/>
      <c r="TNP17" s="123"/>
      <c r="TNQ17" s="123"/>
      <c r="TNR17" s="123"/>
      <c r="TNS17" s="123"/>
      <c r="TNT17" s="123"/>
      <c r="TNU17" s="123"/>
      <c r="TNV17" s="123"/>
      <c r="TNW17" s="123"/>
      <c r="TNX17" s="123"/>
      <c r="TNY17" s="123"/>
      <c r="TNZ17" s="123"/>
      <c r="TOA17" s="123"/>
      <c r="TOB17" s="123"/>
      <c r="TOC17" s="123"/>
      <c r="TOD17" s="123"/>
      <c r="TOE17" s="123"/>
      <c r="TOF17" s="123"/>
      <c r="TOG17" s="123"/>
      <c r="TOH17" s="123"/>
      <c r="TOI17" s="123"/>
      <c r="TOJ17" s="123"/>
      <c r="TOK17" s="123"/>
      <c r="TOL17" s="123"/>
      <c r="TOM17" s="123"/>
      <c r="TON17" s="123"/>
      <c r="TOO17" s="123"/>
      <c r="TOP17" s="123"/>
      <c r="TOQ17" s="123"/>
      <c r="TOR17" s="123"/>
      <c r="TOS17" s="123"/>
      <c r="TOT17" s="123"/>
      <c r="TOU17" s="123"/>
      <c r="TOV17" s="123"/>
      <c r="TOW17" s="123"/>
      <c r="TOX17" s="123"/>
      <c r="TOY17" s="123"/>
      <c r="TOZ17" s="123"/>
      <c r="TPA17" s="123"/>
      <c r="TPB17" s="123"/>
      <c r="TPC17" s="123"/>
      <c r="TPD17" s="123"/>
      <c r="TPE17" s="123"/>
      <c r="TPF17" s="123"/>
      <c r="TPG17" s="123"/>
      <c r="TPH17" s="123"/>
      <c r="TPI17" s="123"/>
      <c r="TPJ17" s="123"/>
      <c r="TPK17" s="123"/>
      <c r="TPL17" s="123"/>
      <c r="TPM17" s="123"/>
      <c r="TPN17" s="123"/>
      <c r="TPO17" s="123"/>
      <c r="TPP17" s="123"/>
      <c r="TPQ17" s="123"/>
      <c r="TPR17" s="123"/>
      <c r="TPS17" s="123"/>
      <c r="TPT17" s="123"/>
      <c r="TPU17" s="123"/>
      <c r="TPV17" s="123"/>
      <c r="TPW17" s="123"/>
      <c r="TPX17" s="123"/>
      <c r="TPY17" s="123"/>
      <c r="TPZ17" s="123"/>
      <c r="TQA17" s="123"/>
      <c r="TQB17" s="123"/>
      <c r="TQC17" s="123"/>
      <c r="TQD17" s="123"/>
      <c r="TQE17" s="123"/>
      <c r="TQF17" s="123"/>
      <c r="TQG17" s="123"/>
      <c r="TQH17" s="123"/>
      <c r="TQI17" s="123"/>
      <c r="TQJ17" s="123"/>
      <c r="TQK17" s="123"/>
      <c r="TQL17" s="123"/>
      <c r="TQM17" s="123"/>
      <c r="TQN17" s="123"/>
      <c r="TQO17" s="123"/>
      <c r="TQP17" s="123"/>
      <c r="TQQ17" s="123"/>
      <c r="TQR17" s="123"/>
      <c r="TQS17" s="123"/>
      <c r="TQT17" s="123"/>
      <c r="TQU17" s="123"/>
      <c r="TQV17" s="123"/>
      <c r="TQW17" s="123"/>
      <c r="TQX17" s="123"/>
      <c r="TQY17" s="123"/>
      <c r="TQZ17" s="123"/>
      <c r="TRA17" s="123"/>
      <c r="TRB17" s="123"/>
      <c r="TRC17" s="123"/>
      <c r="TRD17" s="123"/>
      <c r="TRE17" s="123"/>
      <c r="TRF17" s="123"/>
      <c r="TRG17" s="123"/>
      <c r="TRH17" s="123"/>
      <c r="TRI17" s="123"/>
      <c r="TRJ17" s="123"/>
      <c r="TRK17" s="123"/>
      <c r="TRL17" s="123"/>
      <c r="TRM17" s="123"/>
      <c r="TRN17" s="123"/>
      <c r="TRO17" s="123"/>
      <c r="TRP17" s="123"/>
      <c r="TRQ17" s="123"/>
      <c r="TRR17" s="123"/>
      <c r="TRS17" s="123"/>
      <c r="TRT17" s="123"/>
      <c r="TRU17" s="123"/>
      <c r="TRV17" s="123"/>
      <c r="TRW17" s="123"/>
      <c r="TRX17" s="123"/>
      <c r="TRY17" s="123"/>
      <c r="TRZ17" s="123"/>
      <c r="TSA17" s="123"/>
      <c r="TSB17" s="123"/>
      <c r="TSC17" s="123"/>
      <c r="TSD17" s="123"/>
      <c r="TSE17" s="123"/>
      <c r="TSF17" s="123"/>
      <c r="TSG17" s="123"/>
      <c r="TSH17" s="123"/>
      <c r="TSI17" s="123"/>
      <c r="TSJ17" s="123"/>
      <c r="TSK17" s="123"/>
      <c r="TSL17" s="123"/>
      <c r="TSM17" s="123"/>
      <c r="TSN17" s="123"/>
      <c r="TSO17" s="123"/>
      <c r="TSP17" s="123"/>
      <c r="TSQ17" s="123"/>
      <c r="TSR17" s="123"/>
      <c r="TSS17" s="123"/>
      <c r="TST17" s="123"/>
      <c r="TSU17" s="123"/>
      <c r="TSV17" s="123"/>
      <c r="TSW17" s="123"/>
      <c r="TSX17" s="123"/>
      <c r="TSY17" s="123"/>
      <c r="TSZ17" s="123"/>
      <c r="TTA17" s="123"/>
      <c r="TTB17" s="123"/>
      <c r="TTC17" s="123"/>
      <c r="TTD17" s="123"/>
      <c r="TTE17" s="123"/>
      <c r="TTF17" s="123"/>
      <c r="TTG17" s="123"/>
      <c r="TTH17" s="123"/>
      <c r="TTI17" s="123"/>
      <c r="TTJ17" s="123"/>
      <c r="TTK17" s="123"/>
      <c r="TTL17" s="123"/>
      <c r="TTM17" s="123"/>
      <c r="TTN17" s="123"/>
      <c r="TTO17" s="123"/>
      <c r="TTP17" s="123"/>
      <c r="TTQ17" s="123"/>
      <c r="TTR17" s="123"/>
      <c r="TTS17" s="123"/>
      <c r="TTT17" s="123"/>
      <c r="TTU17" s="123"/>
      <c r="TTV17" s="123"/>
      <c r="TTW17" s="123"/>
      <c r="TTX17" s="123"/>
      <c r="TTY17" s="123"/>
      <c r="TTZ17" s="123"/>
      <c r="TUA17" s="123"/>
      <c r="TUB17" s="123"/>
      <c r="TUC17" s="123"/>
      <c r="TUD17" s="123"/>
      <c r="TUE17" s="123"/>
      <c r="TUF17" s="123"/>
      <c r="TUG17" s="123"/>
      <c r="TUH17" s="123"/>
      <c r="TUI17" s="123"/>
      <c r="TUJ17" s="123"/>
      <c r="TUK17" s="123"/>
      <c r="TUL17" s="123"/>
      <c r="TUM17" s="123"/>
      <c r="TUN17" s="123"/>
      <c r="TUO17" s="123"/>
      <c r="TUP17" s="123"/>
      <c r="TUQ17" s="123"/>
      <c r="TUR17" s="123"/>
      <c r="TUS17" s="123"/>
      <c r="TUT17" s="123"/>
      <c r="TUU17" s="123"/>
      <c r="TUV17" s="123"/>
      <c r="TUW17" s="123"/>
      <c r="TUX17" s="123"/>
      <c r="TUY17" s="123"/>
      <c r="TUZ17" s="123"/>
      <c r="TVA17" s="123"/>
      <c r="TVB17" s="123"/>
      <c r="TVC17" s="123"/>
      <c r="TVD17" s="123"/>
      <c r="TVE17" s="123"/>
      <c r="TVF17" s="123"/>
      <c r="TVG17" s="123"/>
      <c r="TVH17" s="123"/>
      <c r="TVI17" s="123"/>
      <c r="TVJ17" s="123"/>
      <c r="TVK17" s="123"/>
      <c r="TVL17" s="123"/>
      <c r="TVM17" s="123"/>
      <c r="TVN17" s="123"/>
      <c r="TVO17" s="123"/>
      <c r="TVP17" s="123"/>
      <c r="TVQ17" s="123"/>
      <c r="TVR17" s="123"/>
      <c r="TVS17" s="123"/>
      <c r="TVT17" s="123"/>
      <c r="TVU17" s="123"/>
      <c r="TVV17" s="123"/>
      <c r="TVW17" s="123"/>
      <c r="TVX17" s="123"/>
      <c r="TVY17" s="123"/>
      <c r="TVZ17" s="123"/>
      <c r="TWA17" s="123"/>
      <c r="TWB17" s="123"/>
      <c r="TWC17" s="123"/>
      <c r="TWD17" s="123"/>
      <c r="TWE17" s="123"/>
      <c r="TWF17" s="123"/>
      <c r="TWG17" s="123"/>
      <c r="TWH17" s="123"/>
      <c r="TWI17" s="123"/>
      <c r="TWJ17" s="123"/>
      <c r="TWK17" s="123"/>
      <c r="TWL17" s="123"/>
      <c r="TWM17" s="123"/>
      <c r="TWN17" s="123"/>
      <c r="TWO17" s="123"/>
      <c r="TWP17" s="123"/>
      <c r="TWQ17" s="123"/>
      <c r="TWR17" s="123"/>
      <c r="TWS17" s="123"/>
      <c r="TWT17" s="123"/>
      <c r="TWU17" s="123"/>
      <c r="TWV17" s="123"/>
      <c r="TWW17" s="123"/>
      <c r="TWX17" s="123"/>
      <c r="TWY17" s="123"/>
      <c r="TWZ17" s="123"/>
      <c r="TXA17" s="123"/>
      <c r="TXB17" s="123"/>
      <c r="TXC17" s="123"/>
      <c r="TXD17" s="123"/>
      <c r="TXE17" s="123"/>
      <c r="TXF17" s="123"/>
      <c r="TXG17" s="123"/>
      <c r="TXH17" s="123"/>
      <c r="TXI17" s="123"/>
      <c r="TXJ17" s="123"/>
      <c r="TXK17" s="123"/>
      <c r="TXL17" s="123"/>
      <c r="TXM17" s="123"/>
      <c r="TXN17" s="123"/>
      <c r="TXO17" s="123"/>
      <c r="TXP17" s="123"/>
      <c r="TXQ17" s="123"/>
      <c r="TXR17" s="123"/>
      <c r="TXS17" s="123"/>
      <c r="TXT17" s="123"/>
      <c r="TXU17" s="123"/>
      <c r="TXV17" s="123"/>
      <c r="TXW17" s="123"/>
      <c r="TXX17" s="123"/>
      <c r="TXY17" s="123"/>
      <c r="TXZ17" s="123"/>
      <c r="TYA17" s="123"/>
      <c r="TYB17" s="123"/>
      <c r="TYC17" s="123"/>
      <c r="TYD17" s="123"/>
      <c r="TYE17" s="123"/>
      <c r="TYF17" s="123"/>
      <c r="TYG17" s="123"/>
      <c r="TYH17" s="123"/>
      <c r="TYI17" s="123"/>
      <c r="TYJ17" s="123"/>
      <c r="TYK17" s="123"/>
      <c r="TYL17" s="123"/>
      <c r="TYM17" s="123"/>
      <c r="TYN17" s="123"/>
      <c r="TYO17" s="123"/>
      <c r="TYP17" s="123"/>
      <c r="TYQ17" s="123"/>
      <c r="TYR17" s="123"/>
      <c r="TYS17" s="123"/>
      <c r="TYT17" s="123"/>
      <c r="TYU17" s="123"/>
      <c r="TYV17" s="123"/>
      <c r="TYW17" s="123"/>
      <c r="TYX17" s="123"/>
      <c r="TYY17" s="123"/>
      <c r="TYZ17" s="123"/>
      <c r="TZA17" s="123"/>
      <c r="TZB17" s="123"/>
      <c r="TZC17" s="123"/>
      <c r="TZD17" s="123"/>
      <c r="TZE17" s="123"/>
      <c r="TZF17" s="123"/>
      <c r="TZG17" s="123"/>
      <c r="TZH17" s="123"/>
      <c r="TZI17" s="123"/>
      <c r="TZJ17" s="123"/>
      <c r="TZK17" s="123"/>
      <c r="TZL17" s="123"/>
      <c r="TZM17" s="123"/>
      <c r="TZN17" s="123"/>
      <c r="TZO17" s="123"/>
      <c r="TZP17" s="123"/>
      <c r="TZQ17" s="123"/>
      <c r="TZR17" s="123"/>
      <c r="TZS17" s="123"/>
      <c r="TZT17" s="123"/>
      <c r="TZU17" s="123"/>
      <c r="TZV17" s="123"/>
      <c r="TZW17" s="123"/>
      <c r="TZX17" s="123"/>
      <c r="TZY17" s="123"/>
      <c r="TZZ17" s="123"/>
      <c r="UAA17" s="123"/>
      <c r="UAB17" s="123"/>
      <c r="UAC17" s="123"/>
      <c r="UAD17" s="123"/>
      <c r="UAE17" s="123"/>
      <c r="UAF17" s="123"/>
      <c r="UAG17" s="123"/>
      <c r="UAH17" s="123"/>
      <c r="UAI17" s="123"/>
      <c r="UAJ17" s="123"/>
      <c r="UAK17" s="123"/>
      <c r="UAL17" s="123"/>
      <c r="UAM17" s="123"/>
      <c r="UAN17" s="123"/>
      <c r="UAO17" s="123"/>
      <c r="UAP17" s="123"/>
      <c r="UAQ17" s="123"/>
      <c r="UAR17" s="123"/>
      <c r="UAS17" s="123"/>
      <c r="UAT17" s="123"/>
      <c r="UAU17" s="123"/>
      <c r="UAV17" s="123"/>
      <c r="UAW17" s="123"/>
      <c r="UAX17" s="123"/>
      <c r="UAY17" s="123"/>
      <c r="UAZ17" s="123"/>
      <c r="UBA17" s="123"/>
      <c r="UBB17" s="123"/>
      <c r="UBC17" s="123"/>
      <c r="UBD17" s="123"/>
      <c r="UBE17" s="123"/>
      <c r="UBF17" s="123"/>
      <c r="UBG17" s="123"/>
      <c r="UBH17" s="123"/>
      <c r="UBI17" s="123"/>
      <c r="UBJ17" s="123"/>
      <c r="UBK17" s="123"/>
      <c r="UBL17" s="123"/>
      <c r="UBM17" s="123"/>
      <c r="UBN17" s="123"/>
      <c r="UBO17" s="123"/>
      <c r="UBP17" s="123"/>
      <c r="UBQ17" s="123"/>
      <c r="UBR17" s="123"/>
      <c r="UBS17" s="123"/>
      <c r="UBT17" s="123"/>
      <c r="UBU17" s="123"/>
      <c r="UBV17" s="123"/>
      <c r="UBW17" s="123"/>
      <c r="UBX17" s="123"/>
      <c r="UBY17" s="123"/>
      <c r="UBZ17" s="123"/>
      <c r="UCA17" s="123"/>
      <c r="UCB17" s="123"/>
      <c r="UCC17" s="123"/>
      <c r="UCD17" s="123"/>
      <c r="UCE17" s="123"/>
      <c r="UCF17" s="123"/>
      <c r="UCG17" s="123"/>
      <c r="UCH17" s="123"/>
      <c r="UCI17" s="123"/>
      <c r="UCJ17" s="123"/>
      <c r="UCK17" s="123"/>
      <c r="UCL17" s="123"/>
      <c r="UCM17" s="123"/>
      <c r="UCN17" s="123"/>
      <c r="UCO17" s="123"/>
      <c r="UCP17" s="123"/>
      <c r="UCQ17" s="123"/>
      <c r="UCR17" s="123"/>
      <c r="UCS17" s="123"/>
      <c r="UCT17" s="123"/>
      <c r="UCU17" s="123"/>
      <c r="UCV17" s="123"/>
      <c r="UCW17" s="123"/>
      <c r="UCX17" s="123"/>
      <c r="UCY17" s="123"/>
      <c r="UCZ17" s="123"/>
      <c r="UDA17" s="123"/>
      <c r="UDB17" s="123"/>
      <c r="UDC17" s="123"/>
      <c r="UDD17" s="123"/>
      <c r="UDE17" s="123"/>
      <c r="UDF17" s="123"/>
      <c r="UDG17" s="123"/>
      <c r="UDH17" s="123"/>
      <c r="UDI17" s="123"/>
      <c r="UDJ17" s="123"/>
      <c r="UDK17" s="123"/>
      <c r="UDL17" s="123"/>
      <c r="UDM17" s="123"/>
      <c r="UDN17" s="123"/>
      <c r="UDO17" s="123"/>
      <c r="UDP17" s="123"/>
      <c r="UDQ17" s="123"/>
      <c r="UDR17" s="123"/>
      <c r="UDS17" s="123"/>
      <c r="UDT17" s="123"/>
      <c r="UDU17" s="123"/>
      <c r="UDV17" s="123"/>
      <c r="UDW17" s="123"/>
      <c r="UDX17" s="123"/>
      <c r="UDY17" s="123"/>
      <c r="UDZ17" s="123"/>
      <c r="UEA17" s="123"/>
      <c r="UEB17" s="123"/>
      <c r="UEC17" s="123"/>
      <c r="UED17" s="123"/>
      <c r="UEE17" s="123"/>
      <c r="UEF17" s="123"/>
      <c r="UEG17" s="123"/>
      <c r="UEH17" s="123"/>
      <c r="UEI17" s="123"/>
      <c r="UEJ17" s="123"/>
      <c r="UEK17" s="123"/>
      <c r="UEL17" s="123"/>
      <c r="UEM17" s="123"/>
      <c r="UEN17" s="123"/>
      <c r="UEO17" s="123"/>
      <c r="UEP17" s="123"/>
      <c r="UEQ17" s="123"/>
      <c r="UER17" s="123"/>
      <c r="UES17" s="123"/>
      <c r="UET17" s="123"/>
      <c r="UEU17" s="123"/>
      <c r="UEV17" s="123"/>
      <c r="UEW17" s="123"/>
      <c r="UEX17" s="123"/>
      <c r="UEY17" s="123"/>
      <c r="UEZ17" s="123"/>
      <c r="UFA17" s="123"/>
      <c r="UFB17" s="123"/>
      <c r="UFC17" s="123"/>
      <c r="UFD17" s="123"/>
      <c r="UFE17" s="123"/>
      <c r="UFF17" s="123"/>
      <c r="UFG17" s="123"/>
      <c r="UFH17" s="123"/>
      <c r="UFI17" s="123"/>
      <c r="UFJ17" s="123"/>
      <c r="UFK17" s="123"/>
      <c r="UFL17" s="123"/>
      <c r="UFM17" s="123"/>
      <c r="UFN17" s="123"/>
      <c r="UFO17" s="123"/>
      <c r="UFP17" s="123"/>
      <c r="UFQ17" s="123"/>
      <c r="UFR17" s="123"/>
      <c r="UFS17" s="123"/>
      <c r="UFT17" s="123"/>
      <c r="UFU17" s="123"/>
      <c r="UFV17" s="123"/>
      <c r="UFW17" s="123"/>
      <c r="UFX17" s="123"/>
      <c r="UFY17" s="123"/>
      <c r="UFZ17" s="123"/>
      <c r="UGA17" s="123"/>
      <c r="UGB17" s="123"/>
      <c r="UGC17" s="123"/>
      <c r="UGD17" s="123"/>
      <c r="UGE17" s="123"/>
      <c r="UGF17" s="123"/>
      <c r="UGG17" s="123"/>
      <c r="UGH17" s="123"/>
      <c r="UGI17" s="123"/>
      <c r="UGJ17" s="123"/>
      <c r="UGK17" s="123"/>
      <c r="UGL17" s="123"/>
      <c r="UGM17" s="123"/>
      <c r="UGN17" s="123"/>
      <c r="UGO17" s="123"/>
      <c r="UGP17" s="123"/>
      <c r="UGQ17" s="123"/>
      <c r="UGR17" s="123"/>
      <c r="UGS17" s="123"/>
      <c r="UGT17" s="123"/>
      <c r="UGU17" s="123"/>
      <c r="UGV17" s="123"/>
      <c r="UGW17" s="123"/>
      <c r="UGX17" s="123"/>
      <c r="UGY17" s="123"/>
      <c r="UGZ17" s="123"/>
      <c r="UHA17" s="123"/>
      <c r="UHB17" s="123"/>
      <c r="UHC17" s="123"/>
      <c r="UHD17" s="123"/>
      <c r="UHE17" s="123"/>
      <c r="UHF17" s="123"/>
      <c r="UHG17" s="123"/>
      <c r="UHH17" s="123"/>
      <c r="UHI17" s="123"/>
      <c r="UHJ17" s="123"/>
      <c r="UHK17" s="123"/>
      <c r="UHL17" s="123"/>
      <c r="UHM17" s="123"/>
      <c r="UHN17" s="123"/>
      <c r="UHO17" s="123"/>
      <c r="UHP17" s="123"/>
      <c r="UHQ17" s="123"/>
      <c r="UHR17" s="123"/>
      <c r="UHS17" s="123"/>
      <c r="UHT17" s="123"/>
      <c r="UHU17" s="123"/>
      <c r="UHV17" s="123"/>
      <c r="UHW17" s="123"/>
      <c r="UHX17" s="123"/>
      <c r="UHY17" s="123"/>
      <c r="UHZ17" s="123"/>
      <c r="UIA17" s="123"/>
      <c r="UIB17" s="123"/>
      <c r="UIC17" s="123"/>
      <c r="UID17" s="123"/>
      <c r="UIE17" s="123"/>
      <c r="UIF17" s="123"/>
      <c r="UIG17" s="123"/>
      <c r="UIH17" s="123"/>
      <c r="UII17" s="123"/>
      <c r="UIJ17" s="123"/>
      <c r="UIK17" s="123"/>
      <c r="UIL17" s="123"/>
      <c r="UIM17" s="123"/>
      <c r="UIN17" s="123"/>
      <c r="UIO17" s="123"/>
      <c r="UIP17" s="123"/>
      <c r="UIQ17" s="123"/>
      <c r="UIR17" s="123"/>
      <c r="UIS17" s="123"/>
      <c r="UIT17" s="123"/>
      <c r="UIU17" s="123"/>
      <c r="UIV17" s="123"/>
      <c r="UIW17" s="123"/>
      <c r="UIX17" s="123"/>
      <c r="UIY17" s="123"/>
      <c r="UIZ17" s="123"/>
      <c r="UJA17" s="123"/>
      <c r="UJB17" s="123"/>
      <c r="UJC17" s="123"/>
      <c r="UJD17" s="123"/>
      <c r="UJE17" s="123"/>
      <c r="UJF17" s="123"/>
      <c r="UJG17" s="123"/>
      <c r="UJH17" s="123"/>
      <c r="UJI17" s="123"/>
      <c r="UJJ17" s="123"/>
      <c r="UJK17" s="123"/>
      <c r="UJL17" s="123"/>
      <c r="UJM17" s="123"/>
      <c r="UJN17" s="123"/>
      <c r="UJO17" s="123"/>
      <c r="UJP17" s="123"/>
      <c r="UJQ17" s="123"/>
      <c r="UJR17" s="123"/>
      <c r="UJS17" s="123"/>
      <c r="UJT17" s="123"/>
      <c r="UJU17" s="123"/>
      <c r="UJV17" s="123"/>
      <c r="UJW17" s="123"/>
      <c r="UJX17" s="123"/>
      <c r="UJY17" s="123"/>
      <c r="UJZ17" s="123"/>
      <c r="UKA17" s="123"/>
      <c r="UKB17" s="123"/>
      <c r="UKC17" s="123"/>
      <c r="UKD17" s="123"/>
      <c r="UKE17" s="123"/>
      <c r="UKF17" s="123"/>
      <c r="UKG17" s="123"/>
      <c r="UKH17" s="123"/>
      <c r="UKI17" s="123"/>
      <c r="UKJ17" s="123"/>
      <c r="UKK17" s="123"/>
      <c r="UKL17" s="123"/>
      <c r="UKM17" s="123"/>
      <c r="UKN17" s="123"/>
      <c r="UKO17" s="123"/>
      <c r="UKP17" s="123"/>
      <c r="UKQ17" s="123"/>
      <c r="UKR17" s="123"/>
      <c r="UKS17" s="123"/>
      <c r="UKT17" s="123"/>
      <c r="UKU17" s="123"/>
      <c r="UKV17" s="123"/>
      <c r="UKW17" s="123"/>
      <c r="UKX17" s="123"/>
      <c r="UKY17" s="123"/>
      <c r="UKZ17" s="123"/>
      <c r="ULA17" s="123"/>
      <c r="ULB17" s="123"/>
      <c r="ULC17" s="123"/>
      <c r="ULD17" s="123"/>
      <c r="ULE17" s="123"/>
      <c r="ULF17" s="123"/>
      <c r="ULG17" s="123"/>
      <c r="ULH17" s="123"/>
      <c r="ULI17" s="123"/>
      <c r="ULJ17" s="123"/>
      <c r="ULK17" s="123"/>
      <c r="ULL17" s="123"/>
      <c r="ULM17" s="123"/>
      <c r="ULN17" s="123"/>
      <c r="ULO17" s="123"/>
      <c r="ULP17" s="123"/>
      <c r="ULQ17" s="123"/>
      <c r="ULR17" s="123"/>
      <c r="ULS17" s="123"/>
      <c r="ULT17" s="123"/>
      <c r="ULU17" s="123"/>
      <c r="ULV17" s="123"/>
      <c r="ULW17" s="123"/>
      <c r="ULX17" s="123"/>
      <c r="ULY17" s="123"/>
      <c r="ULZ17" s="123"/>
      <c r="UMA17" s="123"/>
      <c r="UMB17" s="123"/>
      <c r="UMC17" s="123"/>
      <c r="UMD17" s="123"/>
      <c r="UME17" s="123"/>
      <c r="UMF17" s="123"/>
      <c r="UMG17" s="123"/>
      <c r="UMH17" s="123"/>
      <c r="UMI17" s="123"/>
      <c r="UMJ17" s="123"/>
      <c r="UMK17" s="123"/>
      <c r="UML17" s="123"/>
      <c r="UMM17" s="123"/>
      <c r="UMN17" s="123"/>
      <c r="UMO17" s="123"/>
      <c r="UMP17" s="123"/>
      <c r="UMQ17" s="123"/>
      <c r="UMR17" s="123"/>
      <c r="UMS17" s="123"/>
      <c r="UMT17" s="123"/>
      <c r="UMU17" s="123"/>
      <c r="UMV17" s="123"/>
      <c r="UMW17" s="123"/>
      <c r="UMX17" s="123"/>
      <c r="UMY17" s="123"/>
      <c r="UMZ17" s="123"/>
      <c r="UNA17" s="123"/>
      <c r="UNB17" s="123"/>
      <c r="UNC17" s="123"/>
      <c r="UND17" s="123"/>
      <c r="UNE17" s="123"/>
      <c r="UNF17" s="123"/>
      <c r="UNG17" s="123"/>
      <c r="UNH17" s="123"/>
      <c r="UNI17" s="123"/>
      <c r="UNJ17" s="123"/>
      <c r="UNK17" s="123"/>
      <c r="UNL17" s="123"/>
      <c r="UNM17" s="123"/>
      <c r="UNN17" s="123"/>
      <c r="UNO17" s="123"/>
      <c r="UNP17" s="123"/>
      <c r="UNQ17" s="123"/>
      <c r="UNR17" s="123"/>
      <c r="UNS17" s="123"/>
      <c r="UNT17" s="123"/>
      <c r="UNU17" s="123"/>
      <c r="UNV17" s="123"/>
      <c r="UNW17" s="123"/>
      <c r="UNX17" s="123"/>
      <c r="UNY17" s="123"/>
      <c r="UNZ17" s="123"/>
      <c r="UOA17" s="123"/>
      <c r="UOB17" s="123"/>
      <c r="UOC17" s="123"/>
      <c r="UOD17" s="123"/>
      <c r="UOE17" s="123"/>
      <c r="UOF17" s="123"/>
      <c r="UOG17" s="123"/>
      <c r="UOH17" s="123"/>
      <c r="UOI17" s="123"/>
      <c r="UOJ17" s="123"/>
      <c r="UOK17" s="123"/>
      <c r="UOL17" s="123"/>
      <c r="UOM17" s="123"/>
      <c r="UON17" s="123"/>
      <c r="UOO17" s="123"/>
      <c r="UOP17" s="123"/>
      <c r="UOQ17" s="123"/>
      <c r="UOR17" s="123"/>
      <c r="UOS17" s="123"/>
      <c r="UOT17" s="123"/>
      <c r="UOU17" s="123"/>
      <c r="UOV17" s="123"/>
      <c r="UOW17" s="123"/>
      <c r="UOX17" s="123"/>
      <c r="UOY17" s="123"/>
      <c r="UOZ17" s="123"/>
      <c r="UPA17" s="123"/>
      <c r="UPB17" s="123"/>
      <c r="UPC17" s="123"/>
      <c r="UPD17" s="123"/>
      <c r="UPE17" s="123"/>
      <c r="UPF17" s="123"/>
      <c r="UPG17" s="123"/>
      <c r="UPH17" s="123"/>
      <c r="UPI17" s="123"/>
      <c r="UPJ17" s="123"/>
      <c r="UPK17" s="123"/>
      <c r="UPL17" s="123"/>
      <c r="UPM17" s="123"/>
      <c r="UPN17" s="123"/>
      <c r="UPO17" s="123"/>
      <c r="UPP17" s="123"/>
      <c r="UPQ17" s="123"/>
      <c r="UPR17" s="123"/>
      <c r="UPS17" s="123"/>
      <c r="UPT17" s="123"/>
      <c r="UPU17" s="123"/>
      <c r="UPV17" s="123"/>
      <c r="UPW17" s="123"/>
      <c r="UPX17" s="123"/>
      <c r="UPY17" s="123"/>
      <c r="UPZ17" s="123"/>
      <c r="UQA17" s="123"/>
      <c r="UQB17" s="123"/>
      <c r="UQC17" s="123"/>
      <c r="UQD17" s="123"/>
      <c r="UQE17" s="123"/>
      <c r="UQF17" s="123"/>
      <c r="UQG17" s="123"/>
      <c r="UQH17" s="123"/>
      <c r="UQI17" s="123"/>
      <c r="UQJ17" s="123"/>
      <c r="UQK17" s="123"/>
      <c r="UQL17" s="123"/>
      <c r="UQM17" s="123"/>
      <c r="UQN17" s="123"/>
      <c r="UQO17" s="123"/>
      <c r="UQP17" s="123"/>
      <c r="UQQ17" s="123"/>
      <c r="UQR17" s="123"/>
      <c r="UQS17" s="123"/>
      <c r="UQT17" s="123"/>
      <c r="UQU17" s="123"/>
      <c r="UQV17" s="123"/>
      <c r="UQW17" s="123"/>
      <c r="UQX17" s="123"/>
      <c r="UQY17" s="123"/>
      <c r="UQZ17" s="123"/>
      <c r="URA17" s="123"/>
      <c r="URB17" s="123"/>
      <c r="URC17" s="123"/>
      <c r="URD17" s="123"/>
      <c r="URE17" s="123"/>
      <c r="URF17" s="123"/>
      <c r="URG17" s="123"/>
      <c r="URH17" s="123"/>
      <c r="URI17" s="123"/>
      <c r="URJ17" s="123"/>
      <c r="URK17" s="123"/>
      <c r="URL17" s="123"/>
      <c r="URM17" s="123"/>
      <c r="URN17" s="123"/>
      <c r="URO17" s="123"/>
      <c r="URP17" s="123"/>
      <c r="URQ17" s="123"/>
      <c r="URR17" s="123"/>
      <c r="URS17" s="123"/>
      <c r="URT17" s="123"/>
      <c r="URU17" s="123"/>
      <c r="URV17" s="123"/>
      <c r="URW17" s="123"/>
      <c r="URX17" s="123"/>
      <c r="URY17" s="123"/>
      <c r="URZ17" s="123"/>
      <c r="USA17" s="123"/>
      <c r="USB17" s="123"/>
      <c r="USC17" s="123"/>
      <c r="USD17" s="123"/>
      <c r="USE17" s="123"/>
      <c r="USF17" s="123"/>
      <c r="USG17" s="123"/>
      <c r="USH17" s="123"/>
      <c r="USI17" s="123"/>
      <c r="USJ17" s="123"/>
      <c r="USK17" s="123"/>
      <c r="USL17" s="123"/>
      <c r="USM17" s="123"/>
      <c r="USN17" s="123"/>
      <c r="USO17" s="123"/>
      <c r="USP17" s="123"/>
      <c r="USQ17" s="123"/>
      <c r="USR17" s="123"/>
      <c r="USS17" s="123"/>
      <c r="UST17" s="123"/>
      <c r="USU17" s="123"/>
      <c r="USV17" s="123"/>
      <c r="USW17" s="123"/>
      <c r="USX17" s="123"/>
      <c r="USY17" s="123"/>
      <c r="USZ17" s="123"/>
      <c r="UTA17" s="123"/>
      <c r="UTB17" s="123"/>
      <c r="UTC17" s="123"/>
      <c r="UTD17" s="123"/>
      <c r="UTE17" s="123"/>
      <c r="UTF17" s="123"/>
      <c r="UTG17" s="123"/>
      <c r="UTH17" s="123"/>
      <c r="UTI17" s="123"/>
      <c r="UTJ17" s="123"/>
      <c r="UTK17" s="123"/>
      <c r="UTL17" s="123"/>
      <c r="UTM17" s="123"/>
      <c r="UTN17" s="123"/>
      <c r="UTO17" s="123"/>
      <c r="UTP17" s="123"/>
      <c r="UTQ17" s="123"/>
      <c r="UTR17" s="123"/>
      <c r="UTS17" s="123"/>
      <c r="UTT17" s="123"/>
      <c r="UTU17" s="123"/>
      <c r="UTV17" s="123"/>
      <c r="UTW17" s="123"/>
      <c r="UTX17" s="123"/>
      <c r="UTY17" s="123"/>
      <c r="UTZ17" s="123"/>
      <c r="UUA17" s="123"/>
      <c r="UUB17" s="123"/>
      <c r="UUC17" s="123"/>
      <c r="UUD17" s="123"/>
      <c r="UUE17" s="123"/>
      <c r="UUF17" s="123"/>
      <c r="UUG17" s="123"/>
      <c r="UUH17" s="123"/>
      <c r="UUI17" s="123"/>
      <c r="UUJ17" s="123"/>
      <c r="UUK17" s="123"/>
      <c r="UUL17" s="123"/>
      <c r="UUM17" s="123"/>
      <c r="UUN17" s="123"/>
      <c r="UUO17" s="123"/>
      <c r="UUP17" s="123"/>
      <c r="UUQ17" s="123"/>
      <c r="UUR17" s="123"/>
      <c r="UUS17" s="123"/>
      <c r="UUT17" s="123"/>
      <c r="UUU17" s="123"/>
      <c r="UUV17" s="123"/>
      <c r="UUW17" s="123"/>
      <c r="UUX17" s="123"/>
      <c r="UUY17" s="123"/>
      <c r="UUZ17" s="123"/>
      <c r="UVA17" s="123"/>
      <c r="UVB17" s="123"/>
      <c r="UVC17" s="123"/>
      <c r="UVD17" s="123"/>
      <c r="UVE17" s="123"/>
      <c r="UVF17" s="123"/>
      <c r="UVG17" s="123"/>
      <c r="UVH17" s="123"/>
      <c r="UVI17" s="123"/>
      <c r="UVJ17" s="123"/>
      <c r="UVK17" s="123"/>
      <c r="UVL17" s="123"/>
      <c r="UVM17" s="123"/>
      <c r="UVN17" s="123"/>
      <c r="UVO17" s="123"/>
      <c r="UVP17" s="123"/>
      <c r="UVQ17" s="123"/>
      <c r="UVR17" s="123"/>
      <c r="UVS17" s="123"/>
      <c r="UVT17" s="123"/>
      <c r="UVU17" s="123"/>
      <c r="UVV17" s="123"/>
      <c r="UVW17" s="123"/>
      <c r="UVX17" s="123"/>
      <c r="UVY17" s="123"/>
      <c r="UVZ17" s="123"/>
      <c r="UWA17" s="123"/>
      <c r="UWB17" s="123"/>
      <c r="UWC17" s="123"/>
      <c r="UWD17" s="123"/>
      <c r="UWE17" s="123"/>
      <c r="UWF17" s="123"/>
      <c r="UWG17" s="123"/>
      <c r="UWH17" s="123"/>
      <c r="UWI17" s="123"/>
      <c r="UWJ17" s="123"/>
      <c r="UWK17" s="123"/>
      <c r="UWL17" s="123"/>
      <c r="UWM17" s="123"/>
      <c r="UWN17" s="123"/>
      <c r="UWO17" s="123"/>
      <c r="UWP17" s="123"/>
      <c r="UWQ17" s="123"/>
      <c r="UWR17" s="123"/>
      <c r="UWS17" s="123"/>
      <c r="UWT17" s="123"/>
      <c r="UWU17" s="123"/>
      <c r="UWV17" s="123"/>
      <c r="UWW17" s="123"/>
      <c r="UWX17" s="123"/>
      <c r="UWY17" s="123"/>
      <c r="UWZ17" s="123"/>
      <c r="UXA17" s="123"/>
      <c r="UXB17" s="123"/>
      <c r="UXC17" s="123"/>
      <c r="UXD17" s="123"/>
      <c r="UXE17" s="123"/>
      <c r="UXF17" s="123"/>
      <c r="UXG17" s="123"/>
      <c r="UXH17" s="123"/>
      <c r="UXI17" s="123"/>
      <c r="UXJ17" s="123"/>
      <c r="UXK17" s="123"/>
      <c r="UXL17" s="123"/>
      <c r="UXM17" s="123"/>
      <c r="UXN17" s="123"/>
      <c r="UXO17" s="123"/>
      <c r="UXP17" s="123"/>
      <c r="UXQ17" s="123"/>
      <c r="UXR17" s="123"/>
      <c r="UXS17" s="123"/>
      <c r="UXT17" s="123"/>
      <c r="UXU17" s="123"/>
      <c r="UXV17" s="123"/>
      <c r="UXW17" s="123"/>
      <c r="UXX17" s="123"/>
      <c r="UXY17" s="123"/>
      <c r="UXZ17" s="123"/>
      <c r="UYA17" s="123"/>
      <c r="UYB17" s="123"/>
      <c r="UYC17" s="123"/>
      <c r="UYD17" s="123"/>
      <c r="UYE17" s="123"/>
      <c r="UYF17" s="123"/>
      <c r="UYG17" s="123"/>
      <c r="UYH17" s="123"/>
      <c r="UYI17" s="123"/>
      <c r="UYJ17" s="123"/>
      <c r="UYK17" s="123"/>
      <c r="UYL17" s="123"/>
      <c r="UYM17" s="123"/>
      <c r="UYN17" s="123"/>
      <c r="UYO17" s="123"/>
      <c r="UYP17" s="123"/>
      <c r="UYQ17" s="123"/>
      <c r="UYR17" s="123"/>
      <c r="UYS17" s="123"/>
      <c r="UYT17" s="123"/>
      <c r="UYU17" s="123"/>
      <c r="UYV17" s="123"/>
      <c r="UYW17" s="123"/>
      <c r="UYX17" s="123"/>
      <c r="UYY17" s="123"/>
      <c r="UYZ17" s="123"/>
      <c r="UZA17" s="123"/>
      <c r="UZB17" s="123"/>
      <c r="UZC17" s="123"/>
      <c r="UZD17" s="123"/>
      <c r="UZE17" s="123"/>
      <c r="UZF17" s="123"/>
      <c r="UZG17" s="123"/>
      <c r="UZH17" s="123"/>
      <c r="UZI17" s="123"/>
      <c r="UZJ17" s="123"/>
      <c r="UZK17" s="123"/>
      <c r="UZL17" s="123"/>
      <c r="UZM17" s="123"/>
      <c r="UZN17" s="123"/>
      <c r="UZO17" s="123"/>
      <c r="UZP17" s="123"/>
      <c r="UZQ17" s="123"/>
      <c r="UZR17" s="123"/>
      <c r="UZS17" s="123"/>
      <c r="UZT17" s="123"/>
      <c r="UZU17" s="123"/>
      <c r="UZV17" s="123"/>
      <c r="UZW17" s="123"/>
      <c r="UZX17" s="123"/>
      <c r="UZY17" s="123"/>
      <c r="UZZ17" s="123"/>
      <c r="VAA17" s="123"/>
      <c r="VAB17" s="123"/>
      <c r="VAC17" s="123"/>
      <c r="VAD17" s="123"/>
      <c r="VAE17" s="123"/>
      <c r="VAF17" s="123"/>
      <c r="VAG17" s="123"/>
      <c r="VAH17" s="123"/>
      <c r="VAI17" s="123"/>
      <c r="VAJ17" s="123"/>
      <c r="VAK17" s="123"/>
      <c r="VAL17" s="123"/>
      <c r="VAM17" s="123"/>
      <c r="VAN17" s="123"/>
      <c r="VAO17" s="123"/>
      <c r="VAP17" s="123"/>
      <c r="VAQ17" s="123"/>
      <c r="VAR17" s="123"/>
      <c r="VAS17" s="123"/>
      <c r="VAT17" s="123"/>
      <c r="VAU17" s="123"/>
      <c r="VAV17" s="123"/>
      <c r="VAW17" s="123"/>
      <c r="VAX17" s="123"/>
      <c r="VAY17" s="123"/>
      <c r="VAZ17" s="123"/>
      <c r="VBA17" s="123"/>
      <c r="VBB17" s="123"/>
      <c r="VBC17" s="123"/>
      <c r="VBD17" s="123"/>
      <c r="VBE17" s="123"/>
      <c r="VBF17" s="123"/>
      <c r="VBG17" s="123"/>
      <c r="VBH17" s="123"/>
      <c r="VBI17" s="123"/>
      <c r="VBJ17" s="123"/>
      <c r="VBK17" s="123"/>
      <c r="VBL17" s="123"/>
      <c r="VBM17" s="123"/>
      <c r="VBN17" s="123"/>
      <c r="VBO17" s="123"/>
      <c r="VBP17" s="123"/>
      <c r="VBQ17" s="123"/>
      <c r="VBR17" s="123"/>
      <c r="VBS17" s="123"/>
      <c r="VBT17" s="123"/>
      <c r="VBU17" s="123"/>
      <c r="VBV17" s="123"/>
      <c r="VBW17" s="123"/>
      <c r="VBX17" s="123"/>
      <c r="VBY17" s="123"/>
      <c r="VBZ17" s="123"/>
      <c r="VCA17" s="123"/>
      <c r="VCB17" s="123"/>
      <c r="VCC17" s="123"/>
      <c r="VCD17" s="123"/>
      <c r="VCE17" s="123"/>
      <c r="VCF17" s="123"/>
      <c r="VCG17" s="123"/>
      <c r="VCH17" s="123"/>
      <c r="VCI17" s="123"/>
      <c r="VCJ17" s="123"/>
      <c r="VCK17" s="123"/>
      <c r="VCL17" s="123"/>
      <c r="VCM17" s="123"/>
      <c r="VCN17" s="123"/>
      <c r="VCO17" s="123"/>
      <c r="VCP17" s="123"/>
      <c r="VCQ17" s="123"/>
      <c r="VCR17" s="123"/>
      <c r="VCS17" s="123"/>
      <c r="VCT17" s="123"/>
      <c r="VCU17" s="123"/>
      <c r="VCV17" s="123"/>
      <c r="VCW17" s="123"/>
      <c r="VCX17" s="123"/>
      <c r="VCY17" s="123"/>
      <c r="VCZ17" s="123"/>
      <c r="VDA17" s="123"/>
      <c r="VDB17" s="123"/>
      <c r="VDC17" s="123"/>
      <c r="VDD17" s="123"/>
      <c r="VDE17" s="123"/>
      <c r="VDF17" s="123"/>
      <c r="VDG17" s="123"/>
      <c r="VDH17" s="123"/>
      <c r="VDI17" s="123"/>
      <c r="VDJ17" s="123"/>
      <c r="VDK17" s="123"/>
      <c r="VDL17" s="123"/>
      <c r="VDM17" s="123"/>
      <c r="VDN17" s="123"/>
      <c r="VDO17" s="123"/>
      <c r="VDP17" s="123"/>
      <c r="VDQ17" s="123"/>
      <c r="VDR17" s="123"/>
      <c r="VDS17" s="123"/>
      <c r="VDT17" s="123"/>
      <c r="VDU17" s="123"/>
      <c r="VDV17" s="123"/>
      <c r="VDW17" s="123"/>
      <c r="VDX17" s="123"/>
      <c r="VDY17" s="123"/>
      <c r="VDZ17" s="123"/>
      <c r="VEA17" s="123"/>
      <c r="VEB17" s="123"/>
      <c r="VEC17" s="123"/>
      <c r="VED17" s="123"/>
      <c r="VEE17" s="123"/>
      <c r="VEF17" s="123"/>
      <c r="VEG17" s="123"/>
      <c r="VEH17" s="123"/>
      <c r="VEI17" s="123"/>
      <c r="VEJ17" s="123"/>
      <c r="VEK17" s="123"/>
      <c r="VEL17" s="123"/>
      <c r="VEM17" s="123"/>
      <c r="VEN17" s="123"/>
      <c r="VEO17" s="123"/>
      <c r="VEP17" s="123"/>
      <c r="VEQ17" s="123"/>
      <c r="VER17" s="123"/>
      <c r="VES17" s="123"/>
      <c r="VET17" s="123"/>
      <c r="VEU17" s="123"/>
      <c r="VEV17" s="123"/>
      <c r="VEW17" s="123"/>
      <c r="VEX17" s="123"/>
      <c r="VEY17" s="123"/>
      <c r="VEZ17" s="123"/>
      <c r="VFA17" s="123"/>
      <c r="VFB17" s="123"/>
      <c r="VFC17" s="123"/>
      <c r="VFD17" s="123"/>
      <c r="VFE17" s="123"/>
      <c r="VFF17" s="123"/>
      <c r="VFG17" s="123"/>
      <c r="VFH17" s="123"/>
      <c r="VFI17" s="123"/>
      <c r="VFJ17" s="123"/>
      <c r="VFK17" s="123"/>
      <c r="VFL17" s="123"/>
      <c r="VFM17" s="123"/>
      <c r="VFN17" s="123"/>
      <c r="VFO17" s="123"/>
      <c r="VFP17" s="123"/>
      <c r="VFQ17" s="123"/>
      <c r="VFR17" s="123"/>
      <c r="VFS17" s="123"/>
      <c r="VFT17" s="123"/>
      <c r="VFU17" s="123"/>
      <c r="VFV17" s="123"/>
      <c r="VFW17" s="123"/>
      <c r="VFX17" s="123"/>
      <c r="VFY17" s="123"/>
      <c r="VFZ17" s="123"/>
      <c r="VGA17" s="123"/>
      <c r="VGB17" s="123"/>
      <c r="VGC17" s="123"/>
      <c r="VGD17" s="123"/>
      <c r="VGE17" s="123"/>
      <c r="VGF17" s="123"/>
      <c r="VGG17" s="123"/>
      <c r="VGH17" s="123"/>
      <c r="VGI17" s="123"/>
      <c r="VGJ17" s="123"/>
      <c r="VGK17" s="123"/>
      <c r="VGL17" s="123"/>
      <c r="VGM17" s="123"/>
      <c r="VGN17" s="123"/>
      <c r="VGO17" s="123"/>
      <c r="VGP17" s="123"/>
      <c r="VGQ17" s="123"/>
      <c r="VGR17" s="123"/>
      <c r="VGS17" s="123"/>
      <c r="VGT17" s="123"/>
      <c r="VGU17" s="123"/>
      <c r="VGV17" s="123"/>
      <c r="VGW17" s="123"/>
      <c r="VGX17" s="123"/>
      <c r="VGY17" s="123"/>
      <c r="VGZ17" s="123"/>
      <c r="VHA17" s="123"/>
      <c r="VHB17" s="123"/>
      <c r="VHC17" s="123"/>
      <c r="VHD17" s="123"/>
      <c r="VHE17" s="123"/>
      <c r="VHF17" s="123"/>
      <c r="VHG17" s="123"/>
      <c r="VHH17" s="123"/>
      <c r="VHI17" s="123"/>
      <c r="VHJ17" s="123"/>
      <c r="VHK17" s="123"/>
      <c r="VHL17" s="123"/>
      <c r="VHM17" s="123"/>
      <c r="VHN17" s="123"/>
      <c r="VHO17" s="123"/>
      <c r="VHP17" s="123"/>
      <c r="VHQ17" s="123"/>
      <c r="VHR17" s="123"/>
      <c r="VHS17" s="123"/>
      <c r="VHT17" s="123"/>
      <c r="VHU17" s="123"/>
      <c r="VHV17" s="123"/>
      <c r="VHW17" s="123"/>
      <c r="VHX17" s="123"/>
      <c r="VHY17" s="123"/>
      <c r="VHZ17" s="123"/>
      <c r="VIA17" s="123"/>
      <c r="VIB17" s="123"/>
      <c r="VIC17" s="123"/>
      <c r="VID17" s="123"/>
      <c r="VIE17" s="123"/>
      <c r="VIF17" s="123"/>
      <c r="VIG17" s="123"/>
      <c r="VIH17" s="123"/>
      <c r="VII17" s="123"/>
      <c r="VIJ17" s="123"/>
      <c r="VIK17" s="123"/>
      <c r="VIL17" s="123"/>
      <c r="VIM17" s="123"/>
      <c r="VIN17" s="123"/>
      <c r="VIO17" s="123"/>
      <c r="VIP17" s="123"/>
      <c r="VIQ17" s="123"/>
      <c r="VIR17" s="123"/>
      <c r="VIS17" s="123"/>
      <c r="VIT17" s="123"/>
      <c r="VIU17" s="123"/>
      <c r="VIV17" s="123"/>
      <c r="VIW17" s="123"/>
      <c r="VIX17" s="123"/>
      <c r="VIY17" s="123"/>
      <c r="VIZ17" s="123"/>
      <c r="VJA17" s="123"/>
      <c r="VJB17" s="123"/>
      <c r="VJC17" s="123"/>
      <c r="VJD17" s="123"/>
      <c r="VJE17" s="123"/>
      <c r="VJF17" s="123"/>
      <c r="VJG17" s="123"/>
      <c r="VJH17" s="123"/>
      <c r="VJI17" s="123"/>
      <c r="VJJ17" s="123"/>
      <c r="VJK17" s="123"/>
      <c r="VJL17" s="123"/>
      <c r="VJM17" s="123"/>
      <c r="VJN17" s="123"/>
      <c r="VJO17" s="123"/>
      <c r="VJP17" s="123"/>
      <c r="VJQ17" s="123"/>
      <c r="VJR17" s="123"/>
      <c r="VJS17" s="123"/>
      <c r="VJT17" s="123"/>
      <c r="VJU17" s="123"/>
      <c r="VJV17" s="123"/>
      <c r="VJW17" s="123"/>
      <c r="VJX17" s="123"/>
      <c r="VJY17" s="123"/>
      <c r="VJZ17" s="123"/>
      <c r="VKA17" s="123"/>
      <c r="VKB17" s="123"/>
      <c r="VKC17" s="123"/>
      <c r="VKD17" s="123"/>
      <c r="VKE17" s="123"/>
      <c r="VKF17" s="123"/>
      <c r="VKG17" s="123"/>
      <c r="VKH17" s="123"/>
      <c r="VKI17" s="123"/>
      <c r="VKJ17" s="123"/>
      <c r="VKK17" s="123"/>
      <c r="VKL17" s="123"/>
      <c r="VKM17" s="123"/>
      <c r="VKN17" s="123"/>
      <c r="VKO17" s="123"/>
      <c r="VKP17" s="123"/>
      <c r="VKQ17" s="123"/>
      <c r="VKR17" s="123"/>
      <c r="VKS17" s="123"/>
      <c r="VKT17" s="123"/>
      <c r="VKU17" s="123"/>
      <c r="VKV17" s="123"/>
      <c r="VKW17" s="123"/>
      <c r="VKX17" s="123"/>
      <c r="VKY17" s="123"/>
      <c r="VKZ17" s="123"/>
      <c r="VLA17" s="123"/>
      <c r="VLB17" s="123"/>
      <c r="VLC17" s="123"/>
      <c r="VLD17" s="123"/>
      <c r="VLE17" s="123"/>
      <c r="VLF17" s="123"/>
      <c r="VLG17" s="123"/>
      <c r="VLH17" s="123"/>
      <c r="VLI17" s="123"/>
      <c r="VLJ17" s="123"/>
      <c r="VLK17" s="123"/>
      <c r="VLL17" s="123"/>
      <c r="VLM17" s="123"/>
      <c r="VLN17" s="123"/>
      <c r="VLO17" s="123"/>
      <c r="VLP17" s="123"/>
      <c r="VLQ17" s="123"/>
      <c r="VLR17" s="123"/>
      <c r="VLS17" s="123"/>
      <c r="VLT17" s="123"/>
      <c r="VLU17" s="123"/>
      <c r="VLV17" s="123"/>
      <c r="VLW17" s="123"/>
      <c r="VLX17" s="123"/>
      <c r="VLY17" s="123"/>
      <c r="VLZ17" s="123"/>
      <c r="VMA17" s="123"/>
      <c r="VMB17" s="123"/>
      <c r="VMC17" s="123"/>
      <c r="VMD17" s="123"/>
      <c r="VME17" s="123"/>
      <c r="VMF17" s="123"/>
      <c r="VMG17" s="123"/>
      <c r="VMH17" s="123"/>
      <c r="VMI17" s="123"/>
      <c r="VMJ17" s="123"/>
      <c r="VMK17" s="123"/>
      <c r="VML17" s="123"/>
      <c r="VMM17" s="123"/>
      <c r="VMN17" s="123"/>
      <c r="VMO17" s="123"/>
      <c r="VMP17" s="123"/>
      <c r="VMQ17" s="123"/>
      <c r="VMR17" s="123"/>
      <c r="VMS17" s="123"/>
      <c r="VMT17" s="123"/>
      <c r="VMU17" s="123"/>
      <c r="VMV17" s="123"/>
      <c r="VMW17" s="123"/>
      <c r="VMX17" s="123"/>
      <c r="VMY17" s="123"/>
      <c r="VMZ17" s="123"/>
      <c r="VNA17" s="123"/>
      <c r="VNB17" s="123"/>
      <c r="VNC17" s="123"/>
      <c r="VND17" s="123"/>
      <c r="VNE17" s="123"/>
      <c r="VNF17" s="123"/>
      <c r="VNG17" s="123"/>
      <c r="VNH17" s="123"/>
      <c r="VNI17" s="123"/>
      <c r="VNJ17" s="123"/>
      <c r="VNK17" s="123"/>
      <c r="VNL17" s="123"/>
      <c r="VNM17" s="123"/>
      <c r="VNN17" s="123"/>
      <c r="VNO17" s="123"/>
      <c r="VNP17" s="123"/>
      <c r="VNQ17" s="123"/>
      <c r="VNR17" s="123"/>
      <c r="VNS17" s="123"/>
      <c r="VNT17" s="123"/>
      <c r="VNU17" s="123"/>
      <c r="VNV17" s="123"/>
      <c r="VNW17" s="123"/>
      <c r="VNX17" s="123"/>
      <c r="VNY17" s="123"/>
      <c r="VNZ17" s="123"/>
      <c r="VOA17" s="123"/>
      <c r="VOB17" s="123"/>
      <c r="VOC17" s="123"/>
      <c r="VOD17" s="123"/>
      <c r="VOE17" s="123"/>
      <c r="VOF17" s="123"/>
      <c r="VOG17" s="123"/>
      <c r="VOH17" s="123"/>
      <c r="VOI17" s="123"/>
      <c r="VOJ17" s="123"/>
      <c r="VOK17" s="123"/>
      <c r="VOL17" s="123"/>
      <c r="VOM17" s="123"/>
      <c r="VON17" s="123"/>
      <c r="VOO17" s="123"/>
      <c r="VOP17" s="123"/>
      <c r="VOQ17" s="123"/>
      <c r="VOR17" s="123"/>
      <c r="VOS17" s="123"/>
      <c r="VOT17" s="123"/>
      <c r="VOU17" s="123"/>
      <c r="VOV17" s="123"/>
      <c r="VOW17" s="123"/>
      <c r="VOX17" s="123"/>
      <c r="VOY17" s="123"/>
      <c r="VOZ17" s="123"/>
      <c r="VPA17" s="123"/>
      <c r="VPB17" s="123"/>
      <c r="VPC17" s="123"/>
      <c r="VPD17" s="123"/>
      <c r="VPE17" s="123"/>
      <c r="VPF17" s="123"/>
      <c r="VPG17" s="123"/>
      <c r="VPH17" s="123"/>
      <c r="VPI17" s="123"/>
      <c r="VPJ17" s="123"/>
      <c r="VPK17" s="123"/>
      <c r="VPL17" s="123"/>
      <c r="VPM17" s="123"/>
      <c r="VPN17" s="123"/>
      <c r="VPO17" s="123"/>
      <c r="VPP17" s="123"/>
      <c r="VPQ17" s="123"/>
      <c r="VPR17" s="123"/>
      <c r="VPS17" s="123"/>
      <c r="VPT17" s="123"/>
      <c r="VPU17" s="123"/>
      <c r="VPV17" s="123"/>
      <c r="VPW17" s="123"/>
      <c r="VPX17" s="123"/>
      <c r="VPY17" s="123"/>
      <c r="VPZ17" s="123"/>
      <c r="VQA17" s="123"/>
      <c r="VQB17" s="123"/>
      <c r="VQC17" s="123"/>
      <c r="VQD17" s="123"/>
      <c r="VQE17" s="123"/>
      <c r="VQF17" s="123"/>
      <c r="VQG17" s="123"/>
      <c r="VQH17" s="123"/>
      <c r="VQI17" s="123"/>
      <c r="VQJ17" s="123"/>
      <c r="VQK17" s="123"/>
      <c r="VQL17" s="123"/>
      <c r="VQM17" s="123"/>
      <c r="VQN17" s="123"/>
      <c r="VQO17" s="123"/>
      <c r="VQP17" s="123"/>
      <c r="VQQ17" s="123"/>
      <c r="VQR17" s="123"/>
      <c r="VQS17" s="123"/>
      <c r="VQT17" s="123"/>
      <c r="VQU17" s="123"/>
      <c r="VQV17" s="123"/>
      <c r="VQW17" s="123"/>
      <c r="VQX17" s="123"/>
      <c r="VQY17" s="123"/>
      <c r="VQZ17" s="123"/>
      <c r="VRA17" s="123"/>
      <c r="VRB17" s="123"/>
      <c r="VRC17" s="123"/>
      <c r="VRD17" s="123"/>
      <c r="VRE17" s="123"/>
      <c r="VRF17" s="123"/>
      <c r="VRG17" s="123"/>
      <c r="VRH17" s="123"/>
      <c r="VRI17" s="123"/>
      <c r="VRJ17" s="123"/>
      <c r="VRK17" s="123"/>
      <c r="VRL17" s="123"/>
      <c r="VRM17" s="123"/>
      <c r="VRN17" s="123"/>
      <c r="VRO17" s="123"/>
      <c r="VRP17" s="123"/>
      <c r="VRQ17" s="123"/>
      <c r="VRR17" s="123"/>
      <c r="VRS17" s="123"/>
      <c r="VRT17" s="123"/>
      <c r="VRU17" s="123"/>
      <c r="VRV17" s="123"/>
      <c r="VRW17" s="123"/>
      <c r="VRX17" s="123"/>
      <c r="VRY17" s="123"/>
      <c r="VRZ17" s="123"/>
      <c r="VSA17" s="123"/>
      <c r="VSB17" s="123"/>
      <c r="VSC17" s="123"/>
      <c r="VSD17" s="123"/>
      <c r="VSE17" s="123"/>
      <c r="VSF17" s="123"/>
      <c r="VSG17" s="123"/>
      <c r="VSH17" s="123"/>
      <c r="VSI17" s="123"/>
      <c r="VSJ17" s="123"/>
      <c r="VSK17" s="123"/>
      <c r="VSL17" s="123"/>
      <c r="VSM17" s="123"/>
      <c r="VSN17" s="123"/>
      <c r="VSO17" s="123"/>
      <c r="VSP17" s="123"/>
      <c r="VSQ17" s="123"/>
      <c r="VSR17" s="123"/>
      <c r="VSS17" s="123"/>
      <c r="VST17" s="123"/>
      <c r="VSU17" s="123"/>
      <c r="VSV17" s="123"/>
      <c r="VSW17" s="123"/>
      <c r="VSX17" s="123"/>
      <c r="VSY17" s="123"/>
      <c r="VSZ17" s="123"/>
      <c r="VTA17" s="123"/>
      <c r="VTB17" s="123"/>
      <c r="VTC17" s="123"/>
      <c r="VTD17" s="123"/>
      <c r="VTE17" s="123"/>
      <c r="VTF17" s="123"/>
      <c r="VTG17" s="123"/>
      <c r="VTH17" s="123"/>
      <c r="VTI17" s="123"/>
      <c r="VTJ17" s="123"/>
      <c r="VTK17" s="123"/>
      <c r="VTL17" s="123"/>
      <c r="VTM17" s="123"/>
      <c r="VTN17" s="123"/>
      <c r="VTO17" s="123"/>
      <c r="VTP17" s="123"/>
      <c r="VTQ17" s="123"/>
      <c r="VTR17" s="123"/>
      <c r="VTS17" s="123"/>
      <c r="VTT17" s="123"/>
      <c r="VTU17" s="123"/>
      <c r="VTV17" s="123"/>
      <c r="VTW17" s="123"/>
      <c r="VTX17" s="123"/>
      <c r="VTY17" s="123"/>
      <c r="VTZ17" s="123"/>
      <c r="VUA17" s="123"/>
      <c r="VUB17" s="123"/>
      <c r="VUC17" s="123"/>
      <c r="VUD17" s="123"/>
      <c r="VUE17" s="123"/>
      <c r="VUF17" s="123"/>
      <c r="VUG17" s="123"/>
      <c r="VUH17" s="123"/>
      <c r="VUI17" s="123"/>
      <c r="VUJ17" s="123"/>
      <c r="VUK17" s="123"/>
      <c r="VUL17" s="123"/>
      <c r="VUM17" s="123"/>
      <c r="VUN17" s="123"/>
      <c r="VUO17" s="123"/>
      <c r="VUP17" s="123"/>
      <c r="VUQ17" s="123"/>
      <c r="VUR17" s="123"/>
      <c r="VUS17" s="123"/>
      <c r="VUT17" s="123"/>
      <c r="VUU17" s="123"/>
      <c r="VUV17" s="123"/>
      <c r="VUW17" s="123"/>
      <c r="VUX17" s="123"/>
      <c r="VUY17" s="123"/>
      <c r="VUZ17" s="123"/>
      <c r="VVA17" s="123"/>
      <c r="VVB17" s="123"/>
      <c r="VVC17" s="123"/>
      <c r="VVD17" s="123"/>
      <c r="VVE17" s="123"/>
      <c r="VVF17" s="123"/>
      <c r="VVG17" s="123"/>
      <c r="VVH17" s="123"/>
      <c r="VVI17" s="123"/>
      <c r="VVJ17" s="123"/>
      <c r="VVK17" s="123"/>
      <c r="VVL17" s="123"/>
      <c r="VVM17" s="123"/>
      <c r="VVN17" s="123"/>
      <c r="VVO17" s="123"/>
      <c r="VVP17" s="123"/>
      <c r="VVQ17" s="123"/>
      <c r="VVR17" s="123"/>
      <c r="VVS17" s="123"/>
      <c r="VVT17" s="123"/>
      <c r="VVU17" s="123"/>
      <c r="VVV17" s="123"/>
      <c r="VVW17" s="123"/>
      <c r="VVX17" s="123"/>
      <c r="VVY17" s="123"/>
      <c r="VVZ17" s="123"/>
      <c r="VWA17" s="123"/>
      <c r="VWB17" s="123"/>
      <c r="VWC17" s="123"/>
      <c r="VWD17" s="123"/>
      <c r="VWE17" s="123"/>
      <c r="VWF17" s="123"/>
      <c r="VWG17" s="123"/>
      <c r="VWH17" s="123"/>
      <c r="VWI17" s="123"/>
      <c r="VWJ17" s="123"/>
      <c r="VWK17" s="123"/>
      <c r="VWL17" s="123"/>
      <c r="VWM17" s="123"/>
      <c r="VWN17" s="123"/>
      <c r="VWO17" s="123"/>
      <c r="VWP17" s="123"/>
      <c r="VWQ17" s="123"/>
      <c r="VWR17" s="123"/>
      <c r="VWS17" s="123"/>
      <c r="VWT17" s="123"/>
      <c r="VWU17" s="123"/>
      <c r="VWV17" s="123"/>
      <c r="VWW17" s="123"/>
      <c r="VWX17" s="123"/>
      <c r="VWY17" s="123"/>
      <c r="VWZ17" s="123"/>
      <c r="VXA17" s="123"/>
      <c r="VXB17" s="123"/>
      <c r="VXC17" s="123"/>
      <c r="VXD17" s="123"/>
      <c r="VXE17" s="123"/>
      <c r="VXF17" s="123"/>
      <c r="VXG17" s="123"/>
      <c r="VXH17" s="123"/>
      <c r="VXI17" s="123"/>
      <c r="VXJ17" s="123"/>
      <c r="VXK17" s="123"/>
      <c r="VXL17" s="123"/>
      <c r="VXM17" s="123"/>
      <c r="VXN17" s="123"/>
      <c r="VXO17" s="123"/>
      <c r="VXP17" s="123"/>
      <c r="VXQ17" s="123"/>
      <c r="VXR17" s="123"/>
      <c r="VXS17" s="123"/>
      <c r="VXT17" s="123"/>
      <c r="VXU17" s="123"/>
      <c r="VXV17" s="123"/>
      <c r="VXW17" s="123"/>
      <c r="VXX17" s="123"/>
      <c r="VXY17" s="123"/>
      <c r="VXZ17" s="123"/>
      <c r="VYA17" s="123"/>
      <c r="VYB17" s="123"/>
      <c r="VYC17" s="123"/>
      <c r="VYD17" s="123"/>
      <c r="VYE17" s="123"/>
      <c r="VYF17" s="123"/>
      <c r="VYG17" s="123"/>
      <c r="VYH17" s="123"/>
      <c r="VYI17" s="123"/>
      <c r="VYJ17" s="123"/>
      <c r="VYK17" s="123"/>
      <c r="VYL17" s="123"/>
      <c r="VYM17" s="123"/>
      <c r="VYN17" s="123"/>
      <c r="VYO17" s="123"/>
      <c r="VYP17" s="123"/>
      <c r="VYQ17" s="123"/>
      <c r="VYR17" s="123"/>
      <c r="VYS17" s="123"/>
      <c r="VYT17" s="123"/>
      <c r="VYU17" s="123"/>
      <c r="VYV17" s="123"/>
      <c r="VYW17" s="123"/>
      <c r="VYX17" s="123"/>
      <c r="VYY17" s="123"/>
      <c r="VYZ17" s="123"/>
      <c r="VZA17" s="123"/>
      <c r="VZB17" s="123"/>
      <c r="VZC17" s="123"/>
      <c r="VZD17" s="123"/>
      <c r="VZE17" s="123"/>
      <c r="VZF17" s="123"/>
      <c r="VZG17" s="123"/>
      <c r="VZH17" s="123"/>
      <c r="VZI17" s="123"/>
      <c r="VZJ17" s="123"/>
      <c r="VZK17" s="123"/>
      <c r="VZL17" s="123"/>
      <c r="VZM17" s="123"/>
      <c r="VZN17" s="123"/>
      <c r="VZO17" s="123"/>
      <c r="VZP17" s="123"/>
      <c r="VZQ17" s="123"/>
      <c r="VZR17" s="123"/>
      <c r="VZS17" s="123"/>
      <c r="VZT17" s="123"/>
      <c r="VZU17" s="123"/>
      <c r="VZV17" s="123"/>
      <c r="VZW17" s="123"/>
      <c r="VZX17" s="123"/>
      <c r="VZY17" s="123"/>
      <c r="VZZ17" s="123"/>
      <c r="WAA17" s="123"/>
      <c r="WAB17" s="123"/>
      <c r="WAC17" s="123"/>
      <c r="WAD17" s="123"/>
      <c r="WAE17" s="123"/>
      <c r="WAF17" s="123"/>
      <c r="WAG17" s="123"/>
      <c r="WAH17" s="123"/>
      <c r="WAI17" s="123"/>
      <c r="WAJ17" s="123"/>
      <c r="WAK17" s="123"/>
      <c r="WAL17" s="123"/>
      <c r="WAM17" s="123"/>
      <c r="WAN17" s="123"/>
      <c r="WAO17" s="123"/>
      <c r="WAP17" s="123"/>
      <c r="WAQ17" s="123"/>
      <c r="WAR17" s="123"/>
      <c r="WAS17" s="123"/>
      <c r="WAT17" s="123"/>
      <c r="WAU17" s="123"/>
      <c r="WAV17" s="123"/>
      <c r="WAW17" s="123"/>
      <c r="WAX17" s="123"/>
      <c r="WAY17" s="123"/>
      <c r="WAZ17" s="123"/>
      <c r="WBA17" s="123"/>
      <c r="WBB17" s="123"/>
      <c r="WBC17" s="123"/>
      <c r="WBD17" s="123"/>
      <c r="WBE17" s="123"/>
      <c r="WBF17" s="123"/>
      <c r="WBG17" s="123"/>
      <c r="WBH17" s="123"/>
      <c r="WBI17" s="123"/>
      <c r="WBJ17" s="123"/>
      <c r="WBK17" s="123"/>
      <c r="WBL17" s="123"/>
      <c r="WBM17" s="123"/>
      <c r="WBN17" s="123"/>
      <c r="WBO17" s="123"/>
      <c r="WBP17" s="123"/>
      <c r="WBQ17" s="123"/>
      <c r="WBR17" s="123"/>
      <c r="WBS17" s="123"/>
      <c r="WBT17" s="123"/>
      <c r="WBU17" s="123"/>
      <c r="WBV17" s="123"/>
      <c r="WBW17" s="123"/>
      <c r="WBX17" s="123"/>
      <c r="WBY17" s="123"/>
      <c r="WBZ17" s="123"/>
      <c r="WCA17" s="123"/>
      <c r="WCB17" s="123"/>
      <c r="WCC17" s="123"/>
      <c r="WCD17" s="123"/>
      <c r="WCE17" s="123"/>
      <c r="WCF17" s="123"/>
      <c r="WCG17" s="123"/>
      <c r="WCH17" s="123"/>
      <c r="WCI17" s="123"/>
      <c r="WCJ17" s="123"/>
      <c r="WCK17" s="123"/>
      <c r="WCL17" s="123"/>
      <c r="WCM17" s="123"/>
      <c r="WCN17" s="123"/>
      <c r="WCO17" s="123"/>
      <c r="WCP17" s="123"/>
      <c r="WCQ17" s="123"/>
      <c r="WCR17" s="123"/>
      <c r="WCS17" s="123"/>
      <c r="WCT17" s="123"/>
      <c r="WCU17" s="123"/>
      <c r="WCV17" s="123"/>
      <c r="WCW17" s="123"/>
      <c r="WCX17" s="123"/>
      <c r="WCY17" s="123"/>
      <c r="WCZ17" s="123"/>
      <c r="WDA17" s="123"/>
      <c r="WDB17" s="123"/>
      <c r="WDC17" s="123"/>
      <c r="WDD17" s="123"/>
      <c r="WDE17" s="123"/>
      <c r="WDF17" s="123"/>
      <c r="WDG17" s="123"/>
      <c r="WDH17" s="123"/>
      <c r="WDI17" s="123"/>
      <c r="WDJ17" s="123"/>
      <c r="WDK17" s="123"/>
      <c r="WDL17" s="123"/>
      <c r="WDM17" s="123"/>
      <c r="WDN17" s="123"/>
      <c r="WDO17" s="123"/>
      <c r="WDP17" s="123"/>
      <c r="WDQ17" s="123"/>
      <c r="WDR17" s="123"/>
      <c r="WDS17" s="123"/>
      <c r="WDT17" s="123"/>
      <c r="WDU17" s="123"/>
      <c r="WDV17" s="123"/>
      <c r="WDW17" s="123"/>
      <c r="WDX17" s="123"/>
      <c r="WDY17" s="123"/>
      <c r="WDZ17" s="123"/>
      <c r="WEA17" s="123"/>
      <c r="WEB17" s="123"/>
      <c r="WEC17" s="123"/>
      <c r="WED17" s="123"/>
      <c r="WEE17" s="123"/>
      <c r="WEF17" s="123"/>
      <c r="WEG17" s="123"/>
      <c r="WEH17" s="123"/>
      <c r="WEI17" s="123"/>
      <c r="WEJ17" s="123"/>
      <c r="WEK17" s="123"/>
      <c r="WEL17" s="123"/>
      <c r="WEM17" s="123"/>
      <c r="WEN17" s="123"/>
      <c r="WEO17" s="123"/>
      <c r="WEP17" s="123"/>
      <c r="WEQ17" s="123"/>
      <c r="WER17" s="123"/>
      <c r="WES17" s="123"/>
      <c r="WET17" s="123"/>
      <c r="WEU17" s="123"/>
      <c r="WEV17" s="123"/>
      <c r="WEW17" s="123"/>
      <c r="WEX17" s="123"/>
      <c r="WEY17" s="123"/>
      <c r="WEZ17" s="123"/>
      <c r="WFA17" s="123"/>
      <c r="WFB17" s="123"/>
      <c r="WFC17" s="123"/>
      <c r="WFD17" s="123"/>
      <c r="WFE17" s="123"/>
      <c r="WFF17" s="123"/>
      <c r="WFG17" s="123"/>
      <c r="WFH17" s="123"/>
      <c r="WFI17" s="123"/>
      <c r="WFJ17" s="123"/>
      <c r="WFK17" s="123"/>
      <c r="WFL17" s="123"/>
      <c r="WFM17" s="123"/>
      <c r="WFN17" s="123"/>
      <c r="WFO17" s="123"/>
      <c r="WFP17" s="123"/>
      <c r="WFQ17" s="123"/>
      <c r="WFR17" s="123"/>
      <c r="WFS17" s="123"/>
      <c r="WFT17" s="123"/>
      <c r="WFU17" s="123"/>
      <c r="WFV17" s="123"/>
      <c r="WFW17" s="123"/>
      <c r="WFX17" s="123"/>
      <c r="WFY17" s="123"/>
      <c r="WFZ17" s="123"/>
      <c r="WGA17" s="123"/>
      <c r="WGB17" s="123"/>
      <c r="WGC17" s="123"/>
      <c r="WGD17" s="123"/>
      <c r="WGE17" s="123"/>
      <c r="WGF17" s="123"/>
      <c r="WGG17" s="123"/>
      <c r="WGH17" s="123"/>
      <c r="WGI17" s="123"/>
      <c r="WGJ17" s="123"/>
      <c r="WGK17" s="123"/>
      <c r="WGL17" s="123"/>
      <c r="WGM17" s="123"/>
      <c r="WGN17" s="123"/>
      <c r="WGO17" s="123"/>
      <c r="WGP17" s="123"/>
      <c r="WGQ17" s="123"/>
      <c r="WGR17" s="123"/>
      <c r="WGS17" s="123"/>
      <c r="WGT17" s="123"/>
      <c r="WGU17" s="123"/>
      <c r="WGV17" s="123"/>
      <c r="WGW17" s="123"/>
      <c r="WGX17" s="123"/>
      <c r="WGY17" s="123"/>
      <c r="WGZ17" s="123"/>
      <c r="WHA17" s="123"/>
      <c r="WHB17" s="123"/>
      <c r="WHC17" s="123"/>
      <c r="WHD17" s="123"/>
      <c r="WHE17" s="123"/>
      <c r="WHF17" s="123"/>
      <c r="WHG17" s="123"/>
      <c r="WHH17" s="123"/>
      <c r="WHI17" s="123"/>
      <c r="WHJ17" s="123"/>
      <c r="WHK17" s="123"/>
      <c r="WHL17" s="123"/>
      <c r="WHM17" s="123"/>
      <c r="WHN17" s="123"/>
      <c r="WHO17" s="123"/>
      <c r="WHP17" s="123"/>
      <c r="WHQ17" s="123"/>
      <c r="WHR17" s="123"/>
      <c r="WHS17" s="123"/>
      <c r="WHT17" s="123"/>
      <c r="WHU17" s="123"/>
      <c r="WHV17" s="123"/>
      <c r="WHW17" s="123"/>
      <c r="WHX17" s="123"/>
      <c r="WHY17" s="123"/>
      <c r="WHZ17" s="123"/>
      <c r="WIA17" s="123"/>
      <c r="WIB17" s="123"/>
      <c r="WIC17" s="123"/>
      <c r="WID17" s="123"/>
      <c r="WIE17" s="123"/>
      <c r="WIF17" s="123"/>
      <c r="WIG17" s="123"/>
      <c r="WIH17" s="123"/>
      <c r="WII17" s="123"/>
      <c r="WIJ17" s="123"/>
      <c r="WIK17" s="123"/>
      <c r="WIL17" s="123"/>
      <c r="WIM17" s="123"/>
      <c r="WIN17" s="123"/>
      <c r="WIO17" s="123"/>
      <c r="WIP17" s="123"/>
      <c r="WIQ17" s="123"/>
      <c r="WIR17" s="123"/>
      <c r="WIS17" s="123"/>
      <c r="WIT17" s="123"/>
      <c r="WIU17" s="123"/>
      <c r="WIV17" s="123"/>
      <c r="WIW17" s="123"/>
      <c r="WIX17" s="123"/>
      <c r="WIY17" s="123"/>
      <c r="WIZ17" s="123"/>
      <c r="WJA17" s="123"/>
      <c r="WJB17" s="123"/>
      <c r="WJC17" s="123"/>
      <c r="WJD17" s="123"/>
      <c r="WJE17" s="123"/>
      <c r="WJF17" s="123"/>
      <c r="WJG17" s="123"/>
      <c r="WJH17" s="123"/>
      <c r="WJI17" s="123"/>
      <c r="WJJ17" s="123"/>
      <c r="WJK17" s="123"/>
      <c r="WJL17" s="123"/>
      <c r="WJM17" s="123"/>
      <c r="WJN17" s="123"/>
      <c r="WJO17" s="123"/>
      <c r="WJP17" s="123"/>
      <c r="WJQ17" s="123"/>
      <c r="WJR17" s="123"/>
      <c r="WJS17" s="123"/>
      <c r="WJT17" s="123"/>
      <c r="WJU17" s="123"/>
      <c r="WJV17" s="123"/>
      <c r="WJW17" s="123"/>
      <c r="WJX17" s="123"/>
      <c r="WJY17" s="123"/>
      <c r="WJZ17" s="123"/>
      <c r="WKA17" s="123"/>
      <c r="WKB17" s="123"/>
      <c r="WKC17" s="123"/>
      <c r="WKD17" s="123"/>
      <c r="WKE17" s="123"/>
      <c r="WKF17" s="123"/>
      <c r="WKG17" s="123"/>
      <c r="WKH17" s="123"/>
      <c r="WKI17" s="123"/>
      <c r="WKJ17" s="123"/>
      <c r="WKK17" s="123"/>
      <c r="WKL17" s="123"/>
      <c r="WKM17" s="123"/>
      <c r="WKN17" s="123"/>
      <c r="WKO17" s="123"/>
      <c r="WKP17" s="123"/>
      <c r="WKQ17" s="123"/>
      <c r="WKR17" s="123"/>
      <c r="WKS17" s="123"/>
      <c r="WKT17" s="123"/>
      <c r="WKU17" s="123"/>
      <c r="WKV17" s="123"/>
      <c r="WKW17" s="123"/>
      <c r="WKX17" s="123"/>
      <c r="WKY17" s="123"/>
      <c r="WKZ17" s="123"/>
      <c r="WLA17" s="123"/>
      <c r="WLB17" s="123"/>
      <c r="WLC17" s="123"/>
      <c r="WLD17" s="123"/>
      <c r="WLE17" s="123"/>
      <c r="WLF17" s="123"/>
      <c r="WLG17" s="123"/>
      <c r="WLH17" s="123"/>
      <c r="WLI17" s="123"/>
      <c r="WLJ17" s="123"/>
      <c r="WLK17" s="123"/>
      <c r="WLL17" s="123"/>
      <c r="WLM17" s="123"/>
      <c r="WLN17" s="123"/>
      <c r="WLO17" s="123"/>
      <c r="WLP17" s="123"/>
      <c r="WLQ17" s="123"/>
      <c r="WLR17" s="123"/>
      <c r="WLS17" s="123"/>
      <c r="WLT17" s="123"/>
      <c r="WLU17" s="123"/>
      <c r="WLV17" s="123"/>
      <c r="WLW17" s="123"/>
      <c r="WLX17" s="123"/>
      <c r="WLY17" s="123"/>
      <c r="WLZ17" s="123"/>
      <c r="WMA17" s="123"/>
      <c r="WMB17" s="123"/>
      <c r="WMC17" s="123"/>
      <c r="WMD17" s="123"/>
      <c r="WME17" s="123"/>
      <c r="WMF17" s="123"/>
      <c r="WMG17" s="123"/>
      <c r="WMH17" s="123"/>
      <c r="WMI17" s="123"/>
      <c r="WMJ17" s="123"/>
      <c r="WMK17" s="123"/>
      <c r="WML17" s="123"/>
      <c r="WMM17" s="123"/>
      <c r="WMN17" s="123"/>
      <c r="WMO17" s="123"/>
      <c r="WMP17" s="123"/>
      <c r="WMQ17" s="123"/>
      <c r="WMR17" s="123"/>
      <c r="WMS17" s="123"/>
      <c r="WMT17" s="123"/>
      <c r="WMU17" s="123"/>
      <c r="WMV17" s="123"/>
      <c r="WMW17" s="123"/>
      <c r="WMX17" s="123"/>
      <c r="WMY17" s="123"/>
      <c r="WMZ17" s="123"/>
      <c r="WNA17" s="123"/>
      <c r="WNB17" s="123"/>
      <c r="WNC17" s="123"/>
      <c r="WND17" s="123"/>
      <c r="WNE17" s="123"/>
      <c r="WNF17" s="123"/>
      <c r="WNG17" s="123"/>
      <c r="WNH17" s="123"/>
      <c r="WNI17" s="123"/>
      <c r="WNJ17" s="123"/>
      <c r="WNK17" s="123"/>
      <c r="WNL17" s="123"/>
      <c r="WNM17" s="123"/>
      <c r="WNN17" s="123"/>
      <c r="WNO17" s="123"/>
      <c r="WNP17" s="123"/>
      <c r="WNQ17" s="123"/>
      <c r="WNR17" s="123"/>
      <c r="WNS17" s="123"/>
      <c r="WNT17" s="123"/>
      <c r="WNU17" s="123"/>
      <c r="WNV17" s="123"/>
      <c r="WNW17" s="123"/>
      <c r="WNX17" s="123"/>
      <c r="WNY17" s="123"/>
      <c r="WNZ17" s="123"/>
      <c r="WOA17" s="123"/>
      <c r="WOB17" s="123"/>
      <c r="WOC17" s="123"/>
      <c r="WOD17" s="123"/>
      <c r="WOE17" s="123"/>
      <c r="WOF17" s="123"/>
      <c r="WOG17" s="123"/>
      <c r="WOH17" s="123"/>
      <c r="WOI17" s="123"/>
      <c r="WOJ17" s="123"/>
      <c r="WOK17" s="123"/>
      <c r="WOL17" s="123"/>
      <c r="WOM17" s="123"/>
      <c r="WON17" s="123"/>
      <c r="WOO17" s="123"/>
      <c r="WOP17" s="123"/>
      <c r="WOQ17" s="123"/>
      <c r="WOR17" s="123"/>
      <c r="WOS17" s="123"/>
      <c r="WOT17" s="123"/>
      <c r="WOU17" s="123"/>
      <c r="WOV17" s="123"/>
      <c r="WOW17" s="123"/>
      <c r="WOX17" s="123"/>
      <c r="WOY17" s="123"/>
      <c r="WOZ17" s="123"/>
      <c r="WPA17" s="123"/>
      <c r="WPB17" s="123"/>
      <c r="WPC17" s="123"/>
      <c r="WPD17" s="123"/>
      <c r="WPE17" s="123"/>
      <c r="WPF17" s="123"/>
      <c r="WPG17" s="123"/>
      <c r="WPH17" s="123"/>
      <c r="WPI17" s="123"/>
      <c r="WPJ17" s="123"/>
      <c r="WPK17" s="123"/>
      <c r="WPL17" s="123"/>
      <c r="WPM17" s="123"/>
      <c r="WPN17" s="123"/>
      <c r="WPO17" s="123"/>
      <c r="WPP17" s="123"/>
      <c r="WPQ17" s="123"/>
      <c r="WPR17" s="123"/>
      <c r="WPS17" s="123"/>
      <c r="WPT17" s="123"/>
      <c r="WPU17" s="123"/>
      <c r="WPV17" s="123"/>
      <c r="WPW17" s="123"/>
      <c r="WPX17" s="123"/>
      <c r="WPY17" s="123"/>
      <c r="WPZ17" s="123"/>
      <c r="WQA17" s="123"/>
      <c r="WQB17" s="123"/>
      <c r="WQC17" s="123"/>
      <c r="WQD17" s="123"/>
      <c r="WQE17" s="123"/>
      <c r="WQF17" s="123"/>
      <c r="WQG17" s="123"/>
      <c r="WQH17" s="123"/>
      <c r="WQI17" s="123"/>
      <c r="WQJ17" s="123"/>
      <c r="WQK17" s="123"/>
      <c r="WQL17" s="123"/>
      <c r="WQM17" s="123"/>
      <c r="WQN17" s="123"/>
      <c r="WQO17" s="123"/>
      <c r="WQP17" s="123"/>
      <c r="WQQ17" s="123"/>
      <c r="WQR17" s="123"/>
      <c r="WQS17" s="123"/>
      <c r="WQT17" s="123"/>
      <c r="WQU17" s="123"/>
      <c r="WQV17" s="123"/>
      <c r="WQW17" s="123"/>
      <c r="WQX17" s="123"/>
      <c r="WQY17" s="123"/>
      <c r="WQZ17" s="123"/>
      <c r="WRA17" s="123"/>
      <c r="WRB17" s="123"/>
      <c r="WRC17" s="123"/>
      <c r="WRD17" s="123"/>
      <c r="WRE17" s="123"/>
      <c r="WRF17" s="123"/>
      <c r="WRG17" s="123"/>
      <c r="WRH17" s="123"/>
      <c r="WRI17" s="123"/>
      <c r="WRJ17" s="123"/>
      <c r="WRK17" s="123"/>
      <c r="WRL17" s="123"/>
      <c r="WRM17" s="123"/>
      <c r="WRN17" s="123"/>
      <c r="WRO17" s="123"/>
      <c r="WRP17" s="123"/>
      <c r="WRQ17" s="123"/>
      <c r="WRR17" s="123"/>
      <c r="WRS17" s="123"/>
      <c r="WRT17" s="123"/>
      <c r="WRU17" s="123"/>
      <c r="WRV17" s="123"/>
      <c r="WRW17" s="123"/>
      <c r="WRX17" s="123"/>
      <c r="WRY17" s="123"/>
      <c r="WRZ17" s="123"/>
      <c r="WSA17" s="123"/>
      <c r="WSB17" s="123"/>
      <c r="WSC17" s="123"/>
      <c r="WSD17" s="123"/>
      <c r="WSE17" s="123"/>
      <c r="WSF17" s="123"/>
      <c r="WSG17" s="123"/>
      <c r="WSH17" s="123"/>
      <c r="WSI17" s="123"/>
      <c r="WSJ17" s="123"/>
      <c r="WSK17" s="123"/>
      <c r="WSL17" s="123"/>
      <c r="WSM17" s="123"/>
      <c r="WSN17" s="123"/>
      <c r="WSO17" s="123"/>
      <c r="WSP17" s="123"/>
      <c r="WSQ17" s="123"/>
      <c r="WSR17" s="123"/>
      <c r="WSS17" s="123"/>
      <c r="WST17" s="123"/>
      <c r="WSU17" s="123"/>
      <c r="WSV17" s="123"/>
      <c r="WSW17" s="123"/>
      <c r="WSX17" s="123"/>
      <c r="WSY17" s="123"/>
      <c r="WSZ17" s="123"/>
      <c r="WTA17" s="123"/>
      <c r="WTB17" s="123"/>
      <c r="WTC17" s="123"/>
      <c r="WTD17" s="123"/>
      <c r="WTE17" s="123"/>
      <c r="WTF17" s="123"/>
      <c r="WTG17" s="123"/>
      <c r="WTH17" s="123"/>
      <c r="WTI17" s="123"/>
      <c r="WTJ17" s="123"/>
      <c r="WTK17" s="123"/>
      <c r="WTL17" s="123"/>
      <c r="WTM17" s="123"/>
      <c r="WTN17" s="123"/>
      <c r="WTO17" s="123"/>
      <c r="WTP17" s="123"/>
      <c r="WTQ17" s="123"/>
      <c r="WTR17" s="123"/>
      <c r="WTS17" s="123"/>
      <c r="WTT17" s="123"/>
      <c r="WTU17" s="123"/>
      <c r="WTV17" s="123"/>
      <c r="WTW17" s="123"/>
      <c r="WTX17" s="123"/>
      <c r="WTY17" s="123"/>
      <c r="WTZ17" s="123"/>
      <c r="WUA17" s="123"/>
      <c r="WUB17" s="123"/>
      <c r="WUC17" s="123"/>
      <c r="WUD17" s="123"/>
      <c r="WUE17" s="123"/>
      <c r="WUF17" s="123"/>
      <c r="WUG17" s="123"/>
      <c r="WUH17" s="123"/>
      <c r="WUI17" s="123"/>
      <c r="WUJ17" s="123"/>
      <c r="WUK17" s="123"/>
      <c r="WUL17" s="123"/>
      <c r="WUM17" s="123"/>
      <c r="WUN17" s="123"/>
      <c r="WUO17" s="123"/>
      <c r="WUP17" s="123"/>
      <c r="WUQ17" s="123"/>
      <c r="WUR17" s="123"/>
      <c r="WUS17" s="123"/>
      <c r="WUT17" s="123"/>
      <c r="WUU17" s="123"/>
      <c r="WUV17" s="123"/>
      <c r="WUW17" s="123"/>
      <c r="WUX17" s="123"/>
      <c r="WUY17" s="123"/>
      <c r="WUZ17" s="123"/>
      <c r="WVA17" s="123"/>
      <c r="WVB17" s="123"/>
      <c r="WVC17" s="123"/>
      <c r="WVD17" s="123"/>
      <c r="WVE17" s="123"/>
      <c r="WVF17" s="123"/>
      <c r="WVG17" s="123"/>
      <c r="WVH17" s="123"/>
      <c r="WVI17" s="123"/>
      <c r="WVJ17" s="123"/>
      <c r="WVK17" s="123"/>
      <c r="WVL17" s="123"/>
      <c r="WVM17" s="123"/>
      <c r="WVN17" s="123"/>
      <c r="WVO17" s="123"/>
      <c r="WVP17" s="123"/>
      <c r="WVQ17" s="123"/>
      <c r="WVR17" s="123"/>
      <c r="WVS17" s="123"/>
      <c r="WVT17" s="123"/>
      <c r="WVU17" s="123"/>
      <c r="WVV17" s="123"/>
      <c r="WVW17" s="123"/>
      <c r="WVX17" s="123"/>
      <c r="WVY17" s="123"/>
      <c r="WVZ17" s="123"/>
      <c r="WWA17" s="123"/>
      <c r="WWB17" s="123"/>
      <c r="WWC17" s="123"/>
      <c r="WWD17" s="123"/>
      <c r="WWE17" s="123"/>
      <c r="WWF17" s="123"/>
      <c r="WWG17" s="123"/>
      <c r="WWH17" s="123"/>
      <c r="WWI17" s="123"/>
      <c r="WWJ17" s="123"/>
      <c r="WWK17" s="123"/>
      <c r="WWL17" s="123"/>
      <c r="WWM17" s="123"/>
      <c r="WWN17" s="123"/>
      <c r="WWO17" s="123"/>
      <c r="WWP17" s="123"/>
      <c r="WWQ17" s="123"/>
      <c r="WWR17" s="123"/>
      <c r="WWS17" s="123"/>
      <c r="WWT17" s="123"/>
      <c r="WWU17" s="123"/>
      <c r="WWV17" s="123"/>
      <c r="WWW17" s="123"/>
      <c r="WWX17" s="123"/>
      <c r="WWY17" s="123"/>
      <c r="WWZ17" s="123"/>
      <c r="WXA17" s="123"/>
      <c r="WXB17" s="123"/>
      <c r="WXC17" s="123"/>
      <c r="WXD17" s="123"/>
      <c r="WXE17" s="123"/>
      <c r="WXF17" s="123"/>
      <c r="WXG17" s="123"/>
      <c r="WXH17" s="123"/>
      <c r="WXI17" s="123"/>
      <c r="WXJ17" s="123"/>
      <c r="WXK17" s="123"/>
      <c r="WXL17" s="123"/>
      <c r="WXM17" s="123"/>
      <c r="WXN17" s="123"/>
      <c r="WXO17" s="123"/>
      <c r="WXP17" s="123"/>
      <c r="WXQ17" s="123"/>
      <c r="WXR17" s="123"/>
      <c r="WXS17" s="123"/>
      <c r="WXT17" s="123"/>
      <c r="WXU17" s="123"/>
      <c r="WXV17" s="123"/>
      <c r="WXW17" s="123"/>
      <c r="WXX17" s="123"/>
      <c r="WXY17" s="123"/>
      <c r="WXZ17" s="123"/>
      <c r="WYA17" s="123"/>
      <c r="WYB17" s="123"/>
      <c r="WYC17" s="123"/>
      <c r="WYD17" s="123"/>
      <c r="WYE17" s="123"/>
      <c r="WYF17" s="123"/>
      <c r="WYG17" s="123"/>
      <c r="WYH17" s="123"/>
      <c r="WYI17" s="123"/>
      <c r="WYJ17" s="123"/>
      <c r="WYK17" s="123"/>
      <c r="WYL17" s="123"/>
      <c r="WYM17" s="123"/>
      <c r="WYN17" s="123"/>
      <c r="WYO17" s="123"/>
      <c r="WYP17" s="123"/>
      <c r="WYQ17" s="123"/>
      <c r="WYR17" s="123"/>
      <c r="WYS17" s="123"/>
      <c r="WYT17" s="123"/>
      <c r="WYU17" s="123"/>
      <c r="WYV17" s="123"/>
      <c r="WYW17" s="123"/>
      <c r="WYX17" s="123"/>
      <c r="WYY17" s="123"/>
      <c r="WYZ17" s="123"/>
      <c r="WZA17" s="123"/>
      <c r="WZB17" s="123"/>
      <c r="WZC17" s="123"/>
      <c r="WZD17" s="123"/>
      <c r="WZE17" s="123"/>
      <c r="WZF17" s="123"/>
      <c r="WZG17" s="123"/>
      <c r="WZH17" s="123"/>
      <c r="WZI17" s="123"/>
      <c r="WZJ17" s="123"/>
      <c r="WZK17" s="123"/>
      <c r="WZL17" s="123"/>
      <c r="WZM17" s="123"/>
      <c r="WZN17" s="123"/>
      <c r="WZO17" s="123"/>
      <c r="WZP17" s="123"/>
      <c r="WZQ17" s="123"/>
      <c r="WZR17" s="123"/>
      <c r="WZS17" s="123"/>
      <c r="WZT17" s="123"/>
      <c r="WZU17" s="123"/>
      <c r="WZV17" s="123"/>
      <c r="WZW17" s="123"/>
      <c r="WZX17" s="123"/>
      <c r="WZY17" s="123"/>
      <c r="WZZ17" s="123"/>
      <c r="XAA17" s="123"/>
      <c r="XAB17" s="123"/>
      <c r="XAC17" s="123"/>
      <c r="XAD17" s="123"/>
      <c r="XAE17" s="123"/>
      <c r="XAF17" s="123"/>
      <c r="XAG17" s="123"/>
      <c r="XAH17" s="123"/>
      <c r="XAI17" s="123"/>
      <c r="XAJ17" s="123"/>
      <c r="XAK17" s="123"/>
      <c r="XAL17" s="123"/>
      <c r="XAM17" s="123"/>
      <c r="XAN17" s="123"/>
      <c r="XAO17" s="123"/>
      <c r="XAP17" s="123"/>
      <c r="XAQ17" s="123"/>
      <c r="XAR17" s="123"/>
      <c r="XAS17" s="123"/>
      <c r="XAT17" s="123"/>
      <c r="XAU17" s="123"/>
      <c r="XAV17" s="123"/>
      <c r="XAW17" s="123"/>
      <c r="XAX17" s="123"/>
      <c r="XAY17" s="123"/>
      <c r="XAZ17" s="123"/>
      <c r="XBA17" s="123"/>
      <c r="XBB17" s="123"/>
      <c r="XBC17" s="123"/>
      <c r="XBD17" s="123"/>
      <c r="XBE17" s="123"/>
      <c r="XBF17" s="123"/>
      <c r="XBG17" s="123"/>
      <c r="XBH17" s="123"/>
      <c r="XBI17" s="123"/>
      <c r="XBJ17" s="123"/>
      <c r="XBK17" s="123"/>
      <c r="XBL17" s="123"/>
      <c r="XBM17" s="123"/>
      <c r="XBN17" s="123"/>
      <c r="XBO17" s="123"/>
      <c r="XBP17" s="123"/>
      <c r="XBQ17" s="123"/>
      <c r="XBR17" s="123"/>
      <c r="XBS17" s="123"/>
      <c r="XBT17" s="123"/>
      <c r="XBU17" s="123"/>
      <c r="XBV17" s="123"/>
      <c r="XBW17" s="123"/>
      <c r="XBX17" s="123"/>
      <c r="XBY17" s="123"/>
      <c r="XBZ17" s="123"/>
      <c r="XCA17" s="123"/>
      <c r="XCB17" s="123"/>
      <c r="XCC17" s="123"/>
      <c r="XCD17" s="123"/>
      <c r="XCE17" s="123"/>
      <c r="XCF17" s="123"/>
      <c r="XCG17" s="123"/>
      <c r="XCH17" s="123"/>
      <c r="XCI17" s="123"/>
      <c r="XCJ17" s="123"/>
      <c r="XCK17" s="123"/>
      <c r="XCL17" s="123"/>
      <c r="XCM17" s="123"/>
      <c r="XCN17" s="123"/>
      <c r="XCO17" s="123"/>
      <c r="XCP17" s="123"/>
      <c r="XCQ17" s="123"/>
      <c r="XCR17" s="123"/>
      <c r="XCS17" s="123"/>
      <c r="XCT17" s="123"/>
      <c r="XCU17" s="123"/>
      <c r="XCV17" s="123"/>
      <c r="XCW17" s="123"/>
      <c r="XCX17" s="123"/>
      <c r="XCY17" s="123"/>
      <c r="XCZ17" s="123"/>
      <c r="XDA17" s="123"/>
      <c r="XDB17" s="123"/>
      <c r="XDC17" s="123"/>
      <c r="XDD17" s="123"/>
      <c r="XDE17" s="123"/>
      <c r="XDF17" s="123"/>
      <c r="XDG17" s="123"/>
      <c r="XDH17" s="123"/>
      <c r="XDI17" s="123"/>
      <c r="XDJ17" s="123"/>
      <c r="XDK17" s="123"/>
      <c r="XDL17" s="123"/>
      <c r="XDM17" s="123"/>
      <c r="XDN17" s="123"/>
      <c r="XDO17" s="123"/>
      <c r="XDP17" s="123"/>
      <c r="XDQ17" s="123"/>
      <c r="XDR17" s="123"/>
    </row>
    <row r="18" spans="1:16346" ht="16.5" customHeight="1" x14ac:dyDescent="0.35">
      <c r="A18" s="134"/>
      <c r="B18" s="134"/>
      <c r="C18" s="134"/>
      <c r="D18" s="134"/>
      <c r="E18" s="134"/>
      <c r="F18" s="134"/>
      <c r="G18" s="134"/>
      <c r="H18" s="134"/>
      <c r="I18" s="134"/>
      <c r="J18" s="134"/>
      <c r="K18" s="134"/>
      <c r="L18" s="134"/>
      <c r="M18" s="134"/>
      <c r="N18" s="134"/>
      <c r="O18" s="134"/>
      <c r="P18" s="134"/>
      <c r="Q18" s="134"/>
      <c r="R18" s="134"/>
      <c r="S18" s="134"/>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c r="CK18" s="123"/>
      <c r="CL18" s="123"/>
      <c r="CM18" s="123"/>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3"/>
      <c r="DL18" s="123"/>
      <c r="DM18" s="123"/>
      <c r="DN18" s="123"/>
      <c r="DO18" s="123"/>
      <c r="DP18" s="123"/>
      <c r="DQ18" s="123"/>
      <c r="DR18" s="123"/>
      <c r="DS18" s="123"/>
      <c r="DT18" s="123"/>
      <c r="DU18" s="123"/>
      <c r="DV18" s="123"/>
      <c r="DW18" s="123"/>
      <c r="DX18" s="123"/>
      <c r="DY18" s="123"/>
      <c r="DZ18" s="123"/>
      <c r="EA18" s="123"/>
      <c r="EB18" s="123"/>
      <c r="EC18" s="123"/>
      <c r="ED18" s="123"/>
      <c r="EE18" s="123"/>
      <c r="EF18" s="123"/>
      <c r="EG18" s="123"/>
      <c r="EH18" s="123"/>
      <c r="EI18" s="123"/>
      <c r="EJ18" s="123"/>
      <c r="EK18" s="123"/>
      <c r="EL18" s="123"/>
      <c r="EM18" s="123"/>
      <c r="EN18" s="123"/>
      <c r="EO18" s="123"/>
      <c r="EP18" s="123"/>
      <c r="EQ18" s="123"/>
      <c r="ER18" s="123"/>
      <c r="ES18" s="123"/>
      <c r="ET18" s="123"/>
      <c r="EU18" s="123"/>
      <c r="EV18" s="123"/>
      <c r="EW18" s="123"/>
      <c r="EX18" s="123"/>
      <c r="EY18" s="123"/>
      <c r="EZ18" s="123"/>
      <c r="FA18" s="123"/>
      <c r="FB18" s="123"/>
      <c r="FC18" s="123"/>
      <c r="FD18" s="123"/>
      <c r="FE18" s="123"/>
      <c r="FF18" s="123"/>
      <c r="FG18" s="123"/>
      <c r="FH18" s="123"/>
      <c r="FI18" s="123"/>
      <c r="FJ18" s="123"/>
      <c r="FK18" s="123"/>
      <c r="FL18" s="123"/>
      <c r="FM18" s="123"/>
      <c r="FN18" s="123"/>
      <c r="FO18" s="123"/>
      <c r="FP18" s="123"/>
      <c r="FQ18" s="123"/>
      <c r="FR18" s="123"/>
      <c r="FS18" s="123"/>
      <c r="FT18" s="123"/>
      <c r="FU18" s="123"/>
      <c r="FV18" s="123"/>
      <c r="FW18" s="123"/>
      <c r="FX18" s="123"/>
      <c r="FY18" s="123"/>
      <c r="FZ18" s="123"/>
      <c r="GA18" s="123"/>
      <c r="GB18" s="123"/>
      <c r="GC18" s="123"/>
      <c r="GD18" s="123"/>
      <c r="GE18" s="123"/>
      <c r="GF18" s="123"/>
      <c r="GG18" s="123"/>
      <c r="GH18" s="123"/>
      <c r="GI18" s="123"/>
      <c r="GJ18" s="123"/>
      <c r="GK18" s="123"/>
      <c r="GL18" s="123"/>
      <c r="GM18" s="123"/>
      <c r="GN18" s="123"/>
      <c r="GO18" s="123"/>
      <c r="GP18" s="123"/>
      <c r="GQ18" s="123"/>
      <c r="GR18" s="123"/>
      <c r="GS18" s="123"/>
      <c r="GT18" s="123"/>
      <c r="GU18" s="123"/>
      <c r="GV18" s="123"/>
      <c r="GW18" s="123"/>
      <c r="GX18" s="123"/>
      <c r="GY18" s="123"/>
      <c r="GZ18" s="123"/>
      <c r="HA18" s="123"/>
      <c r="HB18" s="123"/>
      <c r="HC18" s="123"/>
      <c r="HD18" s="123"/>
      <c r="HE18" s="123"/>
      <c r="HF18" s="123"/>
      <c r="HG18" s="123"/>
      <c r="HH18" s="123"/>
      <c r="HI18" s="123"/>
      <c r="HJ18" s="123"/>
      <c r="HK18" s="123"/>
      <c r="HL18" s="123"/>
      <c r="HM18" s="123"/>
      <c r="HN18" s="123"/>
      <c r="HO18" s="123"/>
      <c r="HP18" s="123"/>
      <c r="HQ18" s="123"/>
      <c r="HR18" s="123"/>
      <c r="HS18" s="123"/>
      <c r="HT18" s="123"/>
      <c r="HU18" s="123"/>
      <c r="HV18" s="123"/>
      <c r="HW18" s="123"/>
      <c r="HX18" s="123"/>
      <c r="HY18" s="123"/>
      <c r="HZ18" s="123"/>
      <c r="IA18" s="123"/>
      <c r="IB18" s="123"/>
      <c r="IC18" s="123"/>
      <c r="ID18" s="123"/>
      <c r="IE18" s="123"/>
      <c r="IF18" s="123"/>
      <c r="IG18" s="123"/>
      <c r="IH18" s="123"/>
      <c r="II18" s="123"/>
      <c r="IJ18" s="123"/>
      <c r="IK18" s="123"/>
      <c r="IL18" s="123"/>
      <c r="IM18" s="123"/>
      <c r="IN18" s="123"/>
      <c r="IO18" s="123"/>
      <c r="IP18" s="123"/>
      <c r="IQ18" s="123"/>
      <c r="IR18" s="123"/>
      <c r="IS18" s="123"/>
      <c r="IT18" s="123"/>
      <c r="IU18" s="123"/>
      <c r="IV18" s="123"/>
      <c r="IW18" s="123"/>
      <c r="IX18" s="123"/>
      <c r="IY18" s="123"/>
      <c r="IZ18" s="123"/>
      <c r="JA18" s="123"/>
      <c r="JB18" s="123"/>
      <c r="JC18" s="123"/>
      <c r="JD18" s="123"/>
      <c r="JE18" s="123"/>
      <c r="JF18" s="123"/>
      <c r="JG18" s="123"/>
      <c r="JH18" s="123"/>
      <c r="JI18" s="123"/>
      <c r="JJ18" s="123"/>
      <c r="JK18" s="123"/>
      <c r="JL18" s="123"/>
      <c r="JM18" s="123"/>
      <c r="JN18" s="123"/>
      <c r="JO18" s="123"/>
      <c r="JP18" s="123"/>
      <c r="JQ18" s="123"/>
      <c r="JR18" s="123"/>
      <c r="JS18" s="123"/>
      <c r="JT18" s="123"/>
      <c r="JU18" s="123"/>
      <c r="JV18" s="123"/>
      <c r="JW18" s="123"/>
      <c r="JX18" s="123"/>
      <c r="JY18" s="123"/>
      <c r="JZ18" s="123"/>
      <c r="KA18" s="123"/>
      <c r="KB18" s="123"/>
      <c r="KC18" s="123"/>
      <c r="KD18" s="123"/>
      <c r="KE18" s="123"/>
      <c r="KF18" s="123"/>
      <c r="KG18" s="123"/>
      <c r="KH18" s="123"/>
      <c r="KI18" s="123"/>
      <c r="KJ18" s="123"/>
      <c r="KK18" s="123"/>
      <c r="KL18" s="123"/>
      <c r="KM18" s="123"/>
      <c r="KN18" s="123"/>
      <c r="KO18" s="123"/>
      <c r="KP18" s="123"/>
      <c r="KQ18" s="123"/>
      <c r="KR18" s="123"/>
      <c r="KS18" s="123"/>
      <c r="KT18" s="123"/>
      <c r="KU18" s="123"/>
      <c r="KV18" s="123"/>
      <c r="KW18" s="123"/>
      <c r="KX18" s="123"/>
      <c r="KY18" s="123"/>
      <c r="KZ18" s="123"/>
      <c r="LA18" s="123"/>
      <c r="LB18" s="123"/>
      <c r="LC18" s="123"/>
      <c r="LD18" s="123"/>
      <c r="LE18" s="123"/>
      <c r="LF18" s="123"/>
      <c r="LG18" s="123"/>
      <c r="LH18" s="123"/>
      <c r="LI18" s="123"/>
      <c r="LJ18" s="123"/>
      <c r="LK18" s="123"/>
      <c r="LL18" s="123"/>
      <c r="LM18" s="123"/>
      <c r="LN18" s="123"/>
      <c r="LO18" s="123"/>
      <c r="LP18" s="123"/>
      <c r="LQ18" s="123"/>
      <c r="LR18" s="123"/>
      <c r="LS18" s="123"/>
      <c r="LT18" s="123"/>
      <c r="LU18" s="123"/>
      <c r="LV18" s="123"/>
      <c r="LW18" s="123"/>
      <c r="LX18" s="123"/>
      <c r="LY18" s="123"/>
      <c r="LZ18" s="123"/>
      <c r="MA18" s="123"/>
      <c r="MB18" s="123"/>
      <c r="MC18" s="123"/>
      <c r="MD18" s="123"/>
      <c r="ME18" s="123"/>
      <c r="MF18" s="123"/>
      <c r="MG18" s="123"/>
      <c r="MH18" s="123"/>
      <c r="MI18" s="123"/>
      <c r="MJ18" s="123"/>
      <c r="MK18" s="123"/>
      <c r="ML18" s="123"/>
      <c r="MM18" s="123"/>
      <c r="MN18" s="123"/>
      <c r="MO18" s="123"/>
      <c r="MP18" s="123"/>
      <c r="MQ18" s="123"/>
      <c r="MR18" s="123"/>
      <c r="MS18" s="123"/>
      <c r="MT18" s="123"/>
      <c r="MU18" s="123"/>
      <c r="MV18" s="123"/>
      <c r="MW18" s="123"/>
      <c r="MX18" s="123"/>
      <c r="MY18" s="123"/>
      <c r="MZ18" s="123"/>
      <c r="NA18" s="123"/>
      <c r="NB18" s="123"/>
      <c r="NC18" s="123"/>
      <c r="ND18" s="123"/>
      <c r="NE18" s="123"/>
      <c r="NF18" s="123"/>
      <c r="NG18" s="123"/>
      <c r="NH18" s="123"/>
      <c r="NI18" s="123"/>
      <c r="NJ18" s="123"/>
      <c r="NK18" s="123"/>
      <c r="NL18" s="123"/>
      <c r="NM18" s="123"/>
      <c r="NN18" s="123"/>
      <c r="NO18" s="123"/>
      <c r="NP18" s="123"/>
      <c r="NQ18" s="123"/>
      <c r="NR18" s="123"/>
      <c r="NS18" s="123"/>
      <c r="NT18" s="123"/>
      <c r="NU18" s="123"/>
      <c r="NV18" s="123"/>
      <c r="NW18" s="123"/>
      <c r="NX18" s="123"/>
      <c r="NY18" s="123"/>
      <c r="NZ18" s="123"/>
      <c r="OA18" s="123"/>
      <c r="OB18" s="123"/>
      <c r="OC18" s="123"/>
      <c r="OD18" s="123"/>
      <c r="OE18" s="123"/>
      <c r="OF18" s="123"/>
      <c r="OG18" s="123"/>
      <c r="OH18" s="123"/>
      <c r="OI18" s="123"/>
      <c r="OJ18" s="123"/>
      <c r="OK18" s="123"/>
      <c r="OL18" s="123"/>
      <c r="OM18" s="123"/>
      <c r="ON18" s="123"/>
      <c r="OO18" s="123"/>
      <c r="OP18" s="123"/>
      <c r="OQ18" s="123"/>
      <c r="OR18" s="123"/>
      <c r="OS18" s="123"/>
      <c r="OT18" s="123"/>
      <c r="OU18" s="123"/>
      <c r="OV18" s="123"/>
      <c r="OW18" s="123"/>
      <c r="OX18" s="123"/>
      <c r="OY18" s="123"/>
      <c r="OZ18" s="123"/>
      <c r="PA18" s="123"/>
      <c r="PB18" s="123"/>
      <c r="PC18" s="123"/>
      <c r="PD18" s="123"/>
      <c r="PE18" s="123"/>
      <c r="PF18" s="123"/>
      <c r="PG18" s="123"/>
      <c r="PH18" s="123"/>
      <c r="PI18" s="123"/>
      <c r="PJ18" s="123"/>
      <c r="PK18" s="123"/>
      <c r="PL18" s="123"/>
      <c r="PM18" s="123"/>
      <c r="PN18" s="123"/>
      <c r="PO18" s="123"/>
      <c r="PP18" s="123"/>
      <c r="PQ18" s="123"/>
      <c r="PR18" s="123"/>
      <c r="PS18" s="123"/>
      <c r="PT18" s="123"/>
      <c r="PU18" s="123"/>
      <c r="PV18" s="123"/>
      <c r="PW18" s="123"/>
      <c r="PX18" s="123"/>
      <c r="PY18" s="123"/>
      <c r="PZ18" s="123"/>
      <c r="QA18" s="123"/>
      <c r="QB18" s="123"/>
      <c r="QC18" s="123"/>
      <c r="QD18" s="123"/>
      <c r="QE18" s="123"/>
      <c r="QF18" s="123"/>
      <c r="QG18" s="123"/>
      <c r="QH18" s="123"/>
      <c r="QI18" s="123"/>
      <c r="QJ18" s="123"/>
      <c r="QK18" s="123"/>
      <c r="QL18" s="123"/>
      <c r="QM18" s="123"/>
      <c r="QN18" s="123"/>
      <c r="QO18" s="123"/>
      <c r="QP18" s="123"/>
      <c r="QQ18" s="123"/>
      <c r="QR18" s="123"/>
      <c r="QS18" s="123"/>
      <c r="QT18" s="123"/>
      <c r="QU18" s="123"/>
      <c r="QV18" s="123"/>
      <c r="QW18" s="123"/>
      <c r="QX18" s="123"/>
      <c r="QY18" s="123"/>
      <c r="QZ18" s="123"/>
      <c r="RA18" s="123"/>
      <c r="RB18" s="123"/>
      <c r="RC18" s="123"/>
      <c r="RD18" s="123"/>
      <c r="RE18" s="123"/>
      <c r="RF18" s="123"/>
      <c r="RG18" s="123"/>
      <c r="RH18" s="123"/>
      <c r="RI18" s="123"/>
      <c r="RJ18" s="123"/>
      <c r="RK18" s="123"/>
      <c r="RL18" s="123"/>
      <c r="RM18" s="123"/>
      <c r="RN18" s="123"/>
      <c r="RO18" s="123"/>
      <c r="RP18" s="123"/>
      <c r="RQ18" s="123"/>
      <c r="RR18" s="123"/>
      <c r="RS18" s="123"/>
      <c r="RT18" s="123"/>
      <c r="RU18" s="123"/>
      <c r="RV18" s="123"/>
      <c r="RW18" s="123"/>
      <c r="RX18" s="123"/>
      <c r="RY18" s="123"/>
      <c r="RZ18" s="123"/>
      <c r="SA18" s="123"/>
      <c r="SB18" s="123"/>
      <c r="SC18" s="123"/>
      <c r="SD18" s="123"/>
      <c r="SE18" s="123"/>
      <c r="SF18" s="123"/>
      <c r="SG18" s="123"/>
      <c r="SH18" s="123"/>
      <c r="SI18" s="123"/>
      <c r="SJ18" s="123"/>
      <c r="SK18" s="123"/>
      <c r="SL18" s="123"/>
      <c r="SM18" s="123"/>
      <c r="SN18" s="123"/>
      <c r="SO18" s="123"/>
      <c r="SP18" s="123"/>
      <c r="SQ18" s="123"/>
      <c r="SR18" s="123"/>
      <c r="SS18" s="123"/>
      <c r="ST18" s="123"/>
      <c r="SU18" s="123"/>
      <c r="SV18" s="123"/>
      <c r="SW18" s="123"/>
      <c r="SX18" s="123"/>
      <c r="SY18" s="123"/>
      <c r="SZ18" s="123"/>
      <c r="TA18" s="123"/>
      <c r="TB18" s="123"/>
      <c r="TC18" s="123"/>
      <c r="TD18" s="123"/>
      <c r="TE18" s="123"/>
      <c r="TF18" s="123"/>
      <c r="TG18" s="123"/>
      <c r="TH18" s="123"/>
      <c r="TI18" s="123"/>
      <c r="TJ18" s="123"/>
      <c r="TK18" s="123"/>
      <c r="TL18" s="123"/>
      <c r="TM18" s="123"/>
      <c r="TN18" s="123"/>
      <c r="TO18" s="123"/>
      <c r="TP18" s="123"/>
      <c r="TQ18" s="123"/>
      <c r="TR18" s="123"/>
      <c r="TS18" s="123"/>
      <c r="TT18" s="123"/>
      <c r="TU18" s="123"/>
      <c r="TV18" s="123"/>
      <c r="TW18" s="123"/>
      <c r="TX18" s="123"/>
      <c r="TY18" s="123"/>
      <c r="TZ18" s="123"/>
      <c r="UA18" s="123"/>
      <c r="UB18" s="123"/>
      <c r="UC18" s="123"/>
      <c r="UD18" s="123"/>
      <c r="UE18" s="123"/>
      <c r="UF18" s="123"/>
      <c r="UG18" s="123"/>
      <c r="UH18" s="123"/>
      <c r="UI18" s="123"/>
      <c r="UJ18" s="123"/>
      <c r="UK18" s="123"/>
      <c r="UL18" s="123"/>
      <c r="UM18" s="123"/>
      <c r="UN18" s="123"/>
      <c r="UO18" s="123"/>
      <c r="UP18" s="123"/>
      <c r="UQ18" s="123"/>
      <c r="UR18" s="123"/>
      <c r="US18" s="123"/>
      <c r="UT18" s="123"/>
      <c r="UU18" s="123"/>
      <c r="UV18" s="123"/>
      <c r="UW18" s="123"/>
      <c r="UX18" s="123"/>
      <c r="UY18" s="123"/>
      <c r="UZ18" s="123"/>
      <c r="VA18" s="123"/>
      <c r="VB18" s="123"/>
      <c r="VC18" s="123"/>
      <c r="VD18" s="123"/>
      <c r="VE18" s="123"/>
      <c r="VF18" s="123"/>
      <c r="VG18" s="123"/>
      <c r="VH18" s="123"/>
      <c r="VI18" s="123"/>
      <c r="VJ18" s="123"/>
      <c r="VK18" s="123"/>
      <c r="VL18" s="123"/>
      <c r="VM18" s="123"/>
      <c r="VN18" s="123"/>
      <c r="VO18" s="123"/>
      <c r="VP18" s="123"/>
      <c r="VQ18" s="123"/>
      <c r="VR18" s="123"/>
      <c r="VS18" s="123"/>
      <c r="VT18" s="123"/>
      <c r="VU18" s="123"/>
      <c r="VV18" s="123"/>
      <c r="VW18" s="123"/>
      <c r="VX18" s="123"/>
      <c r="VY18" s="123"/>
      <c r="VZ18" s="123"/>
      <c r="WA18" s="123"/>
      <c r="WB18" s="123"/>
      <c r="WC18" s="123"/>
      <c r="WD18" s="123"/>
      <c r="WE18" s="123"/>
      <c r="WF18" s="123"/>
      <c r="WG18" s="123"/>
      <c r="WH18" s="123"/>
      <c r="WI18" s="123"/>
      <c r="WJ18" s="123"/>
      <c r="WK18" s="123"/>
      <c r="WL18" s="123"/>
      <c r="WM18" s="123"/>
      <c r="WN18" s="123"/>
      <c r="WO18" s="123"/>
      <c r="WP18" s="123"/>
      <c r="WQ18" s="123"/>
      <c r="WR18" s="123"/>
      <c r="WS18" s="123"/>
      <c r="WT18" s="123"/>
      <c r="WU18" s="123"/>
      <c r="WV18" s="123"/>
      <c r="WW18" s="123"/>
      <c r="WX18" s="123"/>
      <c r="WY18" s="123"/>
      <c r="WZ18" s="123"/>
      <c r="XA18" s="123"/>
      <c r="XB18" s="123"/>
      <c r="XC18" s="123"/>
      <c r="XD18" s="123"/>
      <c r="XE18" s="123"/>
      <c r="XF18" s="123"/>
      <c r="XG18" s="123"/>
      <c r="XH18" s="123"/>
      <c r="XI18" s="123"/>
      <c r="XJ18" s="123"/>
      <c r="XK18" s="123"/>
      <c r="XL18" s="123"/>
      <c r="XM18" s="123"/>
      <c r="XN18" s="123"/>
      <c r="XO18" s="123"/>
      <c r="XP18" s="123"/>
      <c r="XQ18" s="123"/>
      <c r="XR18" s="123"/>
      <c r="XS18" s="123"/>
      <c r="XT18" s="123"/>
      <c r="XU18" s="123"/>
      <c r="XV18" s="123"/>
      <c r="XW18" s="123"/>
      <c r="XX18" s="123"/>
      <c r="XY18" s="123"/>
      <c r="XZ18" s="123"/>
      <c r="YA18" s="123"/>
      <c r="YB18" s="123"/>
      <c r="YC18" s="123"/>
      <c r="YD18" s="123"/>
      <c r="YE18" s="123"/>
      <c r="YF18" s="123"/>
      <c r="YG18" s="123"/>
      <c r="YH18" s="123"/>
      <c r="YI18" s="123"/>
      <c r="YJ18" s="123"/>
      <c r="YK18" s="123"/>
      <c r="YL18" s="123"/>
      <c r="YM18" s="123"/>
      <c r="YN18" s="123"/>
      <c r="YO18" s="123"/>
      <c r="YP18" s="123"/>
      <c r="YQ18" s="123"/>
      <c r="YR18" s="123"/>
      <c r="YS18" s="123"/>
      <c r="YT18" s="123"/>
      <c r="YU18" s="123"/>
      <c r="YV18" s="123"/>
      <c r="YW18" s="123"/>
      <c r="YX18" s="123"/>
      <c r="YY18" s="123"/>
      <c r="YZ18" s="123"/>
      <c r="ZA18" s="123"/>
      <c r="ZB18" s="123"/>
      <c r="ZC18" s="123"/>
      <c r="ZD18" s="123"/>
      <c r="ZE18" s="123"/>
      <c r="ZF18" s="123"/>
      <c r="ZG18" s="123"/>
      <c r="ZH18" s="123"/>
      <c r="ZI18" s="123"/>
      <c r="ZJ18" s="123"/>
      <c r="ZK18" s="123"/>
      <c r="ZL18" s="123"/>
      <c r="ZM18" s="123"/>
      <c r="ZN18" s="123"/>
      <c r="ZO18" s="123"/>
      <c r="ZP18" s="123"/>
      <c r="ZQ18" s="123"/>
      <c r="ZR18" s="123"/>
      <c r="ZS18" s="123"/>
      <c r="ZT18" s="123"/>
      <c r="ZU18" s="123"/>
      <c r="ZV18" s="123"/>
      <c r="ZW18" s="123"/>
      <c r="ZX18" s="123"/>
      <c r="ZY18" s="123"/>
      <c r="ZZ18" s="123"/>
      <c r="AAA18" s="123"/>
      <c r="AAB18" s="123"/>
      <c r="AAC18" s="123"/>
      <c r="AAD18" s="123"/>
      <c r="AAE18" s="123"/>
      <c r="AAF18" s="123"/>
      <c r="AAG18" s="123"/>
      <c r="AAH18" s="123"/>
      <c r="AAI18" s="123"/>
      <c r="AAJ18" s="123"/>
      <c r="AAK18" s="123"/>
      <c r="AAL18" s="123"/>
      <c r="AAM18" s="123"/>
      <c r="AAN18" s="123"/>
      <c r="AAO18" s="123"/>
      <c r="AAP18" s="123"/>
      <c r="AAQ18" s="123"/>
      <c r="AAR18" s="123"/>
      <c r="AAS18" s="123"/>
      <c r="AAT18" s="123"/>
      <c r="AAU18" s="123"/>
      <c r="AAV18" s="123"/>
      <c r="AAW18" s="123"/>
      <c r="AAX18" s="123"/>
      <c r="AAY18" s="123"/>
      <c r="AAZ18" s="123"/>
      <c r="ABA18" s="123"/>
      <c r="ABB18" s="123"/>
      <c r="ABC18" s="123"/>
      <c r="ABD18" s="123"/>
      <c r="ABE18" s="123"/>
      <c r="ABF18" s="123"/>
      <c r="ABG18" s="123"/>
      <c r="ABH18" s="123"/>
      <c r="ABI18" s="123"/>
      <c r="ABJ18" s="123"/>
      <c r="ABK18" s="123"/>
      <c r="ABL18" s="123"/>
      <c r="ABM18" s="123"/>
      <c r="ABN18" s="123"/>
      <c r="ABO18" s="123"/>
      <c r="ABP18" s="123"/>
      <c r="ABQ18" s="123"/>
      <c r="ABR18" s="123"/>
      <c r="ABS18" s="123"/>
      <c r="ABT18" s="123"/>
      <c r="ABU18" s="123"/>
      <c r="ABV18" s="123"/>
      <c r="ABW18" s="123"/>
      <c r="ABX18" s="123"/>
      <c r="ABY18" s="123"/>
      <c r="ABZ18" s="123"/>
      <c r="ACA18" s="123"/>
      <c r="ACB18" s="123"/>
      <c r="ACC18" s="123"/>
      <c r="ACD18" s="123"/>
      <c r="ACE18" s="123"/>
      <c r="ACF18" s="123"/>
      <c r="ACG18" s="123"/>
      <c r="ACH18" s="123"/>
      <c r="ACI18" s="123"/>
      <c r="ACJ18" s="123"/>
      <c r="ACK18" s="123"/>
      <c r="ACL18" s="123"/>
      <c r="ACM18" s="123"/>
      <c r="ACN18" s="123"/>
      <c r="ACO18" s="123"/>
      <c r="ACP18" s="123"/>
      <c r="ACQ18" s="123"/>
      <c r="ACR18" s="123"/>
      <c r="ACS18" s="123"/>
      <c r="ACT18" s="123"/>
      <c r="ACU18" s="123"/>
      <c r="ACV18" s="123"/>
      <c r="ACW18" s="123"/>
      <c r="ACX18" s="123"/>
      <c r="ACY18" s="123"/>
      <c r="ACZ18" s="123"/>
      <c r="ADA18" s="123"/>
      <c r="ADB18" s="123"/>
      <c r="ADC18" s="123"/>
      <c r="ADD18" s="123"/>
      <c r="ADE18" s="123"/>
      <c r="ADF18" s="123"/>
      <c r="ADG18" s="123"/>
      <c r="ADH18" s="123"/>
      <c r="ADI18" s="123"/>
      <c r="ADJ18" s="123"/>
      <c r="ADK18" s="123"/>
      <c r="ADL18" s="123"/>
      <c r="ADM18" s="123"/>
      <c r="ADN18" s="123"/>
      <c r="ADO18" s="123"/>
      <c r="ADP18" s="123"/>
      <c r="ADQ18" s="123"/>
      <c r="ADR18" s="123"/>
      <c r="ADS18" s="123"/>
      <c r="ADT18" s="123"/>
      <c r="ADU18" s="123"/>
      <c r="ADV18" s="123"/>
      <c r="ADW18" s="123"/>
      <c r="ADX18" s="123"/>
      <c r="ADY18" s="123"/>
      <c r="ADZ18" s="123"/>
      <c r="AEA18" s="123"/>
      <c r="AEB18" s="123"/>
      <c r="AEC18" s="123"/>
      <c r="AED18" s="123"/>
      <c r="AEE18" s="123"/>
      <c r="AEF18" s="123"/>
      <c r="AEG18" s="123"/>
      <c r="AEH18" s="123"/>
      <c r="AEI18" s="123"/>
      <c r="AEJ18" s="123"/>
      <c r="AEK18" s="123"/>
      <c r="AEL18" s="123"/>
      <c r="AEM18" s="123"/>
      <c r="AEN18" s="123"/>
      <c r="AEO18" s="123"/>
      <c r="AEP18" s="123"/>
      <c r="AEQ18" s="123"/>
      <c r="AER18" s="123"/>
      <c r="AES18" s="123"/>
      <c r="AET18" s="123"/>
      <c r="AEU18" s="123"/>
      <c r="AEV18" s="123"/>
      <c r="AEW18" s="123"/>
      <c r="AEX18" s="123"/>
      <c r="AEY18" s="123"/>
      <c r="AEZ18" s="123"/>
      <c r="AFA18" s="123"/>
      <c r="AFB18" s="123"/>
      <c r="AFC18" s="123"/>
      <c r="AFD18" s="123"/>
      <c r="AFE18" s="123"/>
      <c r="AFF18" s="123"/>
      <c r="AFG18" s="123"/>
      <c r="AFH18" s="123"/>
      <c r="AFI18" s="123"/>
      <c r="AFJ18" s="123"/>
      <c r="AFK18" s="123"/>
      <c r="AFL18" s="123"/>
      <c r="AFM18" s="123"/>
      <c r="AFN18" s="123"/>
      <c r="AFO18" s="123"/>
      <c r="AFP18" s="123"/>
      <c r="AFQ18" s="123"/>
      <c r="AFR18" s="123"/>
      <c r="AFS18" s="123"/>
      <c r="AFT18" s="123"/>
      <c r="AFU18" s="123"/>
      <c r="AFV18" s="123"/>
      <c r="AFW18" s="123"/>
      <c r="AFX18" s="123"/>
      <c r="AFY18" s="123"/>
      <c r="AFZ18" s="123"/>
      <c r="AGA18" s="123"/>
      <c r="AGB18" s="123"/>
      <c r="AGC18" s="123"/>
      <c r="AGD18" s="123"/>
      <c r="AGE18" s="123"/>
      <c r="AGF18" s="123"/>
      <c r="AGG18" s="123"/>
      <c r="AGH18" s="123"/>
      <c r="AGI18" s="123"/>
      <c r="AGJ18" s="123"/>
      <c r="AGK18" s="123"/>
      <c r="AGL18" s="123"/>
      <c r="AGM18" s="123"/>
      <c r="AGN18" s="123"/>
      <c r="AGO18" s="123"/>
      <c r="AGP18" s="123"/>
      <c r="AGQ18" s="123"/>
      <c r="AGR18" s="123"/>
      <c r="AGS18" s="123"/>
      <c r="AGT18" s="123"/>
      <c r="AGU18" s="123"/>
      <c r="AGV18" s="123"/>
      <c r="AGW18" s="123"/>
      <c r="AGX18" s="123"/>
      <c r="AGY18" s="123"/>
      <c r="AGZ18" s="123"/>
      <c r="AHA18" s="123"/>
      <c r="AHB18" s="123"/>
      <c r="AHC18" s="123"/>
      <c r="AHD18" s="123"/>
      <c r="AHE18" s="123"/>
      <c r="AHF18" s="123"/>
      <c r="AHG18" s="123"/>
      <c r="AHH18" s="123"/>
      <c r="AHI18" s="123"/>
      <c r="AHJ18" s="123"/>
      <c r="AHK18" s="123"/>
      <c r="AHL18" s="123"/>
      <c r="AHM18" s="123"/>
      <c r="AHN18" s="123"/>
      <c r="AHO18" s="123"/>
      <c r="AHP18" s="123"/>
      <c r="AHQ18" s="123"/>
      <c r="AHR18" s="123"/>
      <c r="AHS18" s="123"/>
      <c r="AHT18" s="123"/>
      <c r="AHU18" s="123"/>
      <c r="AHV18" s="123"/>
      <c r="AHW18" s="123"/>
      <c r="AHX18" s="123"/>
      <c r="AHY18" s="123"/>
      <c r="AHZ18" s="123"/>
      <c r="AIA18" s="123"/>
      <c r="AIB18" s="123"/>
      <c r="AIC18" s="123"/>
      <c r="AID18" s="123"/>
      <c r="AIE18" s="123"/>
      <c r="AIF18" s="123"/>
      <c r="AIG18" s="123"/>
      <c r="AIH18" s="123"/>
      <c r="AII18" s="123"/>
      <c r="AIJ18" s="123"/>
      <c r="AIK18" s="123"/>
      <c r="AIL18" s="123"/>
      <c r="AIM18" s="123"/>
      <c r="AIN18" s="123"/>
      <c r="AIO18" s="123"/>
      <c r="AIP18" s="123"/>
      <c r="AIQ18" s="123"/>
      <c r="AIR18" s="123"/>
      <c r="AIS18" s="123"/>
      <c r="AIT18" s="123"/>
      <c r="AIU18" s="123"/>
      <c r="AIV18" s="123"/>
      <c r="AIW18" s="123"/>
      <c r="AIX18" s="123"/>
      <c r="AIY18" s="123"/>
      <c r="AIZ18" s="123"/>
      <c r="AJA18" s="123"/>
      <c r="AJB18" s="123"/>
      <c r="AJC18" s="123"/>
      <c r="AJD18" s="123"/>
      <c r="AJE18" s="123"/>
      <c r="AJF18" s="123"/>
      <c r="AJG18" s="123"/>
      <c r="AJH18" s="123"/>
      <c r="AJI18" s="123"/>
      <c r="AJJ18" s="123"/>
      <c r="AJK18" s="123"/>
      <c r="AJL18" s="123"/>
      <c r="AJM18" s="123"/>
      <c r="AJN18" s="123"/>
      <c r="AJO18" s="123"/>
      <c r="AJP18" s="123"/>
      <c r="AJQ18" s="123"/>
      <c r="AJR18" s="123"/>
      <c r="AJS18" s="123"/>
      <c r="AJT18" s="123"/>
      <c r="AJU18" s="123"/>
      <c r="AJV18" s="123"/>
      <c r="AJW18" s="123"/>
      <c r="AJX18" s="123"/>
      <c r="AJY18" s="123"/>
      <c r="AJZ18" s="123"/>
      <c r="AKA18" s="123"/>
      <c r="AKB18" s="123"/>
      <c r="AKC18" s="123"/>
      <c r="AKD18" s="123"/>
      <c r="AKE18" s="123"/>
      <c r="AKF18" s="123"/>
      <c r="AKG18" s="123"/>
      <c r="AKH18" s="123"/>
      <c r="AKI18" s="123"/>
      <c r="AKJ18" s="123"/>
      <c r="AKK18" s="123"/>
      <c r="AKL18" s="123"/>
      <c r="AKM18" s="123"/>
      <c r="AKN18" s="123"/>
      <c r="AKO18" s="123"/>
      <c r="AKP18" s="123"/>
      <c r="AKQ18" s="123"/>
      <c r="AKR18" s="123"/>
      <c r="AKS18" s="123"/>
      <c r="AKT18" s="123"/>
      <c r="AKU18" s="123"/>
      <c r="AKV18" s="123"/>
      <c r="AKW18" s="123"/>
      <c r="AKX18" s="123"/>
      <c r="AKY18" s="123"/>
      <c r="AKZ18" s="123"/>
      <c r="ALA18" s="123"/>
      <c r="ALB18" s="123"/>
      <c r="ALC18" s="123"/>
      <c r="ALD18" s="123"/>
      <c r="ALE18" s="123"/>
      <c r="ALF18" s="123"/>
      <c r="ALG18" s="123"/>
      <c r="ALH18" s="123"/>
      <c r="ALI18" s="123"/>
      <c r="ALJ18" s="123"/>
      <c r="ALK18" s="123"/>
      <c r="ALL18" s="123"/>
      <c r="ALM18" s="123"/>
      <c r="ALN18" s="123"/>
      <c r="ALO18" s="123"/>
      <c r="ALP18" s="123"/>
      <c r="ALQ18" s="123"/>
      <c r="ALR18" s="123"/>
      <c r="ALS18" s="123"/>
      <c r="ALT18" s="123"/>
      <c r="ALU18" s="123"/>
      <c r="ALV18" s="123"/>
      <c r="ALW18" s="123"/>
      <c r="ALX18" s="123"/>
      <c r="ALY18" s="123"/>
      <c r="ALZ18" s="123"/>
      <c r="AMA18" s="123"/>
      <c r="AMB18" s="123"/>
      <c r="AMC18" s="123"/>
      <c r="AMD18" s="123"/>
      <c r="AME18" s="123"/>
      <c r="AMF18" s="123"/>
      <c r="AMG18" s="123"/>
      <c r="AMH18" s="123"/>
      <c r="AMI18" s="123"/>
      <c r="AMJ18" s="123"/>
      <c r="AMK18" s="123"/>
      <c r="AML18" s="123"/>
      <c r="AMM18" s="123"/>
      <c r="AMN18" s="123"/>
      <c r="AMO18" s="123"/>
      <c r="AMP18" s="123"/>
      <c r="AMQ18" s="123"/>
      <c r="AMR18" s="123"/>
      <c r="AMS18" s="123"/>
      <c r="AMT18" s="123"/>
      <c r="AMU18" s="123"/>
      <c r="AMV18" s="123"/>
      <c r="AMW18" s="123"/>
      <c r="AMX18" s="123"/>
      <c r="AMY18" s="123"/>
      <c r="AMZ18" s="123"/>
      <c r="ANA18" s="123"/>
      <c r="ANB18" s="123"/>
      <c r="ANC18" s="123"/>
      <c r="AND18" s="123"/>
      <c r="ANE18" s="123"/>
      <c r="ANF18" s="123"/>
      <c r="ANG18" s="123"/>
      <c r="ANH18" s="123"/>
      <c r="ANI18" s="123"/>
      <c r="ANJ18" s="123"/>
      <c r="ANK18" s="123"/>
      <c r="ANL18" s="123"/>
      <c r="ANM18" s="123"/>
      <c r="ANN18" s="123"/>
      <c r="ANO18" s="123"/>
      <c r="ANP18" s="123"/>
      <c r="ANQ18" s="123"/>
      <c r="ANR18" s="123"/>
      <c r="ANS18" s="123"/>
      <c r="ANT18" s="123"/>
      <c r="ANU18" s="123"/>
      <c r="ANV18" s="123"/>
      <c r="ANW18" s="123"/>
      <c r="ANX18" s="123"/>
      <c r="ANY18" s="123"/>
      <c r="ANZ18" s="123"/>
      <c r="AOA18" s="123"/>
      <c r="AOB18" s="123"/>
      <c r="AOC18" s="123"/>
      <c r="AOD18" s="123"/>
      <c r="AOE18" s="123"/>
      <c r="AOF18" s="123"/>
      <c r="AOG18" s="123"/>
      <c r="AOH18" s="123"/>
      <c r="AOI18" s="123"/>
      <c r="AOJ18" s="123"/>
      <c r="AOK18" s="123"/>
      <c r="AOL18" s="123"/>
      <c r="AOM18" s="123"/>
      <c r="AON18" s="123"/>
      <c r="AOO18" s="123"/>
      <c r="AOP18" s="123"/>
      <c r="AOQ18" s="123"/>
      <c r="AOR18" s="123"/>
      <c r="AOS18" s="123"/>
      <c r="AOT18" s="123"/>
      <c r="AOU18" s="123"/>
      <c r="AOV18" s="123"/>
      <c r="AOW18" s="123"/>
      <c r="AOX18" s="123"/>
      <c r="AOY18" s="123"/>
      <c r="AOZ18" s="123"/>
      <c r="APA18" s="123"/>
      <c r="APB18" s="123"/>
      <c r="APC18" s="123"/>
      <c r="APD18" s="123"/>
      <c r="APE18" s="123"/>
      <c r="APF18" s="123"/>
      <c r="APG18" s="123"/>
      <c r="APH18" s="123"/>
      <c r="API18" s="123"/>
      <c r="APJ18" s="123"/>
      <c r="APK18" s="123"/>
      <c r="APL18" s="123"/>
      <c r="APM18" s="123"/>
      <c r="APN18" s="123"/>
      <c r="APO18" s="123"/>
      <c r="APP18" s="123"/>
      <c r="APQ18" s="123"/>
      <c r="APR18" s="123"/>
      <c r="APS18" s="123"/>
      <c r="APT18" s="123"/>
      <c r="APU18" s="123"/>
      <c r="APV18" s="123"/>
      <c r="APW18" s="123"/>
      <c r="APX18" s="123"/>
      <c r="APY18" s="123"/>
      <c r="APZ18" s="123"/>
      <c r="AQA18" s="123"/>
      <c r="AQB18" s="123"/>
      <c r="AQC18" s="123"/>
      <c r="AQD18" s="123"/>
      <c r="AQE18" s="123"/>
      <c r="AQF18" s="123"/>
      <c r="AQG18" s="123"/>
      <c r="AQH18" s="123"/>
      <c r="AQI18" s="123"/>
      <c r="AQJ18" s="123"/>
      <c r="AQK18" s="123"/>
      <c r="AQL18" s="123"/>
      <c r="AQM18" s="123"/>
      <c r="AQN18" s="123"/>
      <c r="AQO18" s="123"/>
      <c r="AQP18" s="123"/>
      <c r="AQQ18" s="123"/>
      <c r="AQR18" s="123"/>
      <c r="AQS18" s="123"/>
      <c r="AQT18" s="123"/>
      <c r="AQU18" s="123"/>
      <c r="AQV18" s="123"/>
      <c r="AQW18" s="123"/>
      <c r="AQX18" s="123"/>
      <c r="AQY18" s="123"/>
      <c r="AQZ18" s="123"/>
      <c r="ARA18" s="123"/>
      <c r="ARB18" s="123"/>
      <c r="ARC18" s="123"/>
      <c r="ARD18" s="123"/>
      <c r="ARE18" s="123"/>
      <c r="ARF18" s="123"/>
      <c r="ARG18" s="123"/>
      <c r="ARH18" s="123"/>
      <c r="ARI18" s="123"/>
      <c r="ARJ18" s="123"/>
      <c r="ARK18" s="123"/>
      <c r="ARL18" s="123"/>
      <c r="ARM18" s="123"/>
      <c r="ARN18" s="123"/>
      <c r="ARO18" s="123"/>
      <c r="ARP18" s="123"/>
      <c r="ARQ18" s="123"/>
      <c r="ARR18" s="123"/>
      <c r="ARS18" s="123"/>
      <c r="ART18" s="123"/>
      <c r="ARU18" s="123"/>
      <c r="ARV18" s="123"/>
      <c r="ARW18" s="123"/>
      <c r="ARX18" s="123"/>
      <c r="ARY18" s="123"/>
      <c r="ARZ18" s="123"/>
      <c r="ASA18" s="123"/>
      <c r="ASB18" s="123"/>
      <c r="ASC18" s="123"/>
      <c r="ASD18" s="123"/>
      <c r="ASE18" s="123"/>
      <c r="ASF18" s="123"/>
      <c r="ASG18" s="123"/>
      <c r="ASH18" s="123"/>
      <c r="ASI18" s="123"/>
      <c r="ASJ18" s="123"/>
      <c r="ASK18" s="123"/>
      <c r="ASL18" s="123"/>
      <c r="ASM18" s="123"/>
      <c r="ASN18" s="123"/>
      <c r="ASO18" s="123"/>
      <c r="ASP18" s="123"/>
      <c r="ASQ18" s="123"/>
      <c r="ASR18" s="123"/>
      <c r="ASS18" s="123"/>
      <c r="AST18" s="123"/>
      <c r="ASU18" s="123"/>
      <c r="ASV18" s="123"/>
      <c r="ASW18" s="123"/>
      <c r="ASX18" s="123"/>
      <c r="ASY18" s="123"/>
      <c r="ASZ18" s="123"/>
      <c r="ATA18" s="123"/>
      <c r="ATB18" s="123"/>
      <c r="ATC18" s="123"/>
      <c r="ATD18" s="123"/>
      <c r="ATE18" s="123"/>
      <c r="ATF18" s="123"/>
      <c r="ATG18" s="123"/>
      <c r="ATH18" s="123"/>
      <c r="ATI18" s="123"/>
      <c r="ATJ18" s="123"/>
      <c r="ATK18" s="123"/>
      <c r="ATL18" s="123"/>
      <c r="ATM18" s="123"/>
      <c r="ATN18" s="123"/>
      <c r="ATO18" s="123"/>
      <c r="ATP18" s="123"/>
      <c r="ATQ18" s="123"/>
      <c r="ATR18" s="123"/>
      <c r="ATS18" s="123"/>
      <c r="ATT18" s="123"/>
      <c r="ATU18" s="123"/>
      <c r="ATV18" s="123"/>
      <c r="ATW18" s="123"/>
      <c r="ATX18" s="123"/>
      <c r="ATY18" s="123"/>
      <c r="ATZ18" s="123"/>
      <c r="AUA18" s="123"/>
      <c r="AUB18" s="123"/>
      <c r="AUC18" s="123"/>
      <c r="AUD18" s="123"/>
      <c r="AUE18" s="123"/>
      <c r="AUF18" s="123"/>
      <c r="AUG18" s="123"/>
      <c r="AUH18" s="123"/>
      <c r="AUI18" s="123"/>
      <c r="AUJ18" s="123"/>
      <c r="AUK18" s="123"/>
      <c r="AUL18" s="123"/>
      <c r="AUM18" s="123"/>
      <c r="AUN18" s="123"/>
      <c r="AUO18" s="123"/>
      <c r="AUP18" s="123"/>
      <c r="AUQ18" s="123"/>
      <c r="AUR18" s="123"/>
      <c r="AUS18" s="123"/>
      <c r="AUT18" s="123"/>
      <c r="AUU18" s="123"/>
      <c r="AUV18" s="123"/>
      <c r="AUW18" s="123"/>
      <c r="AUX18" s="123"/>
      <c r="AUY18" s="123"/>
      <c r="AUZ18" s="123"/>
      <c r="AVA18" s="123"/>
      <c r="AVB18" s="123"/>
      <c r="AVC18" s="123"/>
      <c r="AVD18" s="123"/>
      <c r="AVE18" s="123"/>
      <c r="AVF18" s="123"/>
      <c r="AVG18" s="123"/>
      <c r="AVH18" s="123"/>
      <c r="AVI18" s="123"/>
      <c r="AVJ18" s="123"/>
      <c r="AVK18" s="123"/>
      <c r="AVL18" s="123"/>
      <c r="AVM18" s="123"/>
      <c r="AVN18" s="123"/>
      <c r="AVO18" s="123"/>
      <c r="AVP18" s="123"/>
      <c r="AVQ18" s="123"/>
      <c r="AVR18" s="123"/>
      <c r="AVS18" s="123"/>
      <c r="AVT18" s="123"/>
      <c r="AVU18" s="123"/>
      <c r="AVV18" s="123"/>
      <c r="AVW18" s="123"/>
      <c r="AVX18" s="123"/>
      <c r="AVY18" s="123"/>
      <c r="AVZ18" s="123"/>
      <c r="AWA18" s="123"/>
      <c r="AWB18" s="123"/>
      <c r="AWC18" s="123"/>
      <c r="AWD18" s="123"/>
      <c r="AWE18" s="123"/>
      <c r="AWF18" s="123"/>
      <c r="AWG18" s="123"/>
      <c r="AWH18" s="123"/>
      <c r="AWI18" s="123"/>
      <c r="AWJ18" s="123"/>
      <c r="AWK18" s="123"/>
      <c r="AWL18" s="123"/>
      <c r="AWM18" s="123"/>
      <c r="AWN18" s="123"/>
      <c r="AWO18" s="123"/>
      <c r="AWP18" s="123"/>
      <c r="AWQ18" s="123"/>
      <c r="AWR18" s="123"/>
      <c r="AWS18" s="123"/>
      <c r="AWT18" s="123"/>
      <c r="AWU18" s="123"/>
      <c r="AWV18" s="123"/>
      <c r="AWW18" s="123"/>
      <c r="AWX18" s="123"/>
      <c r="AWY18" s="123"/>
      <c r="AWZ18" s="123"/>
      <c r="AXA18" s="123"/>
      <c r="AXB18" s="123"/>
      <c r="AXC18" s="123"/>
      <c r="AXD18" s="123"/>
      <c r="AXE18" s="123"/>
      <c r="AXF18" s="123"/>
      <c r="AXG18" s="123"/>
      <c r="AXH18" s="123"/>
      <c r="AXI18" s="123"/>
      <c r="AXJ18" s="123"/>
      <c r="AXK18" s="123"/>
      <c r="AXL18" s="123"/>
      <c r="AXM18" s="123"/>
      <c r="AXN18" s="123"/>
      <c r="AXO18" s="123"/>
      <c r="AXP18" s="123"/>
      <c r="AXQ18" s="123"/>
      <c r="AXR18" s="123"/>
      <c r="AXS18" s="123"/>
      <c r="AXT18" s="123"/>
      <c r="AXU18" s="123"/>
      <c r="AXV18" s="123"/>
      <c r="AXW18" s="123"/>
      <c r="AXX18" s="123"/>
      <c r="AXY18" s="123"/>
      <c r="AXZ18" s="123"/>
      <c r="AYA18" s="123"/>
      <c r="AYB18" s="123"/>
      <c r="AYC18" s="123"/>
      <c r="AYD18" s="123"/>
      <c r="AYE18" s="123"/>
      <c r="AYF18" s="123"/>
      <c r="AYG18" s="123"/>
      <c r="AYH18" s="123"/>
      <c r="AYI18" s="123"/>
      <c r="AYJ18" s="123"/>
      <c r="AYK18" s="123"/>
      <c r="AYL18" s="123"/>
      <c r="AYM18" s="123"/>
      <c r="AYN18" s="123"/>
      <c r="AYO18" s="123"/>
      <c r="AYP18" s="123"/>
      <c r="AYQ18" s="123"/>
      <c r="AYR18" s="123"/>
      <c r="AYS18" s="123"/>
      <c r="AYT18" s="123"/>
      <c r="AYU18" s="123"/>
      <c r="AYV18" s="123"/>
      <c r="AYW18" s="123"/>
      <c r="AYX18" s="123"/>
      <c r="AYY18" s="123"/>
      <c r="AYZ18" s="123"/>
      <c r="AZA18" s="123"/>
      <c r="AZB18" s="123"/>
      <c r="AZC18" s="123"/>
      <c r="AZD18" s="123"/>
      <c r="AZE18" s="123"/>
      <c r="AZF18" s="123"/>
      <c r="AZG18" s="123"/>
      <c r="AZH18" s="123"/>
      <c r="AZI18" s="123"/>
      <c r="AZJ18" s="123"/>
      <c r="AZK18" s="123"/>
      <c r="AZL18" s="123"/>
      <c r="AZM18" s="123"/>
      <c r="AZN18" s="123"/>
      <c r="AZO18" s="123"/>
      <c r="AZP18" s="123"/>
      <c r="AZQ18" s="123"/>
      <c r="AZR18" s="123"/>
      <c r="AZS18" s="123"/>
      <c r="AZT18" s="123"/>
      <c r="AZU18" s="123"/>
      <c r="AZV18" s="123"/>
      <c r="AZW18" s="123"/>
      <c r="AZX18" s="123"/>
      <c r="AZY18" s="123"/>
      <c r="AZZ18" s="123"/>
      <c r="BAA18" s="123"/>
      <c r="BAB18" s="123"/>
      <c r="BAC18" s="123"/>
      <c r="BAD18" s="123"/>
      <c r="BAE18" s="123"/>
      <c r="BAF18" s="123"/>
      <c r="BAG18" s="123"/>
      <c r="BAH18" s="123"/>
      <c r="BAI18" s="123"/>
      <c r="BAJ18" s="123"/>
      <c r="BAK18" s="123"/>
      <c r="BAL18" s="123"/>
      <c r="BAM18" s="123"/>
      <c r="BAN18" s="123"/>
      <c r="BAO18" s="123"/>
      <c r="BAP18" s="123"/>
      <c r="BAQ18" s="123"/>
      <c r="BAR18" s="123"/>
      <c r="BAS18" s="123"/>
      <c r="BAT18" s="123"/>
      <c r="BAU18" s="123"/>
      <c r="BAV18" s="123"/>
      <c r="BAW18" s="123"/>
      <c r="BAX18" s="123"/>
      <c r="BAY18" s="123"/>
      <c r="BAZ18" s="123"/>
      <c r="BBA18" s="123"/>
      <c r="BBB18" s="123"/>
      <c r="BBC18" s="123"/>
      <c r="BBD18" s="123"/>
      <c r="BBE18" s="123"/>
      <c r="BBF18" s="123"/>
      <c r="BBG18" s="123"/>
      <c r="BBH18" s="123"/>
      <c r="BBI18" s="123"/>
      <c r="BBJ18" s="123"/>
      <c r="BBK18" s="123"/>
      <c r="BBL18" s="123"/>
      <c r="BBM18" s="123"/>
      <c r="BBN18" s="123"/>
      <c r="BBO18" s="123"/>
      <c r="BBP18" s="123"/>
      <c r="BBQ18" s="123"/>
      <c r="BBR18" s="123"/>
      <c r="BBS18" s="123"/>
      <c r="BBT18" s="123"/>
      <c r="BBU18" s="123"/>
      <c r="BBV18" s="123"/>
      <c r="BBW18" s="123"/>
      <c r="BBX18" s="123"/>
      <c r="BBY18" s="123"/>
      <c r="BBZ18" s="123"/>
      <c r="BCA18" s="123"/>
      <c r="BCB18" s="123"/>
      <c r="BCC18" s="123"/>
      <c r="BCD18" s="123"/>
      <c r="BCE18" s="123"/>
      <c r="BCF18" s="123"/>
      <c r="BCG18" s="123"/>
      <c r="BCH18" s="123"/>
      <c r="BCI18" s="123"/>
      <c r="BCJ18" s="123"/>
      <c r="BCK18" s="123"/>
      <c r="BCL18" s="123"/>
      <c r="BCM18" s="123"/>
      <c r="BCN18" s="123"/>
      <c r="BCO18" s="123"/>
      <c r="BCP18" s="123"/>
      <c r="BCQ18" s="123"/>
      <c r="BCR18" s="123"/>
      <c r="BCS18" s="123"/>
      <c r="BCT18" s="123"/>
      <c r="BCU18" s="123"/>
      <c r="BCV18" s="123"/>
      <c r="BCW18" s="123"/>
      <c r="BCX18" s="123"/>
      <c r="BCY18" s="123"/>
      <c r="BCZ18" s="123"/>
      <c r="BDA18" s="123"/>
      <c r="BDB18" s="123"/>
      <c r="BDC18" s="123"/>
      <c r="BDD18" s="123"/>
      <c r="BDE18" s="123"/>
      <c r="BDF18" s="123"/>
      <c r="BDG18" s="123"/>
      <c r="BDH18" s="123"/>
      <c r="BDI18" s="123"/>
      <c r="BDJ18" s="123"/>
      <c r="BDK18" s="123"/>
      <c r="BDL18" s="123"/>
      <c r="BDM18" s="123"/>
      <c r="BDN18" s="123"/>
      <c r="BDO18" s="123"/>
      <c r="BDP18" s="123"/>
      <c r="BDQ18" s="123"/>
      <c r="BDR18" s="123"/>
      <c r="BDS18" s="123"/>
      <c r="BDT18" s="123"/>
      <c r="BDU18" s="123"/>
      <c r="BDV18" s="123"/>
      <c r="BDW18" s="123"/>
      <c r="BDX18" s="123"/>
      <c r="BDY18" s="123"/>
      <c r="BDZ18" s="123"/>
      <c r="BEA18" s="123"/>
      <c r="BEB18" s="123"/>
      <c r="BEC18" s="123"/>
      <c r="BED18" s="123"/>
      <c r="BEE18" s="123"/>
      <c r="BEF18" s="123"/>
      <c r="BEG18" s="123"/>
      <c r="BEH18" s="123"/>
      <c r="BEI18" s="123"/>
      <c r="BEJ18" s="123"/>
      <c r="BEK18" s="123"/>
      <c r="BEL18" s="123"/>
      <c r="BEM18" s="123"/>
      <c r="BEN18" s="123"/>
      <c r="BEO18" s="123"/>
      <c r="BEP18" s="123"/>
      <c r="BEQ18" s="123"/>
      <c r="BER18" s="123"/>
      <c r="BES18" s="123"/>
      <c r="BET18" s="123"/>
      <c r="BEU18" s="123"/>
      <c r="BEV18" s="123"/>
      <c r="BEW18" s="123"/>
      <c r="BEX18" s="123"/>
      <c r="BEY18" s="123"/>
      <c r="BEZ18" s="123"/>
      <c r="BFA18" s="123"/>
      <c r="BFB18" s="123"/>
      <c r="BFC18" s="123"/>
      <c r="BFD18" s="123"/>
      <c r="BFE18" s="123"/>
      <c r="BFF18" s="123"/>
      <c r="BFG18" s="123"/>
      <c r="BFH18" s="123"/>
      <c r="BFI18" s="123"/>
      <c r="BFJ18" s="123"/>
      <c r="BFK18" s="123"/>
      <c r="BFL18" s="123"/>
      <c r="BFM18" s="123"/>
      <c r="BFN18" s="123"/>
      <c r="BFO18" s="123"/>
      <c r="BFP18" s="123"/>
      <c r="BFQ18" s="123"/>
      <c r="BFR18" s="123"/>
      <c r="BFS18" s="123"/>
      <c r="BFT18" s="123"/>
      <c r="BFU18" s="123"/>
      <c r="BFV18" s="123"/>
      <c r="BFW18" s="123"/>
      <c r="BFX18" s="123"/>
      <c r="BFY18" s="123"/>
      <c r="BFZ18" s="123"/>
      <c r="BGA18" s="123"/>
      <c r="BGB18" s="123"/>
      <c r="BGC18" s="123"/>
      <c r="BGD18" s="123"/>
      <c r="BGE18" s="123"/>
      <c r="BGF18" s="123"/>
      <c r="BGG18" s="123"/>
      <c r="BGH18" s="123"/>
      <c r="BGI18" s="123"/>
      <c r="BGJ18" s="123"/>
      <c r="BGK18" s="123"/>
      <c r="BGL18" s="123"/>
      <c r="BGM18" s="123"/>
      <c r="BGN18" s="123"/>
      <c r="BGO18" s="123"/>
      <c r="BGP18" s="123"/>
      <c r="BGQ18" s="123"/>
      <c r="BGR18" s="123"/>
      <c r="BGS18" s="123"/>
      <c r="BGT18" s="123"/>
      <c r="BGU18" s="123"/>
      <c r="BGV18" s="123"/>
      <c r="BGW18" s="123"/>
      <c r="BGX18" s="123"/>
      <c r="BGY18" s="123"/>
      <c r="BGZ18" s="123"/>
      <c r="BHA18" s="123"/>
      <c r="BHB18" s="123"/>
      <c r="BHC18" s="123"/>
      <c r="BHD18" s="123"/>
      <c r="BHE18" s="123"/>
      <c r="BHF18" s="123"/>
      <c r="BHG18" s="123"/>
      <c r="BHH18" s="123"/>
      <c r="BHI18" s="123"/>
      <c r="BHJ18" s="123"/>
      <c r="BHK18" s="123"/>
      <c r="BHL18" s="123"/>
      <c r="BHM18" s="123"/>
      <c r="BHN18" s="123"/>
      <c r="BHO18" s="123"/>
      <c r="BHP18" s="123"/>
      <c r="BHQ18" s="123"/>
      <c r="BHR18" s="123"/>
      <c r="BHS18" s="123"/>
      <c r="BHT18" s="123"/>
      <c r="BHU18" s="123"/>
      <c r="BHV18" s="123"/>
      <c r="BHW18" s="123"/>
      <c r="BHX18" s="123"/>
      <c r="BHY18" s="123"/>
      <c r="BHZ18" s="123"/>
      <c r="BIA18" s="123"/>
      <c r="BIB18" s="123"/>
      <c r="BIC18" s="123"/>
      <c r="BID18" s="123"/>
      <c r="BIE18" s="123"/>
      <c r="BIF18" s="123"/>
      <c r="BIG18" s="123"/>
      <c r="BIH18" s="123"/>
      <c r="BII18" s="123"/>
      <c r="BIJ18" s="123"/>
      <c r="BIK18" s="123"/>
      <c r="BIL18" s="123"/>
      <c r="BIM18" s="123"/>
      <c r="BIN18" s="123"/>
      <c r="BIO18" s="123"/>
      <c r="BIP18" s="123"/>
      <c r="BIQ18" s="123"/>
      <c r="BIR18" s="123"/>
      <c r="BIS18" s="123"/>
      <c r="BIT18" s="123"/>
      <c r="BIU18" s="123"/>
      <c r="BIV18" s="123"/>
      <c r="BIW18" s="123"/>
      <c r="BIX18" s="123"/>
      <c r="BIY18" s="123"/>
      <c r="BIZ18" s="123"/>
      <c r="BJA18" s="123"/>
      <c r="BJB18" s="123"/>
      <c r="BJC18" s="123"/>
      <c r="BJD18" s="123"/>
      <c r="BJE18" s="123"/>
      <c r="BJF18" s="123"/>
      <c r="BJG18" s="123"/>
      <c r="BJH18" s="123"/>
      <c r="BJI18" s="123"/>
      <c r="BJJ18" s="123"/>
      <c r="BJK18" s="123"/>
      <c r="BJL18" s="123"/>
      <c r="BJM18" s="123"/>
      <c r="BJN18" s="123"/>
      <c r="BJO18" s="123"/>
      <c r="BJP18" s="123"/>
      <c r="BJQ18" s="123"/>
      <c r="BJR18" s="123"/>
      <c r="BJS18" s="123"/>
      <c r="BJT18" s="123"/>
      <c r="BJU18" s="123"/>
      <c r="BJV18" s="123"/>
      <c r="BJW18" s="123"/>
      <c r="BJX18" s="123"/>
      <c r="BJY18" s="123"/>
      <c r="BJZ18" s="123"/>
      <c r="BKA18" s="123"/>
      <c r="BKB18" s="123"/>
      <c r="BKC18" s="123"/>
      <c r="BKD18" s="123"/>
      <c r="BKE18" s="123"/>
      <c r="BKF18" s="123"/>
      <c r="BKG18" s="123"/>
      <c r="BKH18" s="123"/>
      <c r="BKI18" s="123"/>
      <c r="BKJ18" s="123"/>
      <c r="BKK18" s="123"/>
      <c r="BKL18" s="123"/>
      <c r="BKM18" s="123"/>
      <c r="BKN18" s="123"/>
      <c r="BKO18" s="123"/>
      <c r="BKP18" s="123"/>
      <c r="BKQ18" s="123"/>
      <c r="BKR18" s="123"/>
      <c r="BKS18" s="123"/>
      <c r="BKT18" s="123"/>
      <c r="BKU18" s="123"/>
      <c r="BKV18" s="123"/>
      <c r="BKW18" s="123"/>
      <c r="BKX18" s="123"/>
      <c r="BKY18" s="123"/>
      <c r="BKZ18" s="123"/>
      <c r="BLA18" s="123"/>
      <c r="BLB18" s="123"/>
      <c r="BLC18" s="123"/>
      <c r="BLD18" s="123"/>
      <c r="BLE18" s="123"/>
      <c r="BLF18" s="123"/>
      <c r="BLG18" s="123"/>
      <c r="BLH18" s="123"/>
      <c r="BLI18" s="123"/>
      <c r="BLJ18" s="123"/>
      <c r="BLK18" s="123"/>
      <c r="BLL18" s="123"/>
      <c r="BLM18" s="123"/>
      <c r="BLN18" s="123"/>
      <c r="BLO18" s="123"/>
      <c r="BLP18" s="123"/>
      <c r="BLQ18" s="123"/>
      <c r="BLR18" s="123"/>
      <c r="BLS18" s="123"/>
      <c r="BLT18" s="123"/>
      <c r="BLU18" s="123"/>
      <c r="BLV18" s="123"/>
      <c r="BLW18" s="123"/>
      <c r="BLX18" s="123"/>
      <c r="BLY18" s="123"/>
      <c r="BLZ18" s="123"/>
      <c r="BMA18" s="123"/>
      <c r="BMB18" s="123"/>
      <c r="BMC18" s="123"/>
      <c r="BMD18" s="123"/>
      <c r="BME18" s="123"/>
      <c r="BMF18" s="123"/>
      <c r="BMG18" s="123"/>
      <c r="BMH18" s="123"/>
      <c r="BMI18" s="123"/>
      <c r="BMJ18" s="123"/>
      <c r="BMK18" s="123"/>
      <c r="BML18" s="123"/>
      <c r="BMM18" s="123"/>
      <c r="BMN18" s="123"/>
      <c r="BMO18" s="123"/>
      <c r="BMP18" s="123"/>
      <c r="BMQ18" s="123"/>
      <c r="BMR18" s="123"/>
      <c r="BMS18" s="123"/>
      <c r="BMT18" s="123"/>
      <c r="BMU18" s="123"/>
      <c r="BMV18" s="123"/>
      <c r="BMW18" s="123"/>
      <c r="BMX18" s="123"/>
      <c r="BMY18" s="123"/>
      <c r="BMZ18" s="123"/>
      <c r="BNA18" s="123"/>
      <c r="BNB18" s="123"/>
      <c r="BNC18" s="123"/>
      <c r="BND18" s="123"/>
      <c r="BNE18" s="123"/>
      <c r="BNF18" s="123"/>
      <c r="BNG18" s="123"/>
      <c r="BNH18" s="123"/>
      <c r="BNI18" s="123"/>
      <c r="BNJ18" s="123"/>
      <c r="BNK18" s="123"/>
      <c r="BNL18" s="123"/>
      <c r="BNM18" s="123"/>
      <c r="BNN18" s="123"/>
      <c r="BNO18" s="123"/>
      <c r="BNP18" s="123"/>
      <c r="BNQ18" s="123"/>
      <c r="BNR18" s="123"/>
      <c r="BNS18" s="123"/>
      <c r="BNT18" s="123"/>
      <c r="BNU18" s="123"/>
      <c r="BNV18" s="123"/>
      <c r="BNW18" s="123"/>
      <c r="BNX18" s="123"/>
      <c r="BNY18" s="123"/>
      <c r="BNZ18" s="123"/>
      <c r="BOA18" s="123"/>
      <c r="BOB18" s="123"/>
      <c r="BOC18" s="123"/>
      <c r="BOD18" s="123"/>
      <c r="BOE18" s="123"/>
      <c r="BOF18" s="123"/>
      <c r="BOG18" s="123"/>
      <c r="BOH18" s="123"/>
      <c r="BOI18" s="123"/>
      <c r="BOJ18" s="123"/>
      <c r="BOK18" s="123"/>
      <c r="BOL18" s="123"/>
      <c r="BOM18" s="123"/>
      <c r="BON18" s="123"/>
      <c r="BOO18" s="123"/>
      <c r="BOP18" s="123"/>
      <c r="BOQ18" s="123"/>
      <c r="BOR18" s="123"/>
      <c r="BOS18" s="123"/>
      <c r="BOT18" s="123"/>
      <c r="BOU18" s="123"/>
      <c r="BOV18" s="123"/>
      <c r="BOW18" s="123"/>
      <c r="BOX18" s="123"/>
      <c r="BOY18" s="123"/>
      <c r="BOZ18" s="123"/>
      <c r="BPA18" s="123"/>
      <c r="BPB18" s="123"/>
      <c r="BPC18" s="123"/>
      <c r="BPD18" s="123"/>
      <c r="BPE18" s="123"/>
      <c r="BPF18" s="123"/>
      <c r="BPG18" s="123"/>
      <c r="BPH18" s="123"/>
      <c r="BPI18" s="123"/>
      <c r="BPJ18" s="123"/>
      <c r="BPK18" s="123"/>
      <c r="BPL18" s="123"/>
      <c r="BPM18" s="123"/>
      <c r="BPN18" s="123"/>
      <c r="BPO18" s="123"/>
      <c r="BPP18" s="123"/>
      <c r="BPQ18" s="123"/>
      <c r="BPR18" s="123"/>
      <c r="BPS18" s="123"/>
      <c r="BPT18" s="123"/>
      <c r="BPU18" s="123"/>
      <c r="BPV18" s="123"/>
      <c r="BPW18" s="123"/>
      <c r="BPX18" s="123"/>
      <c r="BPY18" s="123"/>
      <c r="BPZ18" s="123"/>
      <c r="BQA18" s="123"/>
      <c r="BQB18" s="123"/>
      <c r="BQC18" s="123"/>
      <c r="BQD18" s="123"/>
      <c r="BQE18" s="123"/>
      <c r="BQF18" s="123"/>
      <c r="BQG18" s="123"/>
      <c r="BQH18" s="123"/>
      <c r="BQI18" s="123"/>
      <c r="BQJ18" s="123"/>
      <c r="BQK18" s="123"/>
      <c r="BQL18" s="123"/>
      <c r="BQM18" s="123"/>
      <c r="BQN18" s="123"/>
      <c r="BQO18" s="123"/>
      <c r="BQP18" s="123"/>
      <c r="BQQ18" s="123"/>
      <c r="BQR18" s="123"/>
      <c r="BQS18" s="123"/>
      <c r="BQT18" s="123"/>
      <c r="BQU18" s="123"/>
      <c r="BQV18" s="123"/>
      <c r="BQW18" s="123"/>
      <c r="BQX18" s="123"/>
      <c r="BQY18" s="123"/>
      <c r="BQZ18" s="123"/>
      <c r="BRA18" s="123"/>
      <c r="BRB18" s="123"/>
      <c r="BRC18" s="123"/>
      <c r="BRD18" s="123"/>
      <c r="BRE18" s="123"/>
      <c r="BRF18" s="123"/>
      <c r="BRG18" s="123"/>
      <c r="BRH18" s="123"/>
      <c r="BRI18" s="123"/>
      <c r="BRJ18" s="123"/>
      <c r="BRK18" s="123"/>
      <c r="BRL18" s="123"/>
      <c r="BRM18" s="123"/>
      <c r="BRN18" s="123"/>
      <c r="BRO18" s="123"/>
      <c r="BRP18" s="123"/>
      <c r="BRQ18" s="123"/>
      <c r="BRR18" s="123"/>
      <c r="BRS18" s="123"/>
      <c r="BRT18" s="123"/>
      <c r="BRU18" s="123"/>
      <c r="BRV18" s="123"/>
      <c r="BRW18" s="123"/>
      <c r="BRX18" s="123"/>
      <c r="BRY18" s="123"/>
      <c r="BRZ18" s="123"/>
      <c r="BSA18" s="123"/>
      <c r="BSB18" s="123"/>
      <c r="BSC18" s="123"/>
      <c r="BSD18" s="123"/>
      <c r="BSE18" s="123"/>
      <c r="BSF18" s="123"/>
      <c r="BSG18" s="123"/>
      <c r="BSH18" s="123"/>
      <c r="BSI18" s="123"/>
      <c r="BSJ18" s="123"/>
      <c r="BSK18" s="123"/>
      <c r="BSL18" s="123"/>
      <c r="BSM18" s="123"/>
      <c r="BSN18" s="123"/>
      <c r="BSO18" s="123"/>
      <c r="BSP18" s="123"/>
      <c r="BSQ18" s="123"/>
      <c r="BSR18" s="123"/>
      <c r="BSS18" s="123"/>
      <c r="BST18" s="123"/>
      <c r="BSU18" s="123"/>
      <c r="BSV18" s="123"/>
      <c r="BSW18" s="123"/>
      <c r="BSX18" s="123"/>
      <c r="BSY18" s="123"/>
      <c r="BSZ18" s="123"/>
      <c r="BTA18" s="123"/>
      <c r="BTB18" s="123"/>
      <c r="BTC18" s="123"/>
      <c r="BTD18" s="123"/>
      <c r="BTE18" s="123"/>
      <c r="BTF18" s="123"/>
      <c r="BTG18" s="123"/>
      <c r="BTH18" s="123"/>
      <c r="BTI18" s="123"/>
      <c r="BTJ18" s="123"/>
      <c r="BTK18" s="123"/>
      <c r="BTL18" s="123"/>
      <c r="BTM18" s="123"/>
      <c r="BTN18" s="123"/>
      <c r="BTO18" s="123"/>
      <c r="BTP18" s="123"/>
      <c r="BTQ18" s="123"/>
      <c r="BTR18" s="123"/>
      <c r="BTS18" s="123"/>
      <c r="BTT18" s="123"/>
      <c r="BTU18" s="123"/>
      <c r="BTV18" s="123"/>
      <c r="BTW18" s="123"/>
      <c r="BTX18" s="123"/>
      <c r="BTY18" s="123"/>
      <c r="BTZ18" s="123"/>
      <c r="BUA18" s="123"/>
      <c r="BUB18" s="123"/>
      <c r="BUC18" s="123"/>
      <c r="BUD18" s="123"/>
      <c r="BUE18" s="123"/>
      <c r="BUF18" s="123"/>
      <c r="BUG18" s="123"/>
      <c r="BUH18" s="123"/>
      <c r="BUI18" s="123"/>
      <c r="BUJ18" s="123"/>
      <c r="BUK18" s="123"/>
      <c r="BUL18" s="123"/>
      <c r="BUM18" s="123"/>
      <c r="BUN18" s="123"/>
      <c r="BUO18" s="123"/>
      <c r="BUP18" s="123"/>
      <c r="BUQ18" s="123"/>
      <c r="BUR18" s="123"/>
      <c r="BUS18" s="123"/>
      <c r="BUT18" s="123"/>
      <c r="BUU18" s="123"/>
      <c r="BUV18" s="123"/>
      <c r="BUW18" s="123"/>
      <c r="BUX18" s="123"/>
      <c r="BUY18" s="123"/>
      <c r="BUZ18" s="123"/>
      <c r="BVA18" s="123"/>
      <c r="BVB18" s="123"/>
      <c r="BVC18" s="123"/>
      <c r="BVD18" s="123"/>
      <c r="BVE18" s="123"/>
      <c r="BVF18" s="123"/>
      <c r="BVG18" s="123"/>
      <c r="BVH18" s="123"/>
      <c r="BVI18" s="123"/>
      <c r="BVJ18" s="123"/>
      <c r="BVK18" s="123"/>
      <c r="BVL18" s="123"/>
      <c r="BVM18" s="123"/>
      <c r="BVN18" s="123"/>
      <c r="BVO18" s="123"/>
      <c r="BVP18" s="123"/>
      <c r="BVQ18" s="123"/>
      <c r="BVR18" s="123"/>
      <c r="BVS18" s="123"/>
      <c r="BVT18" s="123"/>
      <c r="BVU18" s="123"/>
      <c r="BVV18" s="123"/>
      <c r="BVW18" s="123"/>
      <c r="BVX18" s="123"/>
      <c r="BVY18" s="123"/>
      <c r="BVZ18" s="123"/>
      <c r="BWA18" s="123"/>
      <c r="BWB18" s="123"/>
      <c r="BWC18" s="123"/>
      <c r="BWD18" s="123"/>
      <c r="BWE18" s="123"/>
      <c r="BWF18" s="123"/>
      <c r="BWG18" s="123"/>
      <c r="BWH18" s="123"/>
      <c r="BWI18" s="123"/>
      <c r="BWJ18" s="123"/>
      <c r="BWK18" s="123"/>
      <c r="BWL18" s="123"/>
      <c r="BWM18" s="123"/>
      <c r="BWN18" s="123"/>
      <c r="BWO18" s="123"/>
      <c r="BWP18" s="123"/>
      <c r="BWQ18" s="123"/>
      <c r="BWR18" s="123"/>
      <c r="BWS18" s="123"/>
      <c r="BWT18" s="123"/>
      <c r="BWU18" s="123"/>
      <c r="BWV18" s="123"/>
      <c r="BWW18" s="123"/>
      <c r="BWX18" s="123"/>
      <c r="BWY18" s="123"/>
      <c r="BWZ18" s="123"/>
      <c r="BXA18" s="123"/>
      <c r="BXB18" s="123"/>
      <c r="BXC18" s="123"/>
      <c r="BXD18" s="123"/>
      <c r="BXE18" s="123"/>
      <c r="BXF18" s="123"/>
      <c r="BXG18" s="123"/>
      <c r="BXH18" s="123"/>
      <c r="BXI18" s="123"/>
      <c r="BXJ18" s="123"/>
      <c r="BXK18" s="123"/>
      <c r="BXL18" s="123"/>
      <c r="BXM18" s="123"/>
      <c r="BXN18" s="123"/>
      <c r="BXO18" s="123"/>
      <c r="BXP18" s="123"/>
      <c r="BXQ18" s="123"/>
      <c r="BXR18" s="123"/>
      <c r="BXS18" s="123"/>
      <c r="BXT18" s="123"/>
      <c r="BXU18" s="123"/>
      <c r="BXV18" s="123"/>
      <c r="BXW18" s="123"/>
      <c r="BXX18" s="123"/>
      <c r="BXY18" s="123"/>
      <c r="BXZ18" s="123"/>
      <c r="BYA18" s="123"/>
      <c r="BYB18" s="123"/>
      <c r="BYC18" s="123"/>
      <c r="BYD18" s="123"/>
      <c r="BYE18" s="123"/>
      <c r="BYF18" s="123"/>
      <c r="BYG18" s="123"/>
      <c r="BYH18" s="123"/>
      <c r="BYI18" s="123"/>
      <c r="BYJ18" s="123"/>
      <c r="BYK18" s="123"/>
      <c r="BYL18" s="123"/>
      <c r="BYM18" s="123"/>
      <c r="BYN18" s="123"/>
      <c r="BYO18" s="123"/>
      <c r="BYP18" s="123"/>
      <c r="BYQ18" s="123"/>
      <c r="BYR18" s="123"/>
      <c r="BYS18" s="123"/>
      <c r="BYT18" s="123"/>
      <c r="BYU18" s="123"/>
      <c r="BYV18" s="123"/>
      <c r="BYW18" s="123"/>
      <c r="BYX18" s="123"/>
      <c r="BYY18" s="123"/>
      <c r="BYZ18" s="123"/>
      <c r="BZA18" s="123"/>
      <c r="BZB18" s="123"/>
      <c r="BZC18" s="123"/>
      <c r="BZD18" s="123"/>
      <c r="BZE18" s="123"/>
      <c r="BZF18" s="123"/>
      <c r="BZG18" s="123"/>
      <c r="BZH18" s="123"/>
      <c r="BZI18" s="123"/>
      <c r="BZJ18" s="123"/>
      <c r="BZK18" s="123"/>
      <c r="BZL18" s="123"/>
      <c r="BZM18" s="123"/>
      <c r="BZN18" s="123"/>
      <c r="BZO18" s="123"/>
      <c r="BZP18" s="123"/>
      <c r="BZQ18" s="123"/>
      <c r="BZR18" s="123"/>
      <c r="BZS18" s="123"/>
      <c r="BZT18" s="123"/>
      <c r="BZU18" s="123"/>
      <c r="BZV18" s="123"/>
      <c r="BZW18" s="123"/>
      <c r="BZX18" s="123"/>
      <c r="BZY18" s="123"/>
      <c r="BZZ18" s="123"/>
      <c r="CAA18" s="123"/>
      <c r="CAB18" s="123"/>
      <c r="CAC18" s="123"/>
      <c r="CAD18" s="123"/>
      <c r="CAE18" s="123"/>
      <c r="CAF18" s="123"/>
      <c r="CAG18" s="123"/>
      <c r="CAH18" s="123"/>
      <c r="CAI18" s="123"/>
      <c r="CAJ18" s="123"/>
      <c r="CAK18" s="123"/>
      <c r="CAL18" s="123"/>
      <c r="CAM18" s="123"/>
      <c r="CAN18" s="123"/>
      <c r="CAO18" s="123"/>
      <c r="CAP18" s="123"/>
      <c r="CAQ18" s="123"/>
      <c r="CAR18" s="123"/>
      <c r="CAS18" s="123"/>
      <c r="CAT18" s="123"/>
      <c r="CAU18" s="123"/>
      <c r="CAV18" s="123"/>
      <c r="CAW18" s="123"/>
      <c r="CAX18" s="123"/>
      <c r="CAY18" s="123"/>
      <c r="CAZ18" s="123"/>
      <c r="CBA18" s="123"/>
      <c r="CBB18" s="123"/>
      <c r="CBC18" s="123"/>
      <c r="CBD18" s="123"/>
      <c r="CBE18" s="123"/>
      <c r="CBF18" s="123"/>
      <c r="CBG18" s="123"/>
      <c r="CBH18" s="123"/>
      <c r="CBI18" s="123"/>
      <c r="CBJ18" s="123"/>
      <c r="CBK18" s="123"/>
      <c r="CBL18" s="123"/>
      <c r="CBM18" s="123"/>
      <c r="CBN18" s="123"/>
      <c r="CBO18" s="123"/>
      <c r="CBP18" s="123"/>
      <c r="CBQ18" s="123"/>
      <c r="CBR18" s="123"/>
      <c r="CBS18" s="123"/>
      <c r="CBT18" s="123"/>
      <c r="CBU18" s="123"/>
      <c r="CBV18" s="123"/>
      <c r="CBW18" s="123"/>
      <c r="CBX18" s="123"/>
      <c r="CBY18" s="123"/>
      <c r="CBZ18" s="123"/>
      <c r="CCA18" s="123"/>
      <c r="CCB18" s="123"/>
      <c r="CCC18" s="123"/>
      <c r="CCD18" s="123"/>
      <c r="CCE18" s="123"/>
      <c r="CCF18" s="123"/>
      <c r="CCG18" s="123"/>
      <c r="CCH18" s="123"/>
      <c r="CCI18" s="123"/>
      <c r="CCJ18" s="123"/>
      <c r="CCK18" s="123"/>
      <c r="CCL18" s="123"/>
      <c r="CCM18" s="123"/>
      <c r="CCN18" s="123"/>
      <c r="CCO18" s="123"/>
      <c r="CCP18" s="123"/>
      <c r="CCQ18" s="123"/>
      <c r="CCR18" s="123"/>
      <c r="CCS18" s="123"/>
      <c r="CCT18" s="123"/>
      <c r="CCU18" s="123"/>
      <c r="CCV18" s="123"/>
      <c r="CCW18" s="123"/>
      <c r="CCX18" s="123"/>
      <c r="CCY18" s="123"/>
      <c r="CCZ18" s="123"/>
      <c r="CDA18" s="123"/>
      <c r="CDB18" s="123"/>
      <c r="CDC18" s="123"/>
      <c r="CDD18" s="123"/>
      <c r="CDE18" s="123"/>
      <c r="CDF18" s="123"/>
      <c r="CDG18" s="123"/>
      <c r="CDH18" s="123"/>
      <c r="CDI18" s="123"/>
      <c r="CDJ18" s="123"/>
      <c r="CDK18" s="123"/>
      <c r="CDL18" s="123"/>
      <c r="CDM18" s="123"/>
      <c r="CDN18" s="123"/>
      <c r="CDO18" s="123"/>
      <c r="CDP18" s="123"/>
      <c r="CDQ18" s="123"/>
      <c r="CDR18" s="123"/>
      <c r="CDS18" s="123"/>
      <c r="CDT18" s="123"/>
      <c r="CDU18" s="123"/>
      <c r="CDV18" s="123"/>
      <c r="CDW18" s="123"/>
      <c r="CDX18" s="123"/>
      <c r="CDY18" s="123"/>
      <c r="CDZ18" s="123"/>
      <c r="CEA18" s="123"/>
      <c r="CEB18" s="123"/>
      <c r="CEC18" s="123"/>
      <c r="CED18" s="123"/>
      <c r="CEE18" s="123"/>
      <c r="CEF18" s="123"/>
      <c r="CEG18" s="123"/>
      <c r="CEH18" s="123"/>
      <c r="CEI18" s="123"/>
      <c r="CEJ18" s="123"/>
      <c r="CEK18" s="123"/>
      <c r="CEL18" s="123"/>
      <c r="CEM18" s="123"/>
      <c r="CEN18" s="123"/>
      <c r="CEO18" s="123"/>
      <c r="CEP18" s="123"/>
      <c r="CEQ18" s="123"/>
      <c r="CER18" s="123"/>
      <c r="CES18" s="123"/>
      <c r="CET18" s="123"/>
      <c r="CEU18" s="123"/>
      <c r="CEV18" s="123"/>
      <c r="CEW18" s="123"/>
      <c r="CEX18" s="123"/>
      <c r="CEY18" s="123"/>
      <c r="CEZ18" s="123"/>
      <c r="CFA18" s="123"/>
      <c r="CFB18" s="123"/>
      <c r="CFC18" s="123"/>
      <c r="CFD18" s="123"/>
      <c r="CFE18" s="123"/>
      <c r="CFF18" s="123"/>
      <c r="CFG18" s="123"/>
      <c r="CFH18" s="123"/>
      <c r="CFI18" s="123"/>
      <c r="CFJ18" s="123"/>
      <c r="CFK18" s="123"/>
      <c r="CFL18" s="123"/>
      <c r="CFM18" s="123"/>
      <c r="CFN18" s="123"/>
      <c r="CFO18" s="123"/>
      <c r="CFP18" s="123"/>
      <c r="CFQ18" s="123"/>
      <c r="CFR18" s="123"/>
      <c r="CFS18" s="123"/>
      <c r="CFT18" s="123"/>
      <c r="CFU18" s="123"/>
      <c r="CFV18" s="123"/>
      <c r="CFW18" s="123"/>
      <c r="CFX18" s="123"/>
      <c r="CFY18" s="123"/>
      <c r="CFZ18" s="123"/>
      <c r="CGA18" s="123"/>
      <c r="CGB18" s="123"/>
      <c r="CGC18" s="123"/>
      <c r="CGD18" s="123"/>
      <c r="CGE18" s="123"/>
      <c r="CGF18" s="123"/>
      <c r="CGG18" s="123"/>
      <c r="CGH18" s="123"/>
      <c r="CGI18" s="123"/>
      <c r="CGJ18" s="123"/>
      <c r="CGK18" s="123"/>
      <c r="CGL18" s="123"/>
      <c r="CGM18" s="123"/>
      <c r="CGN18" s="123"/>
      <c r="CGO18" s="123"/>
      <c r="CGP18" s="123"/>
      <c r="CGQ18" s="123"/>
      <c r="CGR18" s="123"/>
      <c r="CGS18" s="123"/>
      <c r="CGT18" s="123"/>
      <c r="CGU18" s="123"/>
      <c r="CGV18" s="123"/>
      <c r="CGW18" s="123"/>
      <c r="CGX18" s="123"/>
      <c r="CGY18" s="123"/>
      <c r="CGZ18" s="123"/>
      <c r="CHA18" s="123"/>
      <c r="CHB18" s="123"/>
      <c r="CHC18" s="123"/>
      <c r="CHD18" s="123"/>
      <c r="CHE18" s="123"/>
      <c r="CHF18" s="123"/>
      <c r="CHG18" s="123"/>
      <c r="CHH18" s="123"/>
      <c r="CHI18" s="123"/>
      <c r="CHJ18" s="123"/>
      <c r="CHK18" s="123"/>
      <c r="CHL18" s="123"/>
      <c r="CHM18" s="123"/>
      <c r="CHN18" s="123"/>
      <c r="CHO18" s="123"/>
      <c r="CHP18" s="123"/>
      <c r="CHQ18" s="123"/>
      <c r="CHR18" s="123"/>
      <c r="CHS18" s="123"/>
      <c r="CHT18" s="123"/>
      <c r="CHU18" s="123"/>
      <c r="CHV18" s="123"/>
      <c r="CHW18" s="123"/>
      <c r="CHX18" s="123"/>
      <c r="CHY18" s="123"/>
      <c r="CHZ18" s="123"/>
      <c r="CIA18" s="123"/>
      <c r="CIB18" s="123"/>
      <c r="CIC18" s="123"/>
      <c r="CID18" s="123"/>
      <c r="CIE18" s="123"/>
      <c r="CIF18" s="123"/>
      <c r="CIG18" s="123"/>
      <c r="CIH18" s="123"/>
      <c r="CII18" s="123"/>
      <c r="CIJ18" s="123"/>
      <c r="CIK18" s="123"/>
      <c r="CIL18" s="123"/>
      <c r="CIM18" s="123"/>
      <c r="CIN18" s="123"/>
      <c r="CIO18" s="123"/>
      <c r="CIP18" s="123"/>
      <c r="CIQ18" s="123"/>
      <c r="CIR18" s="123"/>
      <c r="CIS18" s="123"/>
      <c r="CIT18" s="123"/>
      <c r="CIU18" s="123"/>
      <c r="CIV18" s="123"/>
      <c r="CIW18" s="123"/>
      <c r="CIX18" s="123"/>
      <c r="CIY18" s="123"/>
      <c r="CIZ18" s="123"/>
      <c r="CJA18" s="123"/>
      <c r="CJB18" s="123"/>
      <c r="CJC18" s="123"/>
      <c r="CJD18" s="123"/>
      <c r="CJE18" s="123"/>
      <c r="CJF18" s="123"/>
      <c r="CJG18" s="123"/>
      <c r="CJH18" s="123"/>
      <c r="CJI18" s="123"/>
      <c r="CJJ18" s="123"/>
      <c r="CJK18" s="123"/>
      <c r="CJL18" s="123"/>
      <c r="CJM18" s="123"/>
      <c r="CJN18" s="123"/>
      <c r="CJO18" s="123"/>
      <c r="CJP18" s="123"/>
      <c r="CJQ18" s="123"/>
      <c r="CJR18" s="123"/>
      <c r="CJS18" s="123"/>
      <c r="CJT18" s="123"/>
      <c r="CJU18" s="123"/>
      <c r="CJV18" s="123"/>
      <c r="CJW18" s="123"/>
      <c r="CJX18" s="123"/>
      <c r="CJY18" s="123"/>
      <c r="CJZ18" s="123"/>
      <c r="CKA18" s="123"/>
      <c r="CKB18" s="123"/>
      <c r="CKC18" s="123"/>
      <c r="CKD18" s="123"/>
      <c r="CKE18" s="123"/>
      <c r="CKF18" s="123"/>
      <c r="CKG18" s="123"/>
      <c r="CKH18" s="123"/>
      <c r="CKI18" s="123"/>
      <c r="CKJ18" s="123"/>
      <c r="CKK18" s="123"/>
      <c r="CKL18" s="123"/>
      <c r="CKM18" s="123"/>
      <c r="CKN18" s="123"/>
      <c r="CKO18" s="123"/>
      <c r="CKP18" s="123"/>
      <c r="CKQ18" s="123"/>
      <c r="CKR18" s="123"/>
      <c r="CKS18" s="123"/>
      <c r="CKT18" s="123"/>
      <c r="CKU18" s="123"/>
      <c r="CKV18" s="123"/>
      <c r="CKW18" s="123"/>
      <c r="CKX18" s="123"/>
      <c r="CKY18" s="123"/>
      <c r="CKZ18" s="123"/>
      <c r="CLA18" s="123"/>
      <c r="CLB18" s="123"/>
      <c r="CLC18" s="123"/>
      <c r="CLD18" s="123"/>
      <c r="CLE18" s="123"/>
      <c r="CLF18" s="123"/>
      <c r="CLG18" s="123"/>
      <c r="CLH18" s="123"/>
      <c r="CLI18" s="123"/>
      <c r="CLJ18" s="123"/>
      <c r="CLK18" s="123"/>
      <c r="CLL18" s="123"/>
      <c r="CLM18" s="123"/>
      <c r="CLN18" s="123"/>
      <c r="CLO18" s="123"/>
      <c r="CLP18" s="123"/>
      <c r="CLQ18" s="123"/>
      <c r="CLR18" s="123"/>
      <c r="CLS18" s="123"/>
      <c r="CLT18" s="123"/>
      <c r="CLU18" s="123"/>
      <c r="CLV18" s="123"/>
      <c r="CLW18" s="123"/>
      <c r="CLX18" s="123"/>
      <c r="CLY18" s="123"/>
      <c r="CLZ18" s="123"/>
      <c r="CMA18" s="123"/>
      <c r="CMB18" s="123"/>
      <c r="CMC18" s="123"/>
      <c r="CMD18" s="123"/>
      <c r="CME18" s="123"/>
      <c r="CMF18" s="123"/>
      <c r="CMG18" s="123"/>
      <c r="CMH18" s="123"/>
      <c r="CMI18" s="123"/>
      <c r="CMJ18" s="123"/>
      <c r="CMK18" s="123"/>
      <c r="CML18" s="123"/>
      <c r="CMM18" s="123"/>
      <c r="CMN18" s="123"/>
      <c r="CMO18" s="123"/>
      <c r="CMP18" s="123"/>
      <c r="CMQ18" s="123"/>
      <c r="CMR18" s="123"/>
      <c r="CMS18" s="123"/>
      <c r="CMT18" s="123"/>
      <c r="CMU18" s="123"/>
      <c r="CMV18" s="123"/>
      <c r="CMW18" s="123"/>
      <c r="CMX18" s="123"/>
      <c r="CMY18" s="123"/>
      <c r="CMZ18" s="123"/>
      <c r="CNA18" s="123"/>
      <c r="CNB18" s="123"/>
      <c r="CNC18" s="123"/>
      <c r="CND18" s="123"/>
      <c r="CNE18" s="123"/>
      <c r="CNF18" s="123"/>
      <c r="CNG18" s="123"/>
      <c r="CNH18" s="123"/>
      <c r="CNI18" s="123"/>
      <c r="CNJ18" s="123"/>
      <c r="CNK18" s="123"/>
      <c r="CNL18" s="123"/>
      <c r="CNM18" s="123"/>
      <c r="CNN18" s="123"/>
      <c r="CNO18" s="123"/>
      <c r="CNP18" s="123"/>
      <c r="CNQ18" s="123"/>
      <c r="CNR18" s="123"/>
      <c r="CNS18" s="123"/>
      <c r="CNT18" s="123"/>
      <c r="CNU18" s="123"/>
      <c r="CNV18" s="123"/>
      <c r="CNW18" s="123"/>
      <c r="CNX18" s="123"/>
      <c r="CNY18" s="123"/>
      <c r="CNZ18" s="123"/>
      <c r="COA18" s="123"/>
      <c r="COB18" s="123"/>
      <c r="COC18" s="123"/>
      <c r="COD18" s="123"/>
      <c r="COE18" s="123"/>
      <c r="COF18" s="123"/>
      <c r="COG18" s="123"/>
      <c r="COH18" s="123"/>
      <c r="COI18" s="123"/>
      <c r="COJ18" s="123"/>
      <c r="COK18" s="123"/>
      <c r="COL18" s="123"/>
      <c r="COM18" s="123"/>
      <c r="CON18" s="123"/>
      <c r="COO18" s="123"/>
      <c r="COP18" s="123"/>
      <c r="COQ18" s="123"/>
      <c r="COR18" s="123"/>
      <c r="COS18" s="123"/>
      <c r="COT18" s="123"/>
      <c r="COU18" s="123"/>
      <c r="COV18" s="123"/>
      <c r="COW18" s="123"/>
      <c r="COX18" s="123"/>
      <c r="COY18" s="123"/>
      <c r="COZ18" s="123"/>
      <c r="CPA18" s="123"/>
      <c r="CPB18" s="123"/>
      <c r="CPC18" s="123"/>
      <c r="CPD18" s="123"/>
      <c r="CPE18" s="123"/>
      <c r="CPF18" s="123"/>
      <c r="CPG18" s="123"/>
      <c r="CPH18" s="123"/>
      <c r="CPI18" s="123"/>
      <c r="CPJ18" s="123"/>
      <c r="CPK18" s="123"/>
      <c r="CPL18" s="123"/>
      <c r="CPM18" s="123"/>
      <c r="CPN18" s="123"/>
      <c r="CPO18" s="123"/>
      <c r="CPP18" s="123"/>
      <c r="CPQ18" s="123"/>
      <c r="CPR18" s="123"/>
      <c r="CPS18" s="123"/>
      <c r="CPT18" s="123"/>
      <c r="CPU18" s="123"/>
      <c r="CPV18" s="123"/>
      <c r="CPW18" s="123"/>
      <c r="CPX18" s="123"/>
      <c r="CPY18" s="123"/>
      <c r="CPZ18" s="123"/>
      <c r="CQA18" s="123"/>
      <c r="CQB18" s="123"/>
      <c r="CQC18" s="123"/>
      <c r="CQD18" s="123"/>
      <c r="CQE18" s="123"/>
      <c r="CQF18" s="123"/>
      <c r="CQG18" s="123"/>
      <c r="CQH18" s="123"/>
      <c r="CQI18" s="123"/>
      <c r="CQJ18" s="123"/>
      <c r="CQK18" s="123"/>
      <c r="CQL18" s="123"/>
      <c r="CQM18" s="123"/>
      <c r="CQN18" s="123"/>
      <c r="CQO18" s="123"/>
      <c r="CQP18" s="123"/>
      <c r="CQQ18" s="123"/>
      <c r="CQR18" s="123"/>
      <c r="CQS18" s="123"/>
      <c r="CQT18" s="123"/>
      <c r="CQU18" s="123"/>
      <c r="CQV18" s="123"/>
      <c r="CQW18" s="123"/>
      <c r="CQX18" s="123"/>
      <c r="CQY18" s="123"/>
      <c r="CQZ18" s="123"/>
      <c r="CRA18" s="123"/>
      <c r="CRB18" s="123"/>
      <c r="CRC18" s="123"/>
      <c r="CRD18" s="123"/>
      <c r="CRE18" s="123"/>
      <c r="CRF18" s="123"/>
      <c r="CRG18" s="123"/>
      <c r="CRH18" s="123"/>
      <c r="CRI18" s="123"/>
      <c r="CRJ18" s="123"/>
      <c r="CRK18" s="123"/>
      <c r="CRL18" s="123"/>
      <c r="CRM18" s="123"/>
      <c r="CRN18" s="123"/>
      <c r="CRO18" s="123"/>
      <c r="CRP18" s="123"/>
      <c r="CRQ18" s="123"/>
      <c r="CRR18" s="123"/>
      <c r="CRS18" s="123"/>
      <c r="CRT18" s="123"/>
      <c r="CRU18" s="123"/>
      <c r="CRV18" s="123"/>
      <c r="CRW18" s="123"/>
      <c r="CRX18" s="123"/>
      <c r="CRY18" s="123"/>
      <c r="CRZ18" s="123"/>
      <c r="CSA18" s="123"/>
      <c r="CSB18" s="123"/>
      <c r="CSC18" s="123"/>
      <c r="CSD18" s="123"/>
      <c r="CSE18" s="123"/>
      <c r="CSF18" s="123"/>
      <c r="CSG18" s="123"/>
      <c r="CSH18" s="123"/>
      <c r="CSI18" s="123"/>
      <c r="CSJ18" s="123"/>
      <c r="CSK18" s="123"/>
      <c r="CSL18" s="123"/>
      <c r="CSM18" s="123"/>
      <c r="CSN18" s="123"/>
      <c r="CSO18" s="123"/>
      <c r="CSP18" s="123"/>
      <c r="CSQ18" s="123"/>
      <c r="CSR18" s="123"/>
      <c r="CSS18" s="123"/>
      <c r="CST18" s="123"/>
      <c r="CSU18" s="123"/>
      <c r="CSV18" s="123"/>
      <c r="CSW18" s="123"/>
      <c r="CSX18" s="123"/>
      <c r="CSY18" s="123"/>
      <c r="CSZ18" s="123"/>
      <c r="CTA18" s="123"/>
      <c r="CTB18" s="123"/>
      <c r="CTC18" s="123"/>
      <c r="CTD18" s="123"/>
      <c r="CTE18" s="123"/>
      <c r="CTF18" s="123"/>
      <c r="CTG18" s="123"/>
      <c r="CTH18" s="123"/>
      <c r="CTI18" s="123"/>
      <c r="CTJ18" s="123"/>
      <c r="CTK18" s="123"/>
      <c r="CTL18" s="123"/>
      <c r="CTM18" s="123"/>
      <c r="CTN18" s="123"/>
      <c r="CTO18" s="123"/>
      <c r="CTP18" s="123"/>
      <c r="CTQ18" s="123"/>
      <c r="CTR18" s="123"/>
      <c r="CTS18" s="123"/>
      <c r="CTT18" s="123"/>
      <c r="CTU18" s="123"/>
      <c r="CTV18" s="123"/>
      <c r="CTW18" s="123"/>
      <c r="CTX18" s="123"/>
      <c r="CTY18" s="123"/>
      <c r="CTZ18" s="123"/>
      <c r="CUA18" s="123"/>
      <c r="CUB18" s="123"/>
      <c r="CUC18" s="123"/>
      <c r="CUD18" s="123"/>
      <c r="CUE18" s="123"/>
      <c r="CUF18" s="123"/>
      <c r="CUG18" s="123"/>
      <c r="CUH18" s="123"/>
      <c r="CUI18" s="123"/>
      <c r="CUJ18" s="123"/>
      <c r="CUK18" s="123"/>
      <c r="CUL18" s="123"/>
      <c r="CUM18" s="123"/>
      <c r="CUN18" s="123"/>
      <c r="CUO18" s="123"/>
      <c r="CUP18" s="123"/>
      <c r="CUQ18" s="123"/>
      <c r="CUR18" s="123"/>
      <c r="CUS18" s="123"/>
      <c r="CUT18" s="123"/>
      <c r="CUU18" s="123"/>
      <c r="CUV18" s="123"/>
      <c r="CUW18" s="123"/>
      <c r="CUX18" s="123"/>
      <c r="CUY18" s="123"/>
      <c r="CUZ18" s="123"/>
      <c r="CVA18" s="123"/>
      <c r="CVB18" s="123"/>
      <c r="CVC18" s="123"/>
      <c r="CVD18" s="123"/>
      <c r="CVE18" s="123"/>
      <c r="CVF18" s="123"/>
      <c r="CVG18" s="123"/>
      <c r="CVH18" s="123"/>
      <c r="CVI18" s="123"/>
      <c r="CVJ18" s="123"/>
      <c r="CVK18" s="123"/>
      <c r="CVL18" s="123"/>
      <c r="CVM18" s="123"/>
      <c r="CVN18" s="123"/>
      <c r="CVO18" s="123"/>
      <c r="CVP18" s="123"/>
      <c r="CVQ18" s="123"/>
      <c r="CVR18" s="123"/>
      <c r="CVS18" s="123"/>
      <c r="CVT18" s="123"/>
      <c r="CVU18" s="123"/>
      <c r="CVV18" s="123"/>
      <c r="CVW18" s="123"/>
      <c r="CVX18" s="123"/>
      <c r="CVY18" s="123"/>
      <c r="CVZ18" s="123"/>
      <c r="CWA18" s="123"/>
      <c r="CWB18" s="123"/>
      <c r="CWC18" s="123"/>
      <c r="CWD18" s="123"/>
      <c r="CWE18" s="123"/>
      <c r="CWF18" s="123"/>
      <c r="CWG18" s="123"/>
      <c r="CWH18" s="123"/>
      <c r="CWI18" s="123"/>
      <c r="CWJ18" s="123"/>
      <c r="CWK18" s="123"/>
      <c r="CWL18" s="123"/>
      <c r="CWM18" s="123"/>
      <c r="CWN18" s="123"/>
      <c r="CWO18" s="123"/>
      <c r="CWP18" s="123"/>
      <c r="CWQ18" s="123"/>
      <c r="CWR18" s="123"/>
      <c r="CWS18" s="123"/>
      <c r="CWT18" s="123"/>
      <c r="CWU18" s="123"/>
      <c r="CWV18" s="123"/>
      <c r="CWW18" s="123"/>
      <c r="CWX18" s="123"/>
      <c r="CWY18" s="123"/>
      <c r="CWZ18" s="123"/>
      <c r="CXA18" s="123"/>
      <c r="CXB18" s="123"/>
      <c r="CXC18" s="123"/>
      <c r="CXD18" s="123"/>
      <c r="CXE18" s="123"/>
      <c r="CXF18" s="123"/>
      <c r="CXG18" s="123"/>
      <c r="CXH18" s="123"/>
      <c r="CXI18" s="123"/>
      <c r="CXJ18" s="123"/>
      <c r="CXK18" s="123"/>
      <c r="CXL18" s="123"/>
      <c r="CXM18" s="123"/>
      <c r="CXN18" s="123"/>
      <c r="CXO18" s="123"/>
      <c r="CXP18" s="123"/>
      <c r="CXQ18" s="123"/>
      <c r="CXR18" s="123"/>
      <c r="CXS18" s="123"/>
      <c r="CXT18" s="123"/>
      <c r="CXU18" s="123"/>
      <c r="CXV18" s="123"/>
      <c r="CXW18" s="123"/>
      <c r="CXX18" s="123"/>
      <c r="CXY18" s="123"/>
      <c r="CXZ18" s="123"/>
      <c r="CYA18" s="123"/>
      <c r="CYB18" s="123"/>
      <c r="CYC18" s="123"/>
      <c r="CYD18" s="123"/>
      <c r="CYE18" s="123"/>
      <c r="CYF18" s="123"/>
      <c r="CYG18" s="123"/>
      <c r="CYH18" s="123"/>
      <c r="CYI18" s="123"/>
      <c r="CYJ18" s="123"/>
      <c r="CYK18" s="123"/>
      <c r="CYL18" s="123"/>
      <c r="CYM18" s="123"/>
      <c r="CYN18" s="123"/>
      <c r="CYO18" s="123"/>
      <c r="CYP18" s="123"/>
      <c r="CYQ18" s="123"/>
      <c r="CYR18" s="123"/>
      <c r="CYS18" s="123"/>
      <c r="CYT18" s="123"/>
      <c r="CYU18" s="123"/>
      <c r="CYV18" s="123"/>
      <c r="CYW18" s="123"/>
      <c r="CYX18" s="123"/>
      <c r="CYY18" s="123"/>
      <c r="CYZ18" s="123"/>
      <c r="CZA18" s="123"/>
      <c r="CZB18" s="123"/>
      <c r="CZC18" s="123"/>
      <c r="CZD18" s="123"/>
      <c r="CZE18" s="123"/>
      <c r="CZF18" s="123"/>
      <c r="CZG18" s="123"/>
      <c r="CZH18" s="123"/>
      <c r="CZI18" s="123"/>
      <c r="CZJ18" s="123"/>
      <c r="CZK18" s="123"/>
      <c r="CZL18" s="123"/>
      <c r="CZM18" s="123"/>
      <c r="CZN18" s="123"/>
      <c r="CZO18" s="123"/>
      <c r="CZP18" s="123"/>
      <c r="CZQ18" s="123"/>
      <c r="CZR18" s="123"/>
      <c r="CZS18" s="123"/>
      <c r="CZT18" s="123"/>
      <c r="CZU18" s="123"/>
      <c r="CZV18" s="123"/>
      <c r="CZW18" s="123"/>
      <c r="CZX18" s="123"/>
      <c r="CZY18" s="123"/>
      <c r="CZZ18" s="123"/>
      <c r="DAA18" s="123"/>
      <c r="DAB18" s="123"/>
      <c r="DAC18" s="123"/>
      <c r="DAD18" s="123"/>
      <c r="DAE18" s="123"/>
      <c r="DAF18" s="123"/>
      <c r="DAG18" s="123"/>
      <c r="DAH18" s="123"/>
      <c r="DAI18" s="123"/>
      <c r="DAJ18" s="123"/>
      <c r="DAK18" s="123"/>
      <c r="DAL18" s="123"/>
      <c r="DAM18" s="123"/>
      <c r="DAN18" s="123"/>
      <c r="DAO18" s="123"/>
      <c r="DAP18" s="123"/>
      <c r="DAQ18" s="123"/>
      <c r="DAR18" s="123"/>
      <c r="DAS18" s="123"/>
      <c r="DAT18" s="123"/>
      <c r="DAU18" s="123"/>
      <c r="DAV18" s="123"/>
      <c r="DAW18" s="123"/>
      <c r="DAX18" s="123"/>
      <c r="DAY18" s="123"/>
      <c r="DAZ18" s="123"/>
      <c r="DBA18" s="123"/>
      <c r="DBB18" s="123"/>
      <c r="DBC18" s="123"/>
      <c r="DBD18" s="123"/>
      <c r="DBE18" s="123"/>
      <c r="DBF18" s="123"/>
      <c r="DBG18" s="123"/>
      <c r="DBH18" s="123"/>
      <c r="DBI18" s="123"/>
      <c r="DBJ18" s="123"/>
      <c r="DBK18" s="123"/>
      <c r="DBL18" s="123"/>
      <c r="DBM18" s="123"/>
      <c r="DBN18" s="123"/>
      <c r="DBO18" s="123"/>
      <c r="DBP18" s="123"/>
      <c r="DBQ18" s="123"/>
      <c r="DBR18" s="123"/>
      <c r="DBS18" s="123"/>
      <c r="DBT18" s="123"/>
      <c r="DBU18" s="123"/>
      <c r="DBV18" s="123"/>
      <c r="DBW18" s="123"/>
      <c r="DBX18" s="123"/>
      <c r="DBY18" s="123"/>
      <c r="DBZ18" s="123"/>
      <c r="DCA18" s="123"/>
      <c r="DCB18" s="123"/>
      <c r="DCC18" s="123"/>
      <c r="DCD18" s="123"/>
      <c r="DCE18" s="123"/>
      <c r="DCF18" s="123"/>
      <c r="DCG18" s="123"/>
      <c r="DCH18" s="123"/>
      <c r="DCI18" s="123"/>
      <c r="DCJ18" s="123"/>
      <c r="DCK18" s="123"/>
      <c r="DCL18" s="123"/>
      <c r="DCM18" s="123"/>
      <c r="DCN18" s="123"/>
      <c r="DCO18" s="123"/>
      <c r="DCP18" s="123"/>
      <c r="DCQ18" s="123"/>
      <c r="DCR18" s="123"/>
      <c r="DCS18" s="123"/>
      <c r="DCT18" s="123"/>
      <c r="DCU18" s="123"/>
      <c r="DCV18" s="123"/>
      <c r="DCW18" s="123"/>
      <c r="DCX18" s="123"/>
      <c r="DCY18" s="123"/>
      <c r="DCZ18" s="123"/>
      <c r="DDA18" s="123"/>
      <c r="DDB18" s="123"/>
      <c r="DDC18" s="123"/>
      <c r="DDD18" s="123"/>
      <c r="DDE18" s="123"/>
      <c r="DDF18" s="123"/>
      <c r="DDG18" s="123"/>
      <c r="DDH18" s="123"/>
      <c r="DDI18" s="123"/>
      <c r="DDJ18" s="123"/>
      <c r="DDK18" s="123"/>
      <c r="DDL18" s="123"/>
      <c r="DDM18" s="123"/>
      <c r="DDN18" s="123"/>
      <c r="DDO18" s="123"/>
      <c r="DDP18" s="123"/>
      <c r="DDQ18" s="123"/>
      <c r="DDR18" s="123"/>
      <c r="DDS18" s="123"/>
      <c r="DDT18" s="123"/>
      <c r="DDU18" s="123"/>
      <c r="DDV18" s="123"/>
      <c r="DDW18" s="123"/>
      <c r="DDX18" s="123"/>
      <c r="DDY18" s="123"/>
      <c r="DDZ18" s="123"/>
      <c r="DEA18" s="123"/>
      <c r="DEB18" s="123"/>
      <c r="DEC18" s="123"/>
      <c r="DED18" s="123"/>
      <c r="DEE18" s="123"/>
      <c r="DEF18" s="123"/>
      <c r="DEG18" s="123"/>
      <c r="DEH18" s="123"/>
      <c r="DEI18" s="123"/>
      <c r="DEJ18" s="123"/>
      <c r="DEK18" s="123"/>
      <c r="DEL18" s="123"/>
      <c r="DEM18" s="123"/>
      <c r="DEN18" s="123"/>
      <c r="DEO18" s="123"/>
      <c r="DEP18" s="123"/>
      <c r="DEQ18" s="123"/>
      <c r="DER18" s="123"/>
      <c r="DES18" s="123"/>
      <c r="DET18" s="123"/>
      <c r="DEU18" s="123"/>
      <c r="DEV18" s="123"/>
      <c r="DEW18" s="123"/>
      <c r="DEX18" s="123"/>
      <c r="DEY18" s="123"/>
      <c r="DEZ18" s="123"/>
      <c r="DFA18" s="123"/>
      <c r="DFB18" s="123"/>
      <c r="DFC18" s="123"/>
      <c r="DFD18" s="123"/>
      <c r="DFE18" s="123"/>
      <c r="DFF18" s="123"/>
      <c r="DFG18" s="123"/>
      <c r="DFH18" s="123"/>
      <c r="DFI18" s="123"/>
      <c r="DFJ18" s="123"/>
      <c r="DFK18" s="123"/>
      <c r="DFL18" s="123"/>
      <c r="DFM18" s="123"/>
      <c r="DFN18" s="123"/>
      <c r="DFO18" s="123"/>
      <c r="DFP18" s="123"/>
      <c r="DFQ18" s="123"/>
      <c r="DFR18" s="123"/>
      <c r="DFS18" s="123"/>
      <c r="DFT18" s="123"/>
      <c r="DFU18" s="123"/>
      <c r="DFV18" s="123"/>
      <c r="DFW18" s="123"/>
      <c r="DFX18" s="123"/>
      <c r="DFY18" s="123"/>
      <c r="DFZ18" s="123"/>
      <c r="DGA18" s="123"/>
      <c r="DGB18" s="123"/>
      <c r="DGC18" s="123"/>
      <c r="DGD18" s="123"/>
      <c r="DGE18" s="123"/>
      <c r="DGF18" s="123"/>
      <c r="DGG18" s="123"/>
      <c r="DGH18" s="123"/>
      <c r="DGI18" s="123"/>
      <c r="DGJ18" s="123"/>
      <c r="DGK18" s="123"/>
      <c r="DGL18" s="123"/>
      <c r="DGM18" s="123"/>
      <c r="DGN18" s="123"/>
      <c r="DGO18" s="123"/>
      <c r="DGP18" s="123"/>
      <c r="DGQ18" s="123"/>
      <c r="DGR18" s="123"/>
      <c r="DGS18" s="123"/>
      <c r="DGT18" s="123"/>
      <c r="DGU18" s="123"/>
      <c r="DGV18" s="123"/>
      <c r="DGW18" s="123"/>
      <c r="DGX18" s="123"/>
      <c r="DGY18" s="123"/>
      <c r="DGZ18" s="123"/>
      <c r="DHA18" s="123"/>
      <c r="DHB18" s="123"/>
      <c r="DHC18" s="123"/>
      <c r="DHD18" s="123"/>
      <c r="DHE18" s="123"/>
      <c r="DHF18" s="123"/>
      <c r="DHG18" s="123"/>
      <c r="DHH18" s="123"/>
      <c r="DHI18" s="123"/>
      <c r="DHJ18" s="123"/>
      <c r="DHK18" s="123"/>
      <c r="DHL18" s="123"/>
      <c r="DHM18" s="123"/>
      <c r="DHN18" s="123"/>
      <c r="DHO18" s="123"/>
      <c r="DHP18" s="123"/>
      <c r="DHQ18" s="123"/>
      <c r="DHR18" s="123"/>
      <c r="DHS18" s="123"/>
      <c r="DHT18" s="123"/>
      <c r="DHU18" s="123"/>
      <c r="DHV18" s="123"/>
      <c r="DHW18" s="123"/>
      <c r="DHX18" s="123"/>
      <c r="DHY18" s="123"/>
      <c r="DHZ18" s="123"/>
      <c r="DIA18" s="123"/>
      <c r="DIB18" s="123"/>
      <c r="DIC18" s="123"/>
      <c r="DID18" s="123"/>
      <c r="DIE18" s="123"/>
      <c r="DIF18" s="123"/>
      <c r="DIG18" s="123"/>
      <c r="DIH18" s="123"/>
      <c r="DII18" s="123"/>
      <c r="DIJ18" s="123"/>
      <c r="DIK18" s="123"/>
      <c r="DIL18" s="123"/>
      <c r="DIM18" s="123"/>
      <c r="DIN18" s="123"/>
      <c r="DIO18" s="123"/>
      <c r="DIP18" s="123"/>
      <c r="DIQ18" s="123"/>
      <c r="DIR18" s="123"/>
      <c r="DIS18" s="123"/>
      <c r="DIT18" s="123"/>
      <c r="DIU18" s="123"/>
      <c r="DIV18" s="123"/>
      <c r="DIW18" s="123"/>
      <c r="DIX18" s="123"/>
      <c r="DIY18" s="123"/>
      <c r="DIZ18" s="123"/>
      <c r="DJA18" s="123"/>
      <c r="DJB18" s="123"/>
      <c r="DJC18" s="123"/>
      <c r="DJD18" s="123"/>
      <c r="DJE18" s="123"/>
      <c r="DJF18" s="123"/>
      <c r="DJG18" s="123"/>
      <c r="DJH18" s="123"/>
      <c r="DJI18" s="123"/>
      <c r="DJJ18" s="123"/>
      <c r="DJK18" s="123"/>
      <c r="DJL18" s="123"/>
      <c r="DJM18" s="123"/>
      <c r="DJN18" s="123"/>
      <c r="DJO18" s="123"/>
      <c r="DJP18" s="123"/>
      <c r="DJQ18" s="123"/>
      <c r="DJR18" s="123"/>
      <c r="DJS18" s="123"/>
      <c r="DJT18" s="123"/>
      <c r="DJU18" s="123"/>
      <c r="DJV18" s="123"/>
      <c r="DJW18" s="123"/>
      <c r="DJX18" s="123"/>
      <c r="DJY18" s="123"/>
      <c r="DJZ18" s="123"/>
      <c r="DKA18" s="123"/>
      <c r="DKB18" s="123"/>
      <c r="DKC18" s="123"/>
      <c r="DKD18" s="123"/>
      <c r="DKE18" s="123"/>
      <c r="DKF18" s="123"/>
      <c r="DKG18" s="123"/>
      <c r="DKH18" s="123"/>
      <c r="DKI18" s="123"/>
      <c r="DKJ18" s="123"/>
      <c r="DKK18" s="123"/>
      <c r="DKL18" s="123"/>
      <c r="DKM18" s="123"/>
      <c r="DKN18" s="123"/>
      <c r="DKO18" s="123"/>
      <c r="DKP18" s="123"/>
      <c r="DKQ18" s="123"/>
      <c r="DKR18" s="123"/>
      <c r="DKS18" s="123"/>
      <c r="DKT18" s="123"/>
      <c r="DKU18" s="123"/>
      <c r="DKV18" s="123"/>
      <c r="DKW18" s="123"/>
      <c r="DKX18" s="123"/>
      <c r="DKY18" s="123"/>
      <c r="DKZ18" s="123"/>
      <c r="DLA18" s="123"/>
      <c r="DLB18" s="123"/>
      <c r="DLC18" s="123"/>
      <c r="DLD18" s="123"/>
      <c r="DLE18" s="123"/>
      <c r="DLF18" s="123"/>
      <c r="DLG18" s="123"/>
      <c r="DLH18" s="123"/>
      <c r="DLI18" s="123"/>
      <c r="DLJ18" s="123"/>
      <c r="DLK18" s="123"/>
      <c r="DLL18" s="123"/>
      <c r="DLM18" s="123"/>
      <c r="DLN18" s="123"/>
      <c r="DLO18" s="123"/>
      <c r="DLP18" s="123"/>
      <c r="DLQ18" s="123"/>
      <c r="DLR18" s="123"/>
      <c r="DLS18" s="123"/>
      <c r="DLT18" s="123"/>
      <c r="DLU18" s="123"/>
      <c r="DLV18" s="123"/>
      <c r="DLW18" s="123"/>
      <c r="DLX18" s="123"/>
      <c r="DLY18" s="123"/>
      <c r="DLZ18" s="123"/>
      <c r="DMA18" s="123"/>
      <c r="DMB18" s="123"/>
      <c r="DMC18" s="123"/>
      <c r="DMD18" s="123"/>
      <c r="DME18" s="123"/>
      <c r="DMF18" s="123"/>
      <c r="DMG18" s="123"/>
      <c r="DMH18" s="123"/>
      <c r="DMI18" s="123"/>
      <c r="DMJ18" s="123"/>
      <c r="DMK18" s="123"/>
      <c r="DML18" s="123"/>
      <c r="DMM18" s="123"/>
      <c r="DMN18" s="123"/>
      <c r="DMO18" s="123"/>
      <c r="DMP18" s="123"/>
      <c r="DMQ18" s="123"/>
      <c r="DMR18" s="123"/>
      <c r="DMS18" s="123"/>
      <c r="DMT18" s="123"/>
      <c r="DMU18" s="123"/>
      <c r="DMV18" s="123"/>
      <c r="DMW18" s="123"/>
      <c r="DMX18" s="123"/>
      <c r="DMY18" s="123"/>
      <c r="DMZ18" s="123"/>
      <c r="DNA18" s="123"/>
      <c r="DNB18" s="123"/>
      <c r="DNC18" s="123"/>
      <c r="DND18" s="123"/>
      <c r="DNE18" s="123"/>
      <c r="DNF18" s="123"/>
      <c r="DNG18" s="123"/>
      <c r="DNH18" s="123"/>
      <c r="DNI18" s="123"/>
      <c r="DNJ18" s="123"/>
      <c r="DNK18" s="123"/>
      <c r="DNL18" s="123"/>
      <c r="DNM18" s="123"/>
      <c r="DNN18" s="123"/>
      <c r="DNO18" s="123"/>
      <c r="DNP18" s="123"/>
      <c r="DNQ18" s="123"/>
      <c r="DNR18" s="123"/>
      <c r="DNS18" s="123"/>
      <c r="DNT18" s="123"/>
      <c r="DNU18" s="123"/>
      <c r="DNV18" s="123"/>
      <c r="DNW18" s="123"/>
      <c r="DNX18" s="123"/>
      <c r="DNY18" s="123"/>
      <c r="DNZ18" s="123"/>
      <c r="DOA18" s="123"/>
      <c r="DOB18" s="123"/>
      <c r="DOC18" s="123"/>
      <c r="DOD18" s="123"/>
      <c r="DOE18" s="123"/>
      <c r="DOF18" s="123"/>
      <c r="DOG18" s="123"/>
      <c r="DOH18" s="123"/>
      <c r="DOI18" s="123"/>
      <c r="DOJ18" s="123"/>
      <c r="DOK18" s="123"/>
      <c r="DOL18" s="123"/>
      <c r="DOM18" s="123"/>
      <c r="DON18" s="123"/>
      <c r="DOO18" s="123"/>
      <c r="DOP18" s="123"/>
      <c r="DOQ18" s="123"/>
      <c r="DOR18" s="123"/>
      <c r="DOS18" s="123"/>
      <c r="DOT18" s="123"/>
      <c r="DOU18" s="123"/>
      <c r="DOV18" s="123"/>
      <c r="DOW18" s="123"/>
      <c r="DOX18" s="123"/>
      <c r="DOY18" s="123"/>
      <c r="DOZ18" s="123"/>
      <c r="DPA18" s="123"/>
      <c r="DPB18" s="123"/>
      <c r="DPC18" s="123"/>
      <c r="DPD18" s="123"/>
      <c r="DPE18" s="123"/>
      <c r="DPF18" s="123"/>
      <c r="DPG18" s="123"/>
      <c r="DPH18" s="123"/>
      <c r="DPI18" s="123"/>
      <c r="DPJ18" s="123"/>
      <c r="DPK18" s="123"/>
      <c r="DPL18" s="123"/>
      <c r="DPM18" s="123"/>
      <c r="DPN18" s="123"/>
      <c r="DPO18" s="123"/>
      <c r="DPP18" s="123"/>
      <c r="DPQ18" s="123"/>
      <c r="DPR18" s="123"/>
      <c r="DPS18" s="123"/>
      <c r="DPT18" s="123"/>
      <c r="DPU18" s="123"/>
      <c r="DPV18" s="123"/>
      <c r="DPW18" s="123"/>
      <c r="DPX18" s="123"/>
      <c r="DPY18" s="123"/>
      <c r="DPZ18" s="123"/>
      <c r="DQA18" s="123"/>
      <c r="DQB18" s="123"/>
      <c r="DQC18" s="123"/>
      <c r="DQD18" s="123"/>
      <c r="DQE18" s="123"/>
      <c r="DQF18" s="123"/>
      <c r="DQG18" s="123"/>
      <c r="DQH18" s="123"/>
      <c r="DQI18" s="123"/>
      <c r="DQJ18" s="123"/>
      <c r="DQK18" s="123"/>
      <c r="DQL18" s="123"/>
      <c r="DQM18" s="123"/>
      <c r="DQN18" s="123"/>
      <c r="DQO18" s="123"/>
      <c r="DQP18" s="123"/>
      <c r="DQQ18" s="123"/>
      <c r="DQR18" s="123"/>
      <c r="DQS18" s="123"/>
      <c r="DQT18" s="123"/>
      <c r="DQU18" s="123"/>
      <c r="DQV18" s="123"/>
      <c r="DQW18" s="123"/>
      <c r="DQX18" s="123"/>
      <c r="DQY18" s="123"/>
      <c r="DQZ18" s="123"/>
      <c r="DRA18" s="123"/>
      <c r="DRB18" s="123"/>
      <c r="DRC18" s="123"/>
      <c r="DRD18" s="123"/>
      <c r="DRE18" s="123"/>
      <c r="DRF18" s="123"/>
      <c r="DRG18" s="123"/>
      <c r="DRH18" s="123"/>
      <c r="DRI18" s="123"/>
      <c r="DRJ18" s="123"/>
      <c r="DRK18" s="123"/>
      <c r="DRL18" s="123"/>
      <c r="DRM18" s="123"/>
      <c r="DRN18" s="123"/>
      <c r="DRO18" s="123"/>
      <c r="DRP18" s="123"/>
      <c r="DRQ18" s="123"/>
      <c r="DRR18" s="123"/>
      <c r="DRS18" s="123"/>
      <c r="DRT18" s="123"/>
      <c r="DRU18" s="123"/>
      <c r="DRV18" s="123"/>
      <c r="DRW18" s="123"/>
      <c r="DRX18" s="123"/>
      <c r="DRY18" s="123"/>
      <c r="DRZ18" s="123"/>
      <c r="DSA18" s="123"/>
      <c r="DSB18" s="123"/>
      <c r="DSC18" s="123"/>
      <c r="DSD18" s="123"/>
      <c r="DSE18" s="123"/>
      <c r="DSF18" s="123"/>
      <c r="DSG18" s="123"/>
      <c r="DSH18" s="123"/>
      <c r="DSI18" s="123"/>
      <c r="DSJ18" s="123"/>
      <c r="DSK18" s="123"/>
      <c r="DSL18" s="123"/>
      <c r="DSM18" s="123"/>
      <c r="DSN18" s="123"/>
      <c r="DSO18" s="123"/>
      <c r="DSP18" s="123"/>
      <c r="DSQ18" s="123"/>
      <c r="DSR18" s="123"/>
      <c r="DSS18" s="123"/>
      <c r="DST18" s="123"/>
      <c r="DSU18" s="123"/>
      <c r="DSV18" s="123"/>
      <c r="DSW18" s="123"/>
      <c r="DSX18" s="123"/>
      <c r="DSY18" s="123"/>
      <c r="DSZ18" s="123"/>
      <c r="DTA18" s="123"/>
      <c r="DTB18" s="123"/>
      <c r="DTC18" s="123"/>
      <c r="DTD18" s="123"/>
      <c r="DTE18" s="123"/>
      <c r="DTF18" s="123"/>
      <c r="DTG18" s="123"/>
      <c r="DTH18" s="123"/>
      <c r="DTI18" s="123"/>
      <c r="DTJ18" s="123"/>
      <c r="DTK18" s="123"/>
      <c r="DTL18" s="123"/>
      <c r="DTM18" s="123"/>
      <c r="DTN18" s="123"/>
      <c r="DTO18" s="123"/>
      <c r="DTP18" s="123"/>
      <c r="DTQ18" s="123"/>
      <c r="DTR18" s="123"/>
      <c r="DTS18" s="123"/>
      <c r="DTT18" s="123"/>
      <c r="DTU18" s="123"/>
      <c r="DTV18" s="123"/>
      <c r="DTW18" s="123"/>
      <c r="DTX18" s="123"/>
      <c r="DTY18" s="123"/>
      <c r="DTZ18" s="123"/>
      <c r="DUA18" s="123"/>
      <c r="DUB18" s="123"/>
      <c r="DUC18" s="123"/>
      <c r="DUD18" s="123"/>
      <c r="DUE18" s="123"/>
      <c r="DUF18" s="123"/>
      <c r="DUG18" s="123"/>
      <c r="DUH18" s="123"/>
      <c r="DUI18" s="123"/>
      <c r="DUJ18" s="123"/>
      <c r="DUK18" s="123"/>
      <c r="DUL18" s="123"/>
      <c r="DUM18" s="123"/>
      <c r="DUN18" s="123"/>
      <c r="DUO18" s="123"/>
      <c r="DUP18" s="123"/>
      <c r="DUQ18" s="123"/>
      <c r="DUR18" s="123"/>
      <c r="DUS18" s="123"/>
      <c r="DUT18" s="123"/>
      <c r="DUU18" s="123"/>
      <c r="DUV18" s="123"/>
      <c r="DUW18" s="123"/>
      <c r="DUX18" s="123"/>
      <c r="DUY18" s="123"/>
      <c r="DUZ18" s="123"/>
      <c r="DVA18" s="123"/>
      <c r="DVB18" s="123"/>
      <c r="DVC18" s="123"/>
      <c r="DVD18" s="123"/>
      <c r="DVE18" s="123"/>
      <c r="DVF18" s="123"/>
      <c r="DVG18" s="123"/>
      <c r="DVH18" s="123"/>
      <c r="DVI18" s="123"/>
      <c r="DVJ18" s="123"/>
      <c r="DVK18" s="123"/>
      <c r="DVL18" s="123"/>
      <c r="DVM18" s="123"/>
      <c r="DVN18" s="123"/>
      <c r="DVO18" s="123"/>
      <c r="DVP18" s="123"/>
      <c r="DVQ18" s="123"/>
      <c r="DVR18" s="123"/>
      <c r="DVS18" s="123"/>
      <c r="DVT18" s="123"/>
      <c r="DVU18" s="123"/>
      <c r="DVV18" s="123"/>
      <c r="DVW18" s="123"/>
      <c r="DVX18" s="123"/>
      <c r="DVY18" s="123"/>
      <c r="DVZ18" s="123"/>
      <c r="DWA18" s="123"/>
      <c r="DWB18" s="123"/>
      <c r="DWC18" s="123"/>
      <c r="DWD18" s="123"/>
      <c r="DWE18" s="123"/>
      <c r="DWF18" s="123"/>
      <c r="DWG18" s="123"/>
      <c r="DWH18" s="123"/>
      <c r="DWI18" s="123"/>
      <c r="DWJ18" s="123"/>
      <c r="DWK18" s="123"/>
      <c r="DWL18" s="123"/>
      <c r="DWM18" s="123"/>
      <c r="DWN18" s="123"/>
      <c r="DWO18" s="123"/>
      <c r="DWP18" s="123"/>
      <c r="DWQ18" s="123"/>
      <c r="DWR18" s="123"/>
      <c r="DWS18" s="123"/>
      <c r="DWT18" s="123"/>
      <c r="DWU18" s="123"/>
      <c r="DWV18" s="123"/>
      <c r="DWW18" s="123"/>
      <c r="DWX18" s="123"/>
      <c r="DWY18" s="123"/>
      <c r="DWZ18" s="123"/>
      <c r="DXA18" s="123"/>
      <c r="DXB18" s="123"/>
      <c r="DXC18" s="123"/>
      <c r="DXD18" s="123"/>
      <c r="DXE18" s="123"/>
      <c r="DXF18" s="123"/>
      <c r="DXG18" s="123"/>
      <c r="DXH18" s="123"/>
      <c r="DXI18" s="123"/>
      <c r="DXJ18" s="123"/>
      <c r="DXK18" s="123"/>
      <c r="DXL18" s="123"/>
      <c r="DXM18" s="123"/>
      <c r="DXN18" s="123"/>
      <c r="DXO18" s="123"/>
      <c r="DXP18" s="123"/>
      <c r="DXQ18" s="123"/>
      <c r="DXR18" s="123"/>
      <c r="DXS18" s="123"/>
      <c r="DXT18" s="123"/>
      <c r="DXU18" s="123"/>
      <c r="DXV18" s="123"/>
      <c r="DXW18" s="123"/>
      <c r="DXX18" s="123"/>
      <c r="DXY18" s="123"/>
      <c r="DXZ18" s="123"/>
      <c r="DYA18" s="123"/>
      <c r="DYB18" s="123"/>
      <c r="DYC18" s="123"/>
      <c r="DYD18" s="123"/>
      <c r="DYE18" s="123"/>
      <c r="DYF18" s="123"/>
      <c r="DYG18" s="123"/>
      <c r="DYH18" s="123"/>
      <c r="DYI18" s="123"/>
      <c r="DYJ18" s="123"/>
      <c r="DYK18" s="123"/>
      <c r="DYL18" s="123"/>
      <c r="DYM18" s="123"/>
      <c r="DYN18" s="123"/>
      <c r="DYO18" s="123"/>
      <c r="DYP18" s="123"/>
      <c r="DYQ18" s="123"/>
      <c r="DYR18" s="123"/>
      <c r="DYS18" s="123"/>
      <c r="DYT18" s="123"/>
      <c r="DYU18" s="123"/>
      <c r="DYV18" s="123"/>
      <c r="DYW18" s="123"/>
      <c r="DYX18" s="123"/>
      <c r="DYY18" s="123"/>
      <c r="DYZ18" s="123"/>
      <c r="DZA18" s="123"/>
      <c r="DZB18" s="123"/>
      <c r="DZC18" s="123"/>
      <c r="DZD18" s="123"/>
      <c r="DZE18" s="123"/>
      <c r="DZF18" s="123"/>
      <c r="DZG18" s="123"/>
      <c r="DZH18" s="123"/>
      <c r="DZI18" s="123"/>
      <c r="DZJ18" s="123"/>
      <c r="DZK18" s="123"/>
      <c r="DZL18" s="123"/>
      <c r="DZM18" s="123"/>
      <c r="DZN18" s="123"/>
      <c r="DZO18" s="123"/>
      <c r="DZP18" s="123"/>
      <c r="DZQ18" s="123"/>
      <c r="DZR18" s="123"/>
      <c r="DZS18" s="123"/>
      <c r="DZT18" s="123"/>
      <c r="DZU18" s="123"/>
      <c r="DZV18" s="123"/>
      <c r="DZW18" s="123"/>
      <c r="DZX18" s="123"/>
      <c r="DZY18" s="123"/>
      <c r="DZZ18" s="123"/>
      <c r="EAA18" s="123"/>
      <c r="EAB18" s="123"/>
      <c r="EAC18" s="123"/>
      <c r="EAD18" s="123"/>
      <c r="EAE18" s="123"/>
      <c r="EAF18" s="123"/>
      <c r="EAG18" s="123"/>
      <c r="EAH18" s="123"/>
      <c r="EAI18" s="123"/>
      <c r="EAJ18" s="123"/>
      <c r="EAK18" s="123"/>
      <c r="EAL18" s="123"/>
      <c r="EAM18" s="123"/>
      <c r="EAN18" s="123"/>
      <c r="EAO18" s="123"/>
      <c r="EAP18" s="123"/>
      <c r="EAQ18" s="123"/>
      <c r="EAR18" s="123"/>
      <c r="EAS18" s="123"/>
      <c r="EAT18" s="123"/>
      <c r="EAU18" s="123"/>
      <c r="EAV18" s="123"/>
      <c r="EAW18" s="123"/>
      <c r="EAX18" s="123"/>
      <c r="EAY18" s="123"/>
      <c r="EAZ18" s="123"/>
      <c r="EBA18" s="123"/>
      <c r="EBB18" s="123"/>
      <c r="EBC18" s="123"/>
      <c r="EBD18" s="123"/>
      <c r="EBE18" s="123"/>
      <c r="EBF18" s="123"/>
      <c r="EBG18" s="123"/>
      <c r="EBH18" s="123"/>
      <c r="EBI18" s="123"/>
      <c r="EBJ18" s="123"/>
      <c r="EBK18" s="123"/>
      <c r="EBL18" s="123"/>
      <c r="EBM18" s="123"/>
      <c r="EBN18" s="123"/>
      <c r="EBO18" s="123"/>
      <c r="EBP18" s="123"/>
      <c r="EBQ18" s="123"/>
      <c r="EBR18" s="123"/>
      <c r="EBS18" s="123"/>
      <c r="EBT18" s="123"/>
      <c r="EBU18" s="123"/>
      <c r="EBV18" s="123"/>
      <c r="EBW18" s="123"/>
      <c r="EBX18" s="123"/>
      <c r="EBY18" s="123"/>
      <c r="EBZ18" s="123"/>
      <c r="ECA18" s="123"/>
      <c r="ECB18" s="123"/>
      <c r="ECC18" s="123"/>
      <c r="ECD18" s="123"/>
      <c r="ECE18" s="123"/>
      <c r="ECF18" s="123"/>
      <c r="ECG18" s="123"/>
      <c r="ECH18" s="123"/>
      <c r="ECI18" s="123"/>
      <c r="ECJ18" s="123"/>
      <c r="ECK18" s="123"/>
      <c r="ECL18" s="123"/>
      <c r="ECM18" s="123"/>
      <c r="ECN18" s="123"/>
      <c r="ECO18" s="123"/>
      <c r="ECP18" s="123"/>
      <c r="ECQ18" s="123"/>
      <c r="ECR18" s="123"/>
      <c r="ECS18" s="123"/>
      <c r="ECT18" s="123"/>
      <c r="ECU18" s="123"/>
      <c r="ECV18" s="123"/>
      <c r="ECW18" s="123"/>
      <c r="ECX18" s="123"/>
      <c r="ECY18" s="123"/>
      <c r="ECZ18" s="123"/>
      <c r="EDA18" s="123"/>
      <c r="EDB18" s="123"/>
      <c r="EDC18" s="123"/>
      <c r="EDD18" s="123"/>
      <c r="EDE18" s="123"/>
      <c r="EDF18" s="123"/>
      <c r="EDG18" s="123"/>
      <c r="EDH18" s="123"/>
      <c r="EDI18" s="123"/>
      <c r="EDJ18" s="123"/>
      <c r="EDK18" s="123"/>
      <c r="EDL18" s="123"/>
      <c r="EDM18" s="123"/>
      <c r="EDN18" s="123"/>
      <c r="EDO18" s="123"/>
      <c r="EDP18" s="123"/>
      <c r="EDQ18" s="123"/>
      <c r="EDR18" s="123"/>
      <c r="EDS18" s="123"/>
      <c r="EDT18" s="123"/>
      <c r="EDU18" s="123"/>
      <c r="EDV18" s="123"/>
      <c r="EDW18" s="123"/>
      <c r="EDX18" s="123"/>
      <c r="EDY18" s="123"/>
      <c r="EDZ18" s="123"/>
      <c r="EEA18" s="123"/>
      <c r="EEB18" s="123"/>
      <c r="EEC18" s="123"/>
      <c r="EED18" s="123"/>
      <c r="EEE18" s="123"/>
      <c r="EEF18" s="123"/>
      <c r="EEG18" s="123"/>
      <c r="EEH18" s="123"/>
      <c r="EEI18" s="123"/>
      <c r="EEJ18" s="123"/>
      <c r="EEK18" s="123"/>
      <c r="EEL18" s="123"/>
      <c r="EEM18" s="123"/>
      <c r="EEN18" s="123"/>
      <c r="EEO18" s="123"/>
      <c r="EEP18" s="123"/>
      <c r="EEQ18" s="123"/>
      <c r="EER18" s="123"/>
      <c r="EES18" s="123"/>
      <c r="EET18" s="123"/>
      <c r="EEU18" s="123"/>
      <c r="EEV18" s="123"/>
      <c r="EEW18" s="123"/>
      <c r="EEX18" s="123"/>
      <c r="EEY18" s="123"/>
      <c r="EEZ18" s="123"/>
      <c r="EFA18" s="123"/>
      <c r="EFB18" s="123"/>
      <c r="EFC18" s="123"/>
      <c r="EFD18" s="123"/>
      <c r="EFE18" s="123"/>
      <c r="EFF18" s="123"/>
      <c r="EFG18" s="123"/>
      <c r="EFH18" s="123"/>
      <c r="EFI18" s="123"/>
      <c r="EFJ18" s="123"/>
      <c r="EFK18" s="123"/>
      <c r="EFL18" s="123"/>
      <c r="EFM18" s="123"/>
      <c r="EFN18" s="123"/>
      <c r="EFO18" s="123"/>
      <c r="EFP18" s="123"/>
      <c r="EFQ18" s="123"/>
      <c r="EFR18" s="123"/>
      <c r="EFS18" s="123"/>
      <c r="EFT18" s="123"/>
      <c r="EFU18" s="123"/>
      <c r="EFV18" s="123"/>
      <c r="EFW18" s="123"/>
      <c r="EFX18" s="123"/>
      <c r="EFY18" s="123"/>
      <c r="EFZ18" s="123"/>
      <c r="EGA18" s="123"/>
      <c r="EGB18" s="123"/>
      <c r="EGC18" s="123"/>
      <c r="EGD18" s="123"/>
      <c r="EGE18" s="123"/>
      <c r="EGF18" s="123"/>
      <c r="EGG18" s="123"/>
      <c r="EGH18" s="123"/>
      <c r="EGI18" s="123"/>
      <c r="EGJ18" s="123"/>
      <c r="EGK18" s="123"/>
      <c r="EGL18" s="123"/>
      <c r="EGM18" s="123"/>
      <c r="EGN18" s="123"/>
      <c r="EGO18" s="123"/>
      <c r="EGP18" s="123"/>
      <c r="EGQ18" s="123"/>
      <c r="EGR18" s="123"/>
      <c r="EGS18" s="123"/>
      <c r="EGT18" s="123"/>
      <c r="EGU18" s="123"/>
      <c r="EGV18" s="123"/>
      <c r="EGW18" s="123"/>
      <c r="EGX18" s="123"/>
      <c r="EGY18" s="123"/>
      <c r="EGZ18" s="123"/>
      <c r="EHA18" s="123"/>
      <c r="EHB18" s="123"/>
      <c r="EHC18" s="123"/>
      <c r="EHD18" s="123"/>
      <c r="EHE18" s="123"/>
      <c r="EHF18" s="123"/>
      <c r="EHG18" s="123"/>
      <c r="EHH18" s="123"/>
      <c r="EHI18" s="123"/>
      <c r="EHJ18" s="123"/>
      <c r="EHK18" s="123"/>
      <c r="EHL18" s="123"/>
      <c r="EHM18" s="123"/>
      <c r="EHN18" s="123"/>
      <c r="EHO18" s="123"/>
      <c r="EHP18" s="123"/>
      <c r="EHQ18" s="123"/>
      <c r="EHR18" s="123"/>
      <c r="EHS18" s="123"/>
      <c r="EHT18" s="123"/>
      <c r="EHU18" s="123"/>
      <c r="EHV18" s="123"/>
      <c r="EHW18" s="123"/>
      <c r="EHX18" s="123"/>
      <c r="EHY18" s="123"/>
      <c r="EHZ18" s="123"/>
      <c r="EIA18" s="123"/>
      <c r="EIB18" s="123"/>
      <c r="EIC18" s="123"/>
      <c r="EID18" s="123"/>
      <c r="EIE18" s="123"/>
      <c r="EIF18" s="123"/>
      <c r="EIG18" s="123"/>
      <c r="EIH18" s="123"/>
      <c r="EII18" s="123"/>
      <c r="EIJ18" s="123"/>
      <c r="EIK18" s="123"/>
      <c r="EIL18" s="123"/>
      <c r="EIM18" s="123"/>
      <c r="EIN18" s="123"/>
      <c r="EIO18" s="123"/>
      <c r="EIP18" s="123"/>
      <c r="EIQ18" s="123"/>
      <c r="EIR18" s="123"/>
      <c r="EIS18" s="123"/>
      <c r="EIT18" s="123"/>
      <c r="EIU18" s="123"/>
      <c r="EIV18" s="123"/>
      <c r="EIW18" s="123"/>
      <c r="EIX18" s="123"/>
      <c r="EIY18" s="123"/>
      <c r="EIZ18" s="123"/>
      <c r="EJA18" s="123"/>
      <c r="EJB18" s="123"/>
      <c r="EJC18" s="123"/>
      <c r="EJD18" s="123"/>
      <c r="EJE18" s="123"/>
      <c r="EJF18" s="123"/>
      <c r="EJG18" s="123"/>
      <c r="EJH18" s="123"/>
      <c r="EJI18" s="123"/>
      <c r="EJJ18" s="123"/>
      <c r="EJK18" s="123"/>
      <c r="EJL18" s="123"/>
      <c r="EJM18" s="123"/>
      <c r="EJN18" s="123"/>
      <c r="EJO18" s="123"/>
      <c r="EJP18" s="123"/>
      <c r="EJQ18" s="123"/>
      <c r="EJR18" s="123"/>
      <c r="EJS18" s="123"/>
      <c r="EJT18" s="123"/>
      <c r="EJU18" s="123"/>
      <c r="EJV18" s="123"/>
      <c r="EJW18" s="123"/>
      <c r="EJX18" s="123"/>
      <c r="EJY18" s="123"/>
      <c r="EJZ18" s="123"/>
      <c r="EKA18" s="123"/>
      <c r="EKB18" s="123"/>
      <c r="EKC18" s="123"/>
      <c r="EKD18" s="123"/>
      <c r="EKE18" s="123"/>
      <c r="EKF18" s="123"/>
      <c r="EKG18" s="123"/>
      <c r="EKH18" s="123"/>
      <c r="EKI18" s="123"/>
      <c r="EKJ18" s="123"/>
      <c r="EKK18" s="123"/>
      <c r="EKL18" s="123"/>
      <c r="EKM18" s="123"/>
      <c r="EKN18" s="123"/>
      <c r="EKO18" s="123"/>
      <c r="EKP18" s="123"/>
      <c r="EKQ18" s="123"/>
      <c r="EKR18" s="123"/>
      <c r="EKS18" s="123"/>
      <c r="EKT18" s="123"/>
      <c r="EKU18" s="123"/>
      <c r="EKV18" s="123"/>
      <c r="EKW18" s="123"/>
      <c r="EKX18" s="123"/>
      <c r="EKY18" s="123"/>
      <c r="EKZ18" s="123"/>
      <c r="ELA18" s="123"/>
      <c r="ELB18" s="123"/>
      <c r="ELC18" s="123"/>
      <c r="ELD18" s="123"/>
      <c r="ELE18" s="123"/>
      <c r="ELF18" s="123"/>
      <c r="ELG18" s="123"/>
      <c r="ELH18" s="123"/>
      <c r="ELI18" s="123"/>
      <c r="ELJ18" s="123"/>
      <c r="ELK18" s="123"/>
      <c r="ELL18" s="123"/>
      <c r="ELM18" s="123"/>
      <c r="ELN18" s="123"/>
      <c r="ELO18" s="123"/>
      <c r="ELP18" s="123"/>
      <c r="ELQ18" s="123"/>
      <c r="ELR18" s="123"/>
      <c r="ELS18" s="123"/>
      <c r="ELT18" s="123"/>
      <c r="ELU18" s="123"/>
      <c r="ELV18" s="123"/>
      <c r="ELW18" s="123"/>
      <c r="ELX18" s="123"/>
      <c r="ELY18" s="123"/>
      <c r="ELZ18" s="123"/>
      <c r="EMA18" s="123"/>
      <c r="EMB18" s="123"/>
      <c r="EMC18" s="123"/>
      <c r="EMD18" s="123"/>
      <c r="EME18" s="123"/>
      <c r="EMF18" s="123"/>
      <c r="EMG18" s="123"/>
      <c r="EMH18" s="123"/>
      <c r="EMI18" s="123"/>
      <c r="EMJ18" s="123"/>
      <c r="EMK18" s="123"/>
      <c r="EML18" s="123"/>
      <c r="EMM18" s="123"/>
      <c r="EMN18" s="123"/>
      <c r="EMO18" s="123"/>
      <c r="EMP18" s="123"/>
      <c r="EMQ18" s="123"/>
      <c r="EMR18" s="123"/>
      <c r="EMS18" s="123"/>
      <c r="EMT18" s="123"/>
      <c r="EMU18" s="123"/>
      <c r="EMV18" s="123"/>
      <c r="EMW18" s="123"/>
      <c r="EMX18" s="123"/>
      <c r="EMY18" s="123"/>
      <c r="EMZ18" s="123"/>
      <c r="ENA18" s="123"/>
      <c r="ENB18" s="123"/>
      <c r="ENC18" s="123"/>
      <c r="END18" s="123"/>
      <c r="ENE18" s="123"/>
      <c r="ENF18" s="123"/>
      <c r="ENG18" s="123"/>
      <c r="ENH18" s="123"/>
      <c r="ENI18" s="123"/>
      <c r="ENJ18" s="123"/>
      <c r="ENK18" s="123"/>
      <c r="ENL18" s="123"/>
      <c r="ENM18" s="123"/>
      <c r="ENN18" s="123"/>
      <c r="ENO18" s="123"/>
      <c r="ENP18" s="123"/>
      <c r="ENQ18" s="123"/>
      <c r="ENR18" s="123"/>
      <c r="ENS18" s="123"/>
      <c r="ENT18" s="123"/>
      <c r="ENU18" s="123"/>
      <c r="ENV18" s="123"/>
      <c r="ENW18" s="123"/>
      <c r="ENX18" s="123"/>
      <c r="ENY18" s="123"/>
      <c r="ENZ18" s="123"/>
      <c r="EOA18" s="123"/>
      <c r="EOB18" s="123"/>
      <c r="EOC18" s="123"/>
      <c r="EOD18" s="123"/>
      <c r="EOE18" s="123"/>
      <c r="EOF18" s="123"/>
      <c r="EOG18" s="123"/>
      <c r="EOH18" s="123"/>
      <c r="EOI18" s="123"/>
      <c r="EOJ18" s="123"/>
      <c r="EOK18" s="123"/>
      <c r="EOL18" s="123"/>
      <c r="EOM18" s="123"/>
      <c r="EON18" s="123"/>
      <c r="EOO18" s="123"/>
      <c r="EOP18" s="123"/>
      <c r="EOQ18" s="123"/>
      <c r="EOR18" s="123"/>
      <c r="EOS18" s="123"/>
      <c r="EOT18" s="123"/>
      <c r="EOU18" s="123"/>
      <c r="EOV18" s="123"/>
      <c r="EOW18" s="123"/>
      <c r="EOX18" s="123"/>
      <c r="EOY18" s="123"/>
      <c r="EOZ18" s="123"/>
      <c r="EPA18" s="123"/>
      <c r="EPB18" s="123"/>
      <c r="EPC18" s="123"/>
      <c r="EPD18" s="123"/>
      <c r="EPE18" s="123"/>
      <c r="EPF18" s="123"/>
      <c r="EPG18" s="123"/>
      <c r="EPH18" s="123"/>
      <c r="EPI18" s="123"/>
      <c r="EPJ18" s="123"/>
      <c r="EPK18" s="123"/>
      <c r="EPL18" s="123"/>
      <c r="EPM18" s="123"/>
      <c r="EPN18" s="123"/>
      <c r="EPO18" s="123"/>
      <c r="EPP18" s="123"/>
      <c r="EPQ18" s="123"/>
      <c r="EPR18" s="123"/>
      <c r="EPS18" s="123"/>
      <c r="EPT18" s="123"/>
      <c r="EPU18" s="123"/>
      <c r="EPV18" s="123"/>
      <c r="EPW18" s="123"/>
      <c r="EPX18" s="123"/>
      <c r="EPY18" s="123"/>
      <c r="EPZ18" s="123"/>
      <c r="EQA18" s="123"/>
      <c r="EQB18" s="123"/>
      <c r="EQC18" s="123"/>
      <c r="EQD18" s="123"/>
      <c r="EQE18" s="123"/>
      <c r="EQF18" s="123"/>
      <c r="EQG18" s="123"/>
      <c r="EQH18" s="123"/>
      <c r="EQI18" s="123"/>
      <c r="EQJ18" s="123"/>
      <c r="EQK18" s="123"/>
      <c r="EQL18" s="123"/>
      <c r="EQM18" s="123"/>
      <c r="EQN18" s="123"/>
      <c r="EQO18" s="123"/>
      <c r="EQP18" s="123"/>
      <c r="EQQ18" s="123"/>
      <c r="EQR18" s="123"/>
      <c r="EQS18" s="123"/>
      <c r="EQT18" s="123"/>
      <c r="EQU18" s="123"/>
      <c r="EQV18" s="123"/>
      <c r="EQW18" s="123"/>
      <c r="EQX18" s="123"/>
      <c r="EQY18" s="123"/>
      <c r="EQZ18" s="123"/>
      <c r="ERA18" s="123"/>
      <c r="ERB18" s="123"/>
      <c r="ERC18" s="123"/>
      <c r="ERD18" s="123"/>
      <c r="ERE18" s="123"/>
      <c r="ERF18" s="123"/>
      <c r="ERG18" s="123"/>
      <c r="ERH18" s="123"/>
      <c r="ERI18" s="123"/>
      <c r="ERJ18" s="123"/>
      <c r="ERK18" s="123"/>
      <c r="ERL18" s="123"/>
      <c r="ERM18" s="123"/>
      <c r="ERN18" s="123"/>
      <c r="ERO18" s="123"/>
      <c r="ERP18" s="123"/>
      <c r="ERQ18" s="123"/>
      <c r="ERR18" s="123"/>
      <c r="ERS18" s="123"/>
      <c r="ERT18" s="123"/>
      <c r="ERU18" s="123"/>
      <c r="ERV18" s="123"/>
      <c r="ERW18" s="123"/>
      <c r="ERX18" s="123"/>
      <c r="ERY18" s="123"/>
      <c r="ERZ18" s="123"/>
      <c r="ESA18" s="123"/>
      <c r="ESB18" s="123"/>
      <c r="ESC18" s="123"/>
      <c r="ESD18" s="123"/>
      <c r="ESE18" s="123"/>
      <c r="ESF18" s="123"/>
      <c r="ESG18" s="123"/>
      <c r="ESH18" s="123"/>
      <c r="ESI18" s="123"/>
      <c r="ESJ18" s="123"/>
      <c r="ESK18" s="123"/>
      <c r="ESL18" s="123"/>
      <c r="ESM18" s="123"/>
      <c r="ESN18" s="123"/>
      <c r="ESO18" s="123"/>
      <c r="ESP18" s="123"/>
      <c r="ESQ18" s="123"/>
      <c r="ESR18" s="123"/>
      <c r="ESS18" s="123"/>
      <c r="EST18" s="123"/>
      <c r="ESU18" s="123"/>
      <c r="ESV18" s="123"/>
      <c r="ESW18" s="123"/>
      <c r="ESX18" s="123"/>
      <c r="ESY18" s="123"/>
      <c r="ESZ18" s="123"/>
      <c r="ETA18" s="123"/>
      <c r="ETB18" s="123"/>
      <c r="ETC18" s="123"/>
      <c r="ETD18" s="123"/>
      <c r="ETE18" s="123"/>
      <c r="ETF18" s="123"/>
      <c r="ETG18" s="123"/>
      <c r="ETH18" s="123"/>
      <c r="ETI18" s="123"/>
      <c r="ETJ18" s="123"/>
      <c r="ETK18" s="123"/>
      <c r="ETL18" s="123"/>
      <c r="ETM18" s="123"/>
      <c r="ETN18" s="123"/>
      <c r="ETO18" s="123"/>
      <c r="ETP18" s="123"/>
      <c r="ETQ18" s="123"/>
      <c r="ETR18" s="123"/>
      <c r="ETS18" s="123"/>
      <c r="ETT18" s="123"/>
      <c r="ETU18" s="123"/>
      <c r="ETV18" s="123"/>
      <c r="ETW18" s="123"/>
      <c r="ETX18" s="123"/>
      <c r="ETY18" s="123"/>
      <c r="ETZ18" s="123"/>
      <c r="EUA18" s="123"/>
      <c r="EUB18" s="123"/>
      <c r="EUC18" s="123"/>
      <c r="EUD18" s="123"/>
      <c r="EUE18" s="123"/>
      <c r="EUF18" s="123"/>
      <c r="EUG18" s="123"/>
      <c r="EUH18" s="123"/>
      <c r="EUI18" s="123"/>
      <c r="EUJ18" s="123"/>
      <c r="EUK18" s="123"/>
      <c r="EUL18" s="123"/>
      <c r="EUM18" s="123"/>
      <c r="EUN18" s="123"/>
      <c r="EUO18" s="123"/>
      <c r="EUP18" s="123"/>
      <c r="EUQ18" s="123"/>
      <c r="EUR18" s="123"/>
      <c r="EUS18" s="123"/>
      <c r="EUT18" s="123"/>
      <c r="EUU18" s="123"/>
      <c r="EUV18" s="123"/>
      <c r="EUW18" s="123"/>
      <c r="EUX18" s="123"/>
      <c r="EUY18" s="123"/>
      <c r="EUZ18" s="123"/>
      <c r="EVA18" s="123"/>
      <c r="EVB18" s="123"/>
      <c r="EVC18" s="123"/>
      <c r="EVD18" s="123"/>
      <c r="EVE18" s="123"/>
      <c r="EVF18" s="123"/>
      <c r="EVG18" s="123"/>
      <c r="EVH18" s="123"/>
      <c r="EVI18" s="123"/>
      <c r="EVJ18" s="123"/>
      <c r="EVK18" s="123"/>
      <c r="EVL18" s="123"/>
      <c r="EVM18" s="123"/>
      <c r="EVN18" s="123"/>
      <c r="EVO18" s="123"/>
      <c r="EVP18" s="123"/>
      <c r="EVQ18" s="123"/>
      <c r="EVR18" s="123"/>
      <c r="EVS18" s="123"/>
      <c r="EVT18" s="123"/>
      <c r="EVU18" s="123"/>
      <c r="EVV18" s="123"/>
      <c r="EVW18" s="123"/>
      <c r="EVX18" s="123"/>
      <c r="EVY18" s="123"/>
      <c r="EVZ18" s="123"/>
      <c r="EWA18" s="123"/>
      <c r="EWB18" s="123"/>
      <c r="EWC18" s="123"/>
      <c r="EWD18" s="123"/>
      <c r="EWE18" s="123"/>
      <c r="EWF18" s="123"/>
      <c r="EWG18" s="123"/>
      <c r="EWH18" s="123"/>
      <c r="EWI18" s="123"/>
      <c r="EWJ18" s="123"/>
      <c r="EWK18" s="123"/>
      <c r="EWL18" s="123"/>
      <c r="EWM18" s="123"/>
      <c r="EWN18" s="123"/>
      <c r="EWO18" s="123"/>
      <c r="EWP18" s="123"/>
      <c r="EWQ18" s="123"/>
      <c r="EWR18" s="123"/>
      <c r="EWS18" s="123"/>
      <c r="EWT18" s="123"/>
      <c r="EWU18" s="123"/>
      <c r="EWV18" s="123"/>
      <c r="EWW18" s="123"/>
      <c r="EWX18" s="123"/>
      <c r="EWY18" s="123"/>
      <c r="EWZ18" s="123"/>
      <c r="EXA18" s="123"/>
      <c r="EXB18" s="123"/>
      <c r="EXC18" s="123"/>
      <c r="EXD18" s="123"/>
      <c r="EXE18" s="123"/>
      <c r="EXF18" s="123"/>
      <c r="EXG18" s="123"/>
      <c r="EXH18" s="123"/>
      <c r="EXI18" s="123"/>
      <c r="EXJ18" s="123"/>
      <c r="EXK18" s="123"/>
      <c r="EXL18" s="123"/>
      <c r="EXM18" s="123"/>
      <c r="EXN18" s="123"/>
      <c r="EXO18" s="123"/>
      <c r="EXP18" s="123"/>
      <c r="EXQ18" s="123"/>
      <c r="EXR18" s="123"/>
      <c r="EXS18" s="123"/>
      <c r="EXT18" s="123"/>
      <c r="EXU18" s="123"/>
      <c r="EXV18" s="123"/>
      <c r="EXW18" s="123"/>
      <c r="EXX18" s="123"/>
      <c r="EXY18" s="123"/>
      <c r="EXZ18" s="123"/>
      <c r="EYA18" s="123"/>
      <c r="EYB18" s="123"/>
      <c r="EYC18" s="123"/>
      <c r="EYD18" s="123"/>
      <c r="EYE18" s="123"/>
      <c r="EYF18" s="123"/>
      <c r="EYG18" s="123"/>
      <c r="EYH18" s="123"/>
      <c r="EYI18" s="123"/>
      <c r="EYJ18" s="123"/>
      <c r="EYK18" s="123"/>
      <c r="EYL18" s="123"/>
      <c r="EYM18" s="123"/>
      <c r="EYN18" s="123"/>
      <c r="EYO18" s="123"/>
      <c r="EYP18" s="123"/>
      <c r="EYQ18" s="123"/>
      <c r="EYR18" s="123"/>
      <c r="EYS18" s="123"/>
      <c r="EYT18" s="123"/>
      <c r="EYU18" s="123"/>
      <c r="EYV18" s="123"/>
      <c r="EYW18" s="123"/>
      <c r="EYX18" s="123"/>
      <c r="EYY18" s="123"/>
      <c r="EYZ18" s="123"/>
      <c r="EZA18" s="123"/>
      <c r="EZB18" s="123"/>
      <c r="EZC18" s="123"/>
      <c r="EZD18" s="123"/>
      <c r="EZE18" s="123"/>
      <c r="EZF18" s="123"/>
      <c r="EZG18" s="123"/>
      <c r="EZH18" s="123"/>
      <c r="EZI18" s="123"/>
      <c r="EZJ18" s="123"/>
      <c r="EZK18" s="123"/>
      <c r="EZL18" s="123"/>
      <c r="EZM18" s="123"/>
      <c r="EZN18" s="123"/>
      <c r="EZO18" s="123"/>
      <c r="EZP18" s="123"/>
      <c r="EZQ18" s="123"/>
      <c r="EZR18" s="123"/>
      <c r="EZS18" s="123"/>
      <c r="EZT18" s="123"/>
      <c r="EZU18" s="123"/>
      <c r="EZV18" s="123"/>
      <c r="EZW18" s="123"/>
      <c r="EZX18" s="123"/>
      <c r="EZY18" s="123"/>
      <c r="EZZ18" s="123"/>
      <c r="FAA18" s="123"/>
      <c r="FAB18" s="123"/>
      <c r="FAC18" s="123"/>
      <c r="FAD18" s="123"/>
      <c r="FAE18" s="123"/>
      <c r="FAF18" s="123"/>
      <c r="FAG18" s="123"/>
      <c r="FAH18" s="123"/>
      <c r="FAI18" s="123"/>
      <c r="FAJ18" s="123"/>
      <c r="FAK18" s="123"/>
      <c r="FAL18" s="123"/>
      <c r="FAM18" s="123"/>
      <c r="FAN18" s="123"/>
      <c r="FAO18" s="123"/>
      <c r="FAP18" s="123"/>
      <c r="FAQ18" s="123"/>
      <c r="FAR18" s="123"/>
      <c r="FAS18" s="123"/>
      <c r="FAT18" s="123"/>
      <c r="FAU18" s="123"/>
      <c r="FAV18" s="123"/>
      <c r="FAW18" s="123"/>
      <c r="FAX18" s="123"/>
      <c r="FAY18" s="123"/>
      <c r="FAZ18" s="123"/>
      <c r="FBA18" s="123"/>
      <c r="FBB18" s="123"/>
      <c r="FBC18" s="123"/>
      <c r="FBD18" s="123"/>
      <c r="FBE18" s="123"/>
      <c r="FBF18" s="123"/>
      <c r="FBG18" s="123"/>
      <c r="FBH18" s="123"/>
      <c r="FBI18" s="123"/>
      <c r="FBJ18" s="123"/>
      <c r="FBK18" s="123"/>
      <c r="FBL18" s="123"/>
      <c r="FBM18" s="123"/>
      <c r="FBN18" s="123"/>
      <c r="FBO18" s="123"/>
      <c r="FBP18" s="123"/>
      <c r="FBQ18" s="123"/>
      <c r="FBR18" s="123"/>
      <c r="FBS18" s="123"/>
      <c r="FBT18" s="123"/>
      <c r="FBU18" s="123"/>
      <c r="FBV18" s="123"/>
      <c r="FBW18" s="123"/>
      <c r="FBX18" s="123"/>
      <c r="FBY18" s="123"/>
      <c r="FBZ18" s="123"/>
      <c r="FCA18" s="123"/>
      <c r="FCB18" s="123"/>
      <c r="FCC18" s="123"/>
      <c r="FCD18" s="123"/>
      <c r="FCE18" s="123"/>
      <c r="FCF18" s="123"/>
      <c r="FCG18" s="123"/>
      <c r="FCH18" s="123"/>
      <c r="FCI18" s="123"/>
      <c r="FCJ18" s="123"/>
      <c r="FCK18" s="123"/>
      <c r="FCL18" s="123"/>
      <c r="FCM18" s="123"/>
      <c r="FCN18" s="123"/>
      <c r="FCO18" s="123"/>
      <c r="FCP18" s="123"/>
      <c r="FCQ18" s="123"/>
      <c r="FCR18" s="123"/>
      <c r="FCS18" s="123"/>
      <c r="FCT18" s="123"/>
      <c r="FCU18" s="123"/>
      <c r="FCV18" s="123"/>
      <c r="FCW18" s="123"/>
      <c r="FCX18" s="123"/>
      <c r="FCY18" s="123"/>
      <c r="FCZ18" s="123"/>
      <c r="FDA18" s="123"/>
      <c r="FDB18" s="123"/>
      <c r="FDC18" s="123"/>
      <c r="FDD18" s="123"/>
      <c r="FDE18" s="123"/>
      <c r="FDF18" s="123"/>
      <c r="FDG18" s="123"/>
      <c r="FDH18" s="123"/>
      <c r="FDI18" s="123"/>
      <c r="FDJ18" s="123"/>
      <c r="FDK18" s="123"/>
      <c r="FDL18" s="123"/>
      <c r="FDM18" s="123"/>
      <c r="FDN18" s="123"/>
      <c r="FDO18" s="123"/>
      <c r="FDP18" s="123"/>
      <c r="FDQ18" s="123"/>
      <c r="FDR18" s="123"/>
      <c r="FDS18" s="123"/>
      <c r="FDT18" s="123"/>
      <c r="FDU18" s="123"/>
      <c r="FDV18" s="123"/>
      <c r="FDW18" s="123"/>
      <c r="FDX18" s="123"/>
      <c r="FDY18" s="123"/>
      <c r="FDZ18" s="123"/>
      <c r="FEA18" s="123"/>
      <c r="FEB18" s="123"/>
      <c r="FEC18" s="123"/>
      <c r="FED18" s="123"/>
      <c r="FEE18" s="123"/>
      <c r="FEF18" s="123"/>
      <c r="FEG18" s="123"/>
      <c r="FEH18" s="123"/>
      <c r="FEI18" s="123"/>
      <c r="FEJ18" s="123"/>
      <c r="FEK18" s="123"/>
      <c r="FEL18" s="123"/>
      <c r="FEM18" s="123"/>
      <c r="FEN18" s="123"/>
      <c r="FEO18" s="123"/>
      <c r="FEP18" s="123"/>
      <c r="FEQ18" s="123"/>
      <c r="FER18" s="123"/>
      <c r="FES18" s="123"/>
      <c r="FET18" s="123"/>
      <c r="FEU18" s="123"/>
      <c r="FEV18" s="123"/>
      <c r="FEW18" s="123"/>
      <c r="FEX18" s="123"/>
      <c r="FEY18" s="123"/>
      <c r="FEZ18" s="123"/>
      <c r="FFA18" s="123"/>
      <c r="FFB18" s="123"/>
      <c r="FFC18" s="123"/>
      <c r="FFD18" s="123"/>
      <c r="FFE18" s="123"/>
      <c r="FFF18" s="123"/>
      <c r="FFG18" s="123"/>
      <c r="FFH18" s="123"/>
      <c r="FFI18" s="123"/>
      <c r="FFJ18" s="123"/>
      <c r="FFK18" s="123"/>
      <c r="FFL18" s="123"/>
      <c r="FFM18" s="123"/>
      <c r="FFN18" s="123"/>
      <c r="FFO18" s="123"/>
      <c r="FFP18" s="123"/>
      <c r="FFQ18" s="123"/>
      <c r="FFR18" s="123"/>
      <c r="FFS18" s="123"/>
      <c r="FFT18" s="123"/>
      <c r="FFU18" s="123"/>
      <c r="FFV18" s="123"/>
      <c r="FFW18" s="123"/>
      <c r="FFX18" s="123"/>
      <c r="FFY18" s="123"/>
      <c r="FFZ18" s="123"/>
      <c r="FGA18" s="123"/>
      <c r="FGB18" s="123"/>
      <c r="FGC18" s="123"/>
      <c r="FGD18" s="123"/>
      <c r="FGE18" s="123"/>
      <c r="FGF18" s="123"/>
      <c r="FGG18" s="123"/>
      <c r="FGH18" s="123"/>
      <c r="FGI18" s="123"/>
      <c r="FGJ18" s="123"/>
      <c r="FGK18" s="123"/>
      <c r="FGL18" s="123"/>
      <c r="FGM18" s="123"/>
      <c r="FGN18" s="123"/>
      <c r="FGO18" s="123"/>
      <c r="FGP18" s="123"/>
      <c r="FGQ18" s="123"/>
      <c r="FGR18" s="123"/>
      <c r="FGS18" s="123"/>
      <c r="FGT18" s="123"/>
      <c r="FGU18" s="123"/>
      <c r="FGV18" s="123"/>
      <c r="FGW18" s="123"/>
      <c r="FGX18" s="123"/>
      <c r="FGY18" s="123"/>
      <c r="FGZ18" s="123"/>
      <c r="FHA18" s="123"/>
      <c r="FHB18" s="123"/>
      <c r="FHC18" s="123"/>
      <c r="FHD18" s="123"/>
      <c r="FHE18" s="123"/>
      <c r="FHF18" s="123"/>
      <c r="FHG18" s="123"/>
      <c r="FHH18" s="123"/>
      <c r="FHI18" s="123"/>
      <c r="FHJ18" s="123"/>
      <c r="FHK18" s="123"/>
      <c r="FHL18" s="123"/>
      <c r="FHM18" s="123"/>
      <c r="FHN18" s="123"/>
      <c r="FHO18" s="123"/>
      <c r="FHP18" s="123"/>
      <c r="FHQ18" s="123"/>
      <c r="FHR18" s="123"/>
      <c r="FHS18" s="123"/>
      <c r="FHT18" s="123"/>
      <c r="FHU18" s="123"/>
      <c r="FHV18" s="123"/>
      <c r="FHW18" s="123"/>
      <c r="FHX18" s="123"/>
      <c r="FHY18" s="123"/>
      <c r="FHZ18" s="123"/>
      <c r="FIA18" s="123"/>
      <c r="FIB18" s="123"/>
      <c r="FIC18" s="123"/>
      <c r="FID18" s="123"/>
      <c r="FIE18" s="123"/>
      <c r="FIF18" s="123"/>
      <c r="FIG18" s="123"/>
      <c r="FIH18" s="123"/>
      <c r="FII18" s="123"/>
      <c r="FIJ18" s="123"/>
      <c r="FIK18" s="123"/>
      <c r="FIL18" s="123"/>
      <c r="FIM18" s="123"/>
      <c r="FIN18" s="123"/>
      <c r="FIO18" s="123"/>
      <c r="FIP18" s="123"/>
      <c r="FIQ18" s="123"/>
      <c r="FIR18" s="123"/>
      <c r="FIS18" s="123"/>
      <c r="FIT18" s="123"/>
      <c r="FIU18" s="123"/>
      <c r="FIV18" s="123"/>
      <c r="FIW18" s="123"/>
      <c r="FIX18" s="123"/>
      <c r="FIY18" s="123"/>
      <c r="FIZ18" s="123"/>
      <c r="FJA18" s="123"/>
      <c r="FJB18" s="123"/>
      <c r="FJC18" s="123"/>
      <c r="FJD18" s="123"/>
      <c r="FJE18" s="123"/>
      <c r="FJF18" s="123"/>
      <c r="FJG18" s="123"/>
      <c r="FJH18" s="123"/>
      <c r="FJI18" s="123"/>
      <c r="FJJ18" s="123"/>
      <c r="FJK18" s="123"/>
      <c r="FJL18" s="123"/>
      <c r="FJM18" s="123"/>
      <c r="FJN18" s="123"/>
      <c r="FJO18" s="123"/>
      <c r="FJP18" s="123"/>
      <c r="FJQ18" s="123"/>
      <c r="FJR18" s="123"/>
      <c r="FJS18" s="123"/>
      <c r="FJT18" s="123"/>
      <c r="FJU18" s="123"/>
      <c r="FJV18" s="123"/>
      <c r="FJW18" s="123"/>
      <c r="FJX18" s="123"/>
      <c r="FJY18" s="123"/>
      <c r="FJZ18" s="123"/>
      <c r="FKA18" s="123"/>
      <c r="FKB18" s="123"/>
      <c r="FKC18" s="123"/>
      <c r="FKD18" s="123"/>
      <c r="FKE18" s="123"/>
      <c r="FKF18" s="123"/>
      <c r="FKG18" s="123"/>
      <c r="FKH18" s="123"/>
      <c r="FKI18" s="123"/>
      <c r="FKJ18" s="123"/>
      <c r="FKK18" s="123"/>
      <c r="FKL18" s="123"/>
      <c r="FKM18" s="123"/>
      <c r="FKN18" s="123"/>
      <c r="FKO18" s="123"/>
      <c r="FKP18" s="123"/>
      <c r="FKQ18" s="123"/>
      <c r="FKR18" s="123"/>
      <c r="FKS18" s="123"/>
      <c r="FKT18" s="123"/>
      <c r="FKU18" s="123"/>
      <c r="FKV18" s="123"/>
      <c r="FKW18" s="123"/>
      <c r="FKX18" s="123"/>
      <c r="FKY18" s="123"/>
      <c r="FKZ18" s="123"/>
      <c r="FLA18" s="123"/>
      <c r="FLB18" s="123"/>
      <c r="FLC18" s="123"/>
      <c r="FLD18" s="123"/>
      <c r="FLE18" s="123"/>
      <c r="FLF18" s="123"/>
      <c r="FLG18" s="123"/>
      <c r="FLH18" s="123"/>
      <c r="FLI18" s="123"/>
      <c r="FLJ18" s="123"/>
      <c r="FLK18" s="123"/>
      <c r="FLL18" s="123"/>
      <c r="FLM18" s="123"/>
      <c r="FLN18" s="123"/>
      <c r="FLO18" s="123"/>
      <c r="FLP18" s="123"/>
      <c r="FLQ18" s="123"/>
      <c r="FLR18" s="123"/>
      <c r="FLS18" s="123"/>
      <c r="FLT18" s="123"/>
      <c r="FLU18" s="123"/>
      <c r="FLV18" s="123"/>
      <c r="FLW18" s="123"/>
      <c r="FLX18" s="123"/>
      <c r="FLY18" s="123"/>
      <c r="FLZ18" s="123"/>
      <c r="FMA18" s="123"/>
      <c r="FMB18" s="123"/>
      <c r="FMC18" s="123"/>
      <c r="FMD18" s="123"/>
      <c r="FME18" s="123"/>
      <c r="FMF18" s="123"/>
      <c r="FMG18" s="123"/>
      <c r="FMH18" s="123"/>
      <c r="FMI18" s="123"/>
      <c r="FMJ18" s="123"/>
      <c r="FMK18" s="123"/>
      <c r="FML18" s="123"/>
      <c r="FMM18" s="123"/>
      <c r="FMN18" s="123"/>
      <c r="FMO18" s="123"/>
      <c r="FMP18" s="123"/>
      <c r="FMQ18" s="123"/>
      <c r="FMR18" s="123"/>
      <c r="FMS18" s="123"/>
      <c r="FMT18" s="123"/>
      <c r="FMU18" s="123"/>
      <c r="FMV18" s="123"/>
      <c r="FMW18" s="123"/>
      <c r="FMX18" s="123"/>
      <c r="FMY18" s="123"/>
      <c r="FMZ18" s="123"/>
      <c r="FNA18" s="123"/>
      <c r="FNB18" s="123"/>
      <c r="FNC18" s="123"/>
      <c r="FND18" s="123"/>
      <c r="FNE18" s="123"/>
      <c r="FNF18" s="123"/>
      <c r="FNG18" s="123"/>
      <c r="FNH18" s="123"/>
      <c r="FNI18" s="123"/>
      <c r="FNJ18" s="123"/>
      <c r="FNK18" s="123"/>
      <c r="FNL18" s="123"/>
      <c r="FNM18" s="123"/>
      <c r="FNN18" s="123"/>
      <c r="FNO18" s="123"/>
      <c r="FNP18" s="123"/>
      <c r="FNQ18" s="123"/>
      <c r="FNR18" s="123"/>
      <c r="FNS18" s="123"/>
      <c r="FNT18" s="123"/>
      <c r="FNU18" s="123"/>
      <c r="FNV18" s="123"/>
      <c r="FNW18" s="123"/>
      <c r="FNX18" s="123"/>
      <c r="FNY18" s="123"/>
      <c r="FNZ18" s="123"/>
      <c r="FOA18" s="123"/>
      <c r="FOB18" s="123"/>
      <c r="FOC18" s="123"/>
      <c r="FOD18" s="123"/>
      <c r="FOE18" s="123"/>
      <c r="FOF18" s="123"/>
      <c r="FOG18" s="123"/>
      <c r="FOH18" s="123"/>
      <c r="FOI18" s="123"/>
      <c r="FOJ18" s="123"/>
      <c r="FOK18" s="123"/>
      <c r="FOL18" s="123"/>
      <c r="FOM18" s="123"/>
      <c r="FON18" s="123"/>
      <c r="FOO18" s="123"/>
      <c r="FOP18" s="123"/>
      <c r="FOQ18" s="123"/>
      <c r="FOR18" s="123"/>
      <c r="FOS18" s="123"/>
      <c r="FOT18" s="123"/>
      <c r="FOU18" s="123"/>
      <c r="FOV18" s="123"/>
      <c r="FOW18" s="123"/>
      <c r="FOX18" s="123"/>
      <c r="FOY18" s="123"/>
      <c r="FOZ18" s="123"/>
      <c r="FPA18" s="123"/>
      <c r="FPB18" s="123"/>
      <c r="FPC18" s="123"/>
      <c r="FPD18" s="123"/>
      <c r="FPE18" s="123"/>
      <c r="FPF18" s="123"/>
      <c r="FPG18" s="123"/>
      <c r="FPH18" s="123"/>
      <c r="FPI18" s="123"/>
      <c r="FPJ18" s="123"/>
      <c r="FPK18" s="123"/>
      <c r="FPL18" s="123"/>
      <c r="FPM18" s="123"/>
      <c r="FPN18" s="123"/>
      <c r="FPO18" s="123"/>
      <c r="FPP18" s="123"/>
      <c r="FPQ18" s="123"/>
      <c r="FPR18" s="123"/>
      <c r="FPS18" s="123"/>
      <c r="FPT18" s="123"/>
      <c r="FPU18" s="123"/>
      <c r="FPV18" s="123"/>
      <c r="FPW18" s="123"/>
      <c r="FPX18" s="123"/>
      <c r="FPY18" s="123"/>
      <c r="FPZ18" s="123"/>
      <c r="FQA18" s="123"/>
      <c r="FQB18" s="123"/>
      <c r="FQC18" s="123"/>
      <c r="FQD18" s="123"/>
      <c r="FQE18" s="123"/>
      <c r="FQF18" s="123"/>
      <c r="FQG18" s="123"/>
      <c r="FQH18" s="123"/>
      <c r="FQI18" s="123"/>
      <c r="FQJ18" s="123"/>
      <c r="FQK18" s="123"/>
      <c r="FQL18" s="123"/>
      <c r="FQM18" s="123"/>
      <c r="FQN18" s="123"/>
      <c r="FQO18" s="123"/>
      <c r="FQP18" s="123"/>
      <c r="FQQ18" s="123"/>
      <c r="FQR18" s="123"/>
      <c r="FQS18" s="123"/>
      <c r="FQT18" s="123"/>
      <c r="FQU18" s="123"/>
      <c r="FQV18" s="123"/>
      <c r="FQW18" s="123"/>
      <c r="FQX18" s="123"/>
      <c r="FQY18" s="123"/>
      <c r="FQZ18" s="123"/>
      <c r="FRA18" s="123"/>
      <c r="FRB18" s="123"/>
      <c r="FRC18" s="123"/>
      <c r="FRD18" s="123"/>
      <c r="FRE18" s="123"/>
      <c r="FRF18" s="123"/>
      <c r="FRG18" s="123"/>
      <c r="FRH18" s="123"/>
      <c r="FRI18" s="123"/>
      <c r="FRJ18" s="123"/>
      <c r="FRK18" s="123"/>
      <c r="FRL18" s="123"/>
      <c r="FRM18" s="123"/>
      <c r="FRN18" s="123"/>
      <c r="FRO18" s="123"/>
      <c r="FRP18" s="123"/>
      <c r="FRQ18" s="123"/>
      <c r="FRR18" s="123"/>
      <c r="FRS18" s="123"/>
      <c r="FRT18" s="123"/>
      <c r="FRU18" s="123"/>
      <c r="FRV18" s="123"/>
      <c r="FRW18" s="123"/>
      <c r="FRX18" s="123"/>
      <c r="FRY18" s="123"/>
      <c r="FRZ18" s="123"/>
      <c r="FSA18" s="123"/>
      <c r="FSB18" s="123"/>
      <c r="FSC18" s="123"/>
      <c r="FSD18" s="123"/>
      <c r="FSE18" s="123"/>
      <c r="FSF18" s="123"/>
      <c r="FSG18" s="123"/>
      <c r="FSH18" s="123"/>
      <c r="FSI18" s="123"/>
      <c r="FSJ18" s="123"/>
      <c r="FSK18" s="123"/>
      <c r="FSL18" s="123"/>
      <c r="FSM18" s="123"/>
      <c r="FSN18" s="123"/>
      <c r="FSO18" s="123"/>
      <c r="FSP18" s="123"/>
      <c r="FSQ18" s="123"/>
      <c r="FSR18" s="123"/>
      <c r="FSS18" s="123"/>
      <c r="FST18" s="123"/>
      <c r="FSU18" s="123"/>
      <c r="FSV18" s="123"/>
      <c r="FSW18" s="123"/>
      <c r="FSX18" s="123"/>
      <c r="FSY18" s="123"/>
      <c r="FSZ18" s="123"/>
      <c r="FTA18" s="123"/>
      <c r="FTB18" s="123"/>
      <c r="FTC18" s="123"/>
      <c r="FTD18" s="123"/>
      <c r="FTE18" s="123"/>
      <c r="FTF18" s="123"/>
      <c r="FTG18" s="123"/>
      <c r="FTH18" s="123"/>
      <c r="FTI18" s="123"/>
      <c r="FTJ18" s="123"/>
      <c r="FTK18" s="123"/>
      <c r="FTL18" s="123"/>
      <c r="FTM18" s="123"/>
      <c r="FTN18" s="123"/>
      <c r="FTO18" s="123"/>
      <c r="FTP18" s="123"/>
      <c r="FTQ18" s="123"/>
      <c r="FTR18" s="123"/>
      <c r="FTS18" s="123"/>
      <c r="FTT18" s="123"/>
      <c r="FTU18" s="123"/>
      <c r="FTV18" s="123"/>
      <c r="FTW18" s="123"/>
      <c r="FTX18" s="123"/>
      <c r="FTY18" s="123"/>
      <c r="FTZ18" s="123"/>
      <c r="FUA18" s="123"/>
      <c r="FUB18" s="123"/>
      <c r="FUC18" s="123"/>
      <c r="FUD18" s="123"/>
      <c r="FUE18" s="123"/>
      <c r="FUF18" s="123"/>
      <c r="FUG18" s="123"/>
      <c r="FUH18" s="123"/>
      <c r="FUI18" s="123"/>
      <c r="FUJ18" s="123"/>
      <c r="FUK18" s="123"/>
      <c r="FUL18" s="123"/>
      <c r="FUM18" s="123"/>
      <c r="FUN18" s="123"/>
      <c r="FUO18" s="123"/>
      <c r="FUP18" s="123"/>
      <c r="FUQ18" s="123"/>
      <c r="FUR18" s="123"/>
      <c r="FUS18" s="123"/>
      <c r="FUT18" s="123"/>
      <c r="FUU18" s="123"/>
      <c r="FUV18" s="123"/>
      <c r="FUW18" s="123"/>
      <c r="FUX18" s="123"/>
      <c r="FUY18" s="123"/>
      <c r="FUZ18" s="123"/>
      <c r="FVA18" s="123"/>
      <c r="FVB18" s="123"/>
      <c r="FVC18" s="123"/>
      <c r="FVD18" s="123"/>
      <c r="FVE18" s="123"/>
      <c r="FVF18" s="123"/>
      <c r="FVG18" s="123"/>
      <c r="FVH18" s="123"/>
      <c r="FVI18" s="123"/>
      <c r="FVJ18" s="123"/>
      <c r="FVK18" s="123"/>
      <c r="FVL18" s="123"/>
      <c r="FVM18" s="123"/>
      <c r="FVN18" s="123"/>
      <c r="FVO18" s="123"/>
      <c r="FVP18" s="123"/>
      <c r="FVQ18" s="123"/>
      <c r="FVR18" s="123"/>
      <c r="FVS18" s="123"/>
      <c r="FVT18" s="123"/>
      <c r="FVU18" s="123"/>
      <c r="FVV18" s="123"/>
      <c r="FVW18" s="123"/>
      <c r="FVX18" s="123"/>
      <c r="FVY18" s="123"/>
      <c r="FVZ18" s="123"/>
      <c r="FWA18" s="123"/>
      <c r="FWB18" s="123"/>
      <c r="FWC18" s="123"/>
      <c r="FWD18" s="123"/>
      <c r="FWE18" s="123"/>
      <c r="FWF18" s="123"/>
      <c r="FWG18" s="123"/>
      <c r="FWH18" s="123"/>
      <c r="FWI18" s="123"/>
      <c r="FWJ18" s="123"/>
      <c r="FWK18" s="123"/>
      <c r="FWL18" s="123"/>
      <c r="FWM18" s="123"/>
      <c r="FWN18" s="123"/>
      <c r="FWO18" s="123"/>
      <c r="FWP18" s="123"/>
      <c r="FWQ18" s="123"/>
      <c r="FWR18" s="123"/>
      <c r="FWS18" s="123"/>
      <c r="FWT18" s="123"/>
      <c r="FWU18" s="123"/>
      <c r="FWV18" s="123"/>
      <c r="FWW18" s="123"/>
      <c r="FWX18" s="123"/>
      <c r="FWY18" s="123"/>
      <c r="FWZ18" s="123"/>
      <c r="FXA18" s="123"/>
      <c r="FXB18" s="123"/>
      <c r="FXC18" s="123"/>
      <c r="FXD18" s="123"/>
      <c r="FXE18" s="123"/>
      <c r="FXF18" s="123"/>
      <c r="FXG18" s="123"/>
      <c r="FXH18" s="123"/>
      <c r="FXI18" s="123"/>
      <c r="FXJ18" s="123"/>
      <c r="FXK18" s="123"/>
      <c r="FXL18" s="123"/>
      <c r="FXM18" s="123"/>
      <c r="FXN18" s="123"/>
      <c r="FXO18" s="123"/>
      <c r="FXP18" s="123"/>
      <c r="FXQ18" s="123"/>
      <c r="FXR18" s="123"/>
      <c r="FXS18" s="123"/>
      <c r="FXT18" s="123"/>
      <c r="FXU18" s="123"/>
      <c r="FXV18" s="123"/>
      <c r="FXW18" s="123"/>
      <c r="FXX18" s="123"/>
      <c r="FXY18" s="123"/>
      <c r="FXZ18" s="123"/>
      <c r="FYA18" s="123"/>
      <c r="FYB18" s="123"/>
      <c r="FYC18" s="123"/>
      <c r="FYD18" s="123"/>
      <c r="FYE18" s="123"/>
      <c r="FYF18" s="123"/>
      <c r="FYG18" s="123"/>
      <c r="FYH18" s="123"/>
      <c r="FYI18" s="123"/>
      <c r="FYJ18" s="123"/>
      <c r="FYK18" s="123"/>
      <c r="FYL18" s="123"/>
      <c r="FYM18" s="123"/>
      <c r="FYN18" s="123"/>
      <c r="FYO18" s="123"/>
      <c r="FYP18" s="123"/>
      <c r="FYQ18" s="123"/>
      <c r="FYR18" s="123"/>
      <c r="FYS18" s="123"/>
      <c r="FYT18" s="123"/>
      <c r="FYU18" s="123"/>
      <c r="FYV18" s="123"/>
      <c r="FYW18" s="123"/>
      <c r="FYX18" s="123"/>
      <c r="FYY18" s="123"/>
      <c r="FYZ18" s="123"/>
      <c r="FZA18" s="123"/>
      <c r="FZB18" s="123"/>
      <c r="FZC18" s="123"/>
      <c r="FZD18" s="123"/>
      <c r="FZE18" s="123"/>
      <c r="FZF18" s="123"/>
      <c r="FZG18" s="123"/>
      <c r="FZH18" s="123"/>
      <c r="FZI18" s="123"/>
      <c r="FZJ18" s="123"/>
      <c r="FZK18" s="123"/>
      <c r="FZL18" s="123"/>
      <c r="FZM18" s="123"/>
      <c r="FZN18" s="123"/>
      <c r="FZO18" s="123"/>
      <c r="FZP18" s="123"/>
      <c r="FZQ18" s="123"/>
      <c r="FZR18" s="123"/>
      <c r="FZS18" s="123"/>
      <c r="FZT18" s="123"/>
      <c r="FZU18" s="123"/>
      <c r="FZV18" s="123"/>
      <c r="FZW18" s="123"/>
      <c r="FZX18" s="123"/>
      <c r="FZY18" s="123"/>
      <c r="FZZ18" s="123"/>
      <c r="GAA18" s="123"/>
      <c r="GAB18" s="123"/>
      <c r="GAC18" s="123"/>
      <c r="GAD18" s="123"/>
      <c r="GAE18" s="123"/>
      <c r="GAF18" s="123"/>
      <c r="GAG18" s="123"/>
      <c r="GAH18" s="123"/>
      <c r="GAI18" s="123"/>
      <c r="GAJ18" s="123"/>
      <c r="GAK18" s="123"/>
      <c r="GAL18" s="123"/>
      <c r="GAM18" s="123"/>
      <c r="GAN18" s="123"/>
      <c r="GAO18" s="123"/>
      <c r="GAP18" s="123"/>
      <c r="GAQ18" s="123"/>
      <c r="GAR18" s="123"/>
      <c r="GAS18" s="123"/>
      <c r="GAT18" s="123"/>
      <c r="GAU18" s="123"/>
      <c r="GAV18" s="123"/>
      <c r="GAW18" s="123"/>
      <c r="GAX18" s="123"/>
      <c r="GAY18" s="123"/>
      <c r="GAZ18" s="123"/>
      <c r="GBA18" s="123"/>
      <c r="GBB18" s="123"/>
      <c r="GBC18" s="123"/>
      <c r="GBD18" s="123"/>
      <c r="GBE18" s="123"/>
      <c r="GBF18" s="123"/>
      <c r="GBG18" s="123"/>
      <c r="GBH18" s="123"/>
      <c r="GBI18" s="123"/>
      <c r="GBJ18" s="123"/>
      <c r="GBK18" s="123"/>
      <c r="GBL18" s="123"/>
      <c r="GBM18" s="123"/>
      <c r="GBN18" s="123"/>
      <c r="GBO18" s="123"/>
      <c r="GBP18" s="123"/>
      <c r="GBQ18" s="123"/>
      <c r="GBR18" s="123"/>
      <c r="GBS18" s="123"/>
      <c r="GBT18" s="123"/>
      <c r="GBU18" s="123"/>
      <c r="GBV18" s="123"/>
      <c r="GBW18" s="123"/>
      <c r="GBX18" s="123"/>
      <c r="GBY18" s="123"/>
      <c r="GBZ18" s="123"/>
      <c r="GCA18" s="123"/>
      <c r="GCB18" s="123"/>
      <c r="GCC18" s="123"/>
      <c r="GCD18" s="123"/>
      <c r="GCE18" s="123"/>
      <c r="GCF18" s="123"/>
      <c r="GCG18" s="123"/>
      <c r="GCH18" s="123"/>
      <c r="GCI18" s="123"/>
      <c r="GCJ18" s="123"/>
      <c r="GCK18" s="123"/>
      <c r="GCL18" s="123"/>
      <c r="GCM18" s="123"/>
      <c r="GCN18" s="123"/>
      <c r="GCO18" s="123"/>
      <c r="GCP18" s="123"/>
      <c r="GCQ18" s="123"/>
      <c r="GCR18" s="123"/>
      <c r="GCS18" s="123"/>
      <c r="GCT18" s="123"/>
      <c r="GCU18" s="123"/>
      <c r="GCV18" s="123"/>
      <c r="GCW18" s="123"/>
      <c r="GCX18" s="123"/>
      <c r="GCY18" s="123"/>
      <c r="GCZ18" s="123"/>
      <c r="GDA18" s="123"/>
      <c r="GDB18" s="123"/>
      <c r="GDC18" s="123"/>
      <c r="GDD18" s="123"/>
      <c r="GDE18" s="123"/>
      <c r="GDF18" s="123"/>
      <c r="GDG18" s="123"/>
      <c r="GDH18" s="123"/>
      <c r="GDI18" s="123"/>
      <c r="GDJ18" s="123"/>
      <c r="GDK18" s="123"/>
      <c r="GDL18" s="123"/>
      <c r="GDM18" s="123"/>
      <c r="GDN18" s="123"/>
      <c r="GDO18" s="123"/>
      <c r="GDP18" s="123"/>
      <c r="GDQ18" s="123"/>
      <c r="GDR18" s="123"/>
      <c r="GDS18" s="123"/>
      <c r="GDT18" s="123"/>
      <c r="GDU18" s="123"/>
      <c r="GDV18" s="123"/>
      <c r="GDW18" s="123"/>
      <c r="GDX18" s="123"/>
      <c r="GDY18" s="123"/>
      <c r="GDZ18" s="123"/>
      <c r="GEA18" s="123"/>
      <c r="GEB18" s="123"/>
      <c r="GEC18" s="123"/>
      <c r="GED18" s="123"/>
      <c r="GEE18" s="123"/>
      <c r="GEF18" s="123"/>
      <c r="GEG18" s="123"/>
      <c r="GEH18" s="123"/>
      <c r="GEI18" s="123"/>
      <c r="GEJ18" s="123"/>
      <c r="GEK18" s="123"/>
      <c r="GEL18" s="123"/>
      <c r="GEM18" s="123"/>
      <c r="GEN18" s="123"/>
      <c r="GEO18" s="123"/>
      <c r="GEP18" s="123"/>
      <c r="GEQ18" s="123"/>
      <c r="GER18" s="123"/>
      <c r="GES18" s="123"/>
      <c r="GET18" s="123"/>
      <c r="GEU18" s="123"/>
      <c r="GEV18" s="123"/>
      <c r="GEW18" s="123"/>
      <c r="GEX18" s="123"/>
      <c r="GEY18" s="123"/>
      <c r="GEZ18" s="123"/>
      <c r="GFA18" s="123"/>
      <c r="GFB18" s="123"/>
      <c r="GFC18" s="123"/>
      <c r="GFD18" s="123"/>
      <c r="GFE18" s="123"/>
      <c r="GFF18" s="123"/>
      <c r="GFG18" s="123"/>
      <c r="GFH18" s="123"/>
      <c r="GFI18" s="123"/>
      <c r="GFJ18" s="123"/>
      <c r="GFK18" s="123"/>
      <c r="GFL18" s="123"/>
      <c r="GFM18" s="123"/>
      <c r="GFN18" s="123"/>
      <c r="GFO18" s="123"/>
      <c r="GFP18" s="123"/>
      <c r="GFQ18" s="123"/>
      <c r="GFR18" s="123"/>
      <c r="GFS18" s="123"/>
      <c r="GFT18" s="123"/>
      <c r="GFU18" s="123"/>
      <c r="GFV18" s="123"/>
      <c r="GFW18" s="123"/>
      <c r="GFX18" s="123"/>
      <c r="GFY18" s="123"/>
      <c r="GFZ18" s="123"/>
      <c r="GGA18" s="123"/>
      <c r="GGB18" s="123"/>
      <c r="GGC18" s="123"/>
      <c r="GGD18" s="123"/>
      <c r="GGE18" s="123"/>
      <c r="GGF18" s="123"/>
      <c r="GGG18" s="123"/>
      <c r="GGH18" s="123"/>
      <c r="GGI18" s="123"/>
      <c r="GGJ18" s="123"/>
      <c r="GGK18" s="123"/>
      <c r="GGL18" s="123"/>
      <c r="GGM18" s="123"/>
      <c r="GGN18" s="123"/>
      <c r="GGO18" s="123"/>
      <c r="GGP18" s="123"/>
      <c r="GGQ18" s="123"/>
      <c r="GGR18" s="123"/>
      <c r="GGS18" s="123"/>
      <c r="GGT18" s="123"/>
      <c r="GGU18" s="123"/>
      <c r="GGV18" s="123"/>
      <c r="GGW18" s="123"/>
      <c r="GGX18" s="123"/>
      <c r="GGY18" s="123"/>
      <c r="GGZ18" s="123"/>
      <c r="GHA18" s="123"/>
      <c r="GHB18" s="123"/>
      <c r="GHC18" s="123"/>
      <c r="GHD18" s="123"/>
      <c r="GHE18" s="123"/>
      <c r="GHF18" s="123"/>
      <c r="GHG18" s="123"/>
      <c r="GHH18" s="123"/>
      <c r="GHI18" s="123"/>
      <c r="GHJ18" s="123"/>
      <c r="GHK18" s="123"/>
      <c r="GHL18" s="123"/>
      <c r="GHM18" s="123"/>
      <c r="GHN18" s="123"/>
      <c r="GHO18" s="123"/>
      <c r="GHP18" s="123"/>
      <c r="GHQ18" s="123"/>
      <c r="GHR18" s="123"/>
      <c r="GHS18" s="123"/>
      <c r="GHT18" s="123"/>
      <c r="GHU18" s="123"/>
      <c r="GHV18" s="123"/>
      <c r="GHW18" s="123"/>
      <c r="GHX18" s="123"/>
      <c r="GHY18" s="123"/>
      <c r="GHZ18" s="123"/>
      <c r="GIA18" s="123"/>
      <c r="GIB18" s="123"/>
      <c r="GIC18" s="123"/>
      <c r="GID18" s="123"/>
      <c r="GIE18" s="123"/>
      <c r="GIF18" s="123"/>
      <c r="GIG18" s="123"/>
      <c r="GIH18" s="123"/>
      <c r="GII18" s="123"/>
      <c r="GIJ18" s="123"/>
      <c r="GIK18" s="123"/>
      <c r="GIL18" s="123"/>
      <c r="GIM18" s="123"/>
      <c r="GIN18" s="123"/>
      <c r="GIO18" s="123"/>
      <c r="GIP18" s="123"/>
      <c r="GIQ18" s="123"/>
      <c r="GIR18" s="123"/>
      <c r="GIS18" s="123"/>
      <c r="GIT18" s="123"/>
      <c r="GIU18" s="123"/>
      <c r="GIV18" s="123"/>
      <c r="GIW18" s="123"/>
      <c r="GIX18" s="123"/>
      <c r="GIY18" s="123"/>
      <c r="GIZ18" s="123"/>
      <c r="GJA18" s="123"/>
      <c r="GJB18" s="123"/>
      <c r="GJC18" s="123"/>
      <c r="GJD18" s="123"/>
      <c r="GJE18" s="123"/>
      <c r="GJF18" s="123"/>
      <c r="GJG18" s="123"/>
      <c r="GJH18" s="123"/>
      <c r="GJI18" s="123"/>
      <c r="GJJ18" s="123"/>
      <c r="GJK18" s="123"/>
      <c r="GJL18" s="123"/>
      <c r="GJM18" s="123"/>
      <c r="GJN18" s="123"/>
      <c r="GJO18" s="123"/>
      <c r="GJP18" s="123"/>
      <c r="GJQ18" s="123"/>
      <c r="GJR18" s="123"/>
      <c r="GJS18" s="123"/>
      <c r="GJT18" s="123"/>
      <c r="GJU18" s="123"/>
      <c r="GJV18" s="123"/>
      <c r="GJW18" s="123"/>
      <c r="GJX18" s="123"/>
      <c r="GJY18" s="123"/>
      <c r="GJZ18" s="123"/>
      <c r="GKA18" s="123"/>
      <c r="GKB18" s="123"/>
      <c r="GKC18" s="123"/>
      <c r="GKD18" s="123"/>
      <c r="GKE18" s="123"/>
      <c r="GKF18" s="123"/>
      <c r="GKG18" s="123"/>
      <c r="GKH18" s="123"/>
      <c r="GKI18" s="123"/>
      <c r="GKJ18" s="123"/>
      <c r="GKK18" s="123"/>
      <c r="GKL18" s="123"/>
      <c r="GKM18" s="123"/>
      <c r="GKN18" s="123"/>
      <c r="GKO18" s="123"/>
      <c r="GKP18" s="123"/>
      <c r="GKQ18" s="123"/>
      <c r="GKR18" s="123"/>
      <c r="GKS18" s="123"/>
      <c r="GKT18" s="123"/>
      <c r="GKU18" s="123"/>
      <c r="GKV18" s="123"/>
      <c r="GKW18" s="123"/>
      <c r="GKX18" s="123"/>
      <c r="GKY18" s="123"/>
      <c r="GKZ18" s="123"/>
      <c r="GLA18" s="123"/>
      <c r="GLB18" s="123"/>
      <c r="GLC18" s="123"/>
      <c r="GLD18" s="123"/>
      <c r="GLE18" s="123"/>
      <c r="GLF18" s="123"/>
      <c r="GLG18" s="123"/>
      <c r="GLH18" s="123"/>
      <c r="GLI18" s="123"/>
      <c r="GLJ18" s="123"/>
      <c r="GLK18" s="123"/>
      <c r="GLL18" s="123"/>
      <c r="GLM18" s="123"/>
      <c r="GLN18" s="123"/>
      <c r="GLO18" s="123"/>
      <c r="GLP18" s="123"/>
      <c r="GLQ18" s="123"/>
      <c r="GLR18" s="123"/>
      <c r="GLS18" s="123"/>
      <c r="GLT18" s="123"/>
      <c r="GLU18" s="123"/>
      <c r="GLV18" s="123"/>
      <c r="GLW18" s="123"/>
      <c r="GLX18" s="123"/>
      <c r="GLY18" s="123"/>
      <c r="GLZ18" s="123"/>
      <c r="GMA18" s="123"/>
      <c r="GMB18" s="123"/>
      <c r="GMC18" s="123"/>
      <c r="GMD18" s="123"/>
      <c r="GME18" s="123"/>
      <c r="GMF18" s="123"/>
      <c r="GMG18" s="123"/>
      <c r="GMH18" s="123"/>
      <c r="GMI18" s="123"/>
      <c r="GMJ18" s="123"/>
      <c r="GMK18" s="123"/>
      <c r="GML18" s="123"/>
      <c r="GMM18" s="123"/>
      <c r="GMN18" s="123"/>
      <c r="GMO18" s="123"/>
      <c r="GMP18" s="123"/>
      <c r="GMQ18" s="123"/>
      <c r="GMR18" s="123"/>
      <c r="GMS18" s="123"/>
      <c r="GMT18" s="123"/>
      <c r="GMU18" s="123"/>
      <c r="GMV18" s="123"/>
      <c r="GMW18" s="123"/>
      <c r="GMX18" s="123"/>
      <c r="GMY18" s="123"/>
      <c r="GMZ18" s="123"/>
      <c r="GNA18" s="123"/>
      <c r="GNB18" s="123"/>
      <c r="GNC18" s="123"/>
      <c r="GND18" s="123"/>
      <c r="GNE18" s="123"/>
      <c r="GNF18" s="123"/>
      <c r="GNG18" s="123"/>
      <c r="GNH18" s="123"/>
      <c r="GNI18" s="123"/>
      <c r="GNJ18" s="123"/>
      <c r="GNK18" s="123"/>
      <c r="GNL18" s="123"/>
      <c r="GNM18" s="123"/>
      <c r="GNN18" s="123"/>
      <c r="GNO18" s="123"/>
      <c r="GNP18" s="123"/>
      <c r="GNQ18" s="123"/>
      <c r="GNR18" s="123"/>
      <c r="GNS18" s="123"/>
      <c r="GNT18" s="123"/>
      <c r="GNU18" s="123"/>
      <c r="GNV18" s="123"/>
      <c r="GNW18" s="123"/>
      <c r="GNX18" s="123"/>
      <c r="GNY18" s="123"/>
      <c r="GNZ18" s="123"/>
      <c r="GOA18" s="123"/>
      <c r="GOB18" s="123"/>
      <c r="GOC18" s="123"/>
      <c r="GOD18" s="123"/>
      <c r="GOE18" s="123"/>
      <c r="GOF18" s="123"/>
      <c r="GOG18" s="123"/>
      <c r="GOH18" s="123"/>
      <c r="GOI18" s="123"/>
      <c r="GOJ18" s="123"/>
      <c r="GOK18" s="123"/>
      <c r="GOL18" s="123"/>
      <c r="GOM18" s="123"/>
      <c r="GON18" s="123"/>
      <c r="GOO18" s="123"/>
      <c r="GOP18" s="123"/>
      <c r="GOQ18" s="123"/>
      <c r="GOR18" s="123"/>
      <c r="GOS18" s="123"/>
      <c r="GOT18" s="123"/>
      <c r="GOU18" s="123"/>
      <c r="GOV18" s="123"/>
      <c r="GOW18" s="123"/>
      <c r="GOX18" s="123"/>
      <c r="GOY18" s="123"/>
      <c r="GOZ18" s="123"/>
      <c r="GPA18" s="123"/>
      <c r="GPB18" s="123"/>
      <c r="GPC18" s="123"/>
      <c r="GPD18" s="123"/>
      <c r="GPE18" s="123"/>
      <c r="GPF18" s="123"/>
      <c r="GPG18" s="123"/>
      <c r="GPH18" s="123"/>
      <c r="GPI18" s="123"/>
      <c r="GPJ18" s="123"/>
      <c r="GPK18" s="123"/>
      <c r="GPL18" s="123"/>
      <c r="GPM18" s="123"/>
      <c r="GPN18" s="123"/>
      <c r="GPO18" s="123"/>
      <c r="GPP18" s="123"/>
      <c r="GPQ18" s="123"/>
      <c r="GPR18" s="123"/>
      <c r="GPS18" s="123"/>
      <c r="GPT18" s="123"/>
      <c r="GPU18" s="123"/>
      <c r="GPV18" s="123"/>
      <c r="GPW18" s="123"/>
      <c r="GPX18" s="123"/>
      <c r="GPY18" s="123"/>
      <c r="GPZ18" s="123"/>
      <c r="GQA18" s="123"/>
      <c r="GQB18" s="123"/>
      <c r="GQC18" s="123"/>
      <c r="GQD18" s="123"/>
      <c r="GQE18" s="123"/>
      <c r="GQF18" s="123"/>
      <c r="GQG18" s="123"/>
      <c r="GQH18" s="123"/>
      <c r="GQI18" s="123"/>
      <c r="GQJ18" s="123"/>
      <c r="GQK18" s="123"/>
      <c r="GQL18" s="123"/>
      <c r="GQM18" s="123"/>
      <c r="GQN18" s="123"/>
      <c r="GQO18" s="123"/>
      <c r="GQP18" s="123"/>
      <c r="GQQ18" s="123"/>
      <c r="GQR18" s="123"/>
      <c r="GQS18" s="123"/>
      <c r="GQT18" s="123"/>
      <c r="GQU18" s="123"/>
      <c r="GQV18" s="123"/>
      <c r="GQW18" s="123"/>
      <c r="GQX18" s="123"/>
      <c r="GQY18" s="123"/>
      <c r="GQZ18" s="123"/>
      <c r="GRA18" s="123"/>
      <c r="GRB18" s="123"/>
      <c r="GRC18" s="123"/>
      <c r="GRD18" s="123"/>
      <c r="GRE18" s="123"/>
      <c r="GRF18" s="123"/>
      <c r="GRG18" s="123"/>
      <c r="GRH18" s="123"/>
      <c r="GRI18" s="123"/>
      <c r="GRJ18" s="123"/>
      <c r="GRK18" s="123"/>
      <c r="GRL18" s="123"/>
      <c r="GRM18" s="123"/>
      <c r="GRN18" s="123"/>
      <c r="GRO18" s="123"/>
      <c r="GRP18" s="123"/>
      <c r="GRQ18" s="123"/>
      <c r="GRR18" s="123"/>
      <c r="GRS18" s="123"/>
      <c r="GRT18" s="123"/>
      <c r="GRU18" s="123"/>
      <c r="GRV18" s="123"/>
      <c r="GRW18" s="123"/>
      <c r="GRX18" s="123"/>
      <c r="GRY18" s="123"/>
      <c r="GRZ18" s="123"/>
      <c r="GSA18" s="123"/>
      <c r="GSB18" s="123"/>
      <c r="GSC18" s="123"/>
      <c r="GSD18" s="123"/>
      <c r="GSE18" s="123"/>
      <c r="GSF18" s="123"/>
      <c r="GSG18" s="123"/>
      <c r="GSH18" s="123"/>
      <c r="GSI18" s="123"/>
      <c r="GSJ18" s="123"/>
      <c r="GSK18" s="123"/>
      <c r="GSL18" s="123"/>
      <c r="GSM18" s="123"/>
      <c r="GSN18" s="123"/>
      <c r="GSO18" s="123"/>
      <c r="GSP18" s="123"/>
      <c r="GSQ18" s="123"/>
      <c r="GSR18" s="123"/>
      <c r="GSS18" s="123"/>
      <c r="GST18" s="123"/>
      <c r="GSU18" s="123"/>
      <c r="GSV18" s="123"/>
      <c r="GSW18" s="123"/>
      <c r="GSX18" s="123"/>
      <c r="GSY18" s="123"/>
      <c r="GSZ18" s="123"/>
      <c r="GTA18" s="123"/>
      <c r="GTB18" s="123"/>
      <c r="GTC18" s="123"/>
      <c r="GTD18" s="123"/>
      <c r="GTE18" s="123"/>
      <c r="GTF18" s="123"/>
      <c r="GTG18" s="123"/>
      <c r="GTH18" s="123"/>
      <c r="GTI18" s="123"/>
      <c r="GTJ18" s="123"/>
      <c r="GTK18" s="123"/>
      <c r="GTL18" s="123"/>
      <c r="GTM18" s="123"/>
      <c r="GTN18" s="123"/>
      <c r="GTO18" s="123"/>
      <c r="GTP18" s="123"/>
      <c r="GTQ18" s="123"/>
      <c r="GTR18" s="123"/>
      <c r="GTS18" s="123"/>
      <c r="GTT18" s="123"/>
      <c r="GTU18" s="123"/>
      <c r="GTV18" s="123"/>
      <c r="GTW18" s="123"/>
      <c r="GTX18" s="123"/>
      <c r="GTY18" s="123"/>
      <c r="GTZ18" s="123"/>
      <c r="GUA18" s="123"/>
      <c r="GUB18" s="123"/>
      <c r="GUC18" s="123"/>
      <c r="GUD18" s="123"/>
      <c r="GUE18" s="123"/>
      <c r="GUF18" s="123"/>
      <c r="GUG18" s="123"/>
      <c r="GUH18" s="123"/>
      <c r="GUI18" s="123"/>
      <c r="GUJ18" s="123"/>
      <c r="GUK18" s="123"/>
      <c r="GUL18" s="123"/>
      <c r="GUM18" s="123"/>
      <c r="GUN18" s="123"/>
      <c r="GUO18" s="123"/>
      <c r="GUP18" s="123"/>
      <c r="GUQ18" s="123"/>
      <c r="GUR18" s="123"/>
      <c r="GUS18" s="123"/>
      <c r="GUT18" s="123"/>
      <c r="GUU18" s="123"/>
      <c r="GUV18" s="123"/>
      <c r="GUW18" s="123"/>
      <c r="GUX18" s="123"/>
      <c r="GUY18" s="123"/>
      <c r="GUZ18" s="123"/>
      <c r="GVA18" s="123"/>
      <c r="GVB18" s="123"/>
      <c r="GVC18" s="123"/>
      <c r="GVD18" s="123"/>
      <c r="GVE18" s="123"/>
      <c r="GVF18" s="123"/>
      <c r="GVG18" s="123"/>
      <c r="GVH18" s="123"/>
      <c r="GVI18" s="123"/>
      <c r="GVJ18" s="123"/>
      <c r="GVK18" s="123"/>
      <c r="GVL18" s="123"/>
      <c r="GVM18" s="123"/>
      <c r="GVN18" s="123"/>
      <c r="GVO18" s="123"/>
      <c r="GVP18" s="123"/>
      <c r="GVQ18" s="123"/>
      <c r="GVR18" s="123"/>
      <c r="GVS18" s="123"/>
      <c r="GVT18" s="123"/>
      <c r="GVU18" s="123"/>
      <c r="GVV18" s="123"/>
      <c r="GVW18" s="123"/>
      <c r="GVX18" s="123"/>
      <c r="GVY18" s="123"/>
      <c r="GVZ18" s="123"/>
      <c r="GWA18" s="123"/>
      <c r="GWB18" s="123"/>
      <c r="GWC18" s="123"/>
      <c r="GWD18" s="123"/>
      <c r="GWE18" s="123"/>
      <c r="GWF18" s="123"/>
      <c r="GWG18" s="123"/>
      <c r="GWH18" s="123"/>
      <c r="GWI18" s="123"/>
      <c r="GWJ18" s="123"/>
      <c r="GWK18" s="123"/>
      <c r="GWL18" s="123"/>
      <c r="GWM18" s="123"/>
      <c r="GWN18" s="123"/>
      <c r="GWO18" s="123"/>
      <c r="GWP18" s="123"/>
      <c r="GWQ18" s="123"/>
      <c r="GWR18" s="123"/>
      <c r="GWS18" s="123"/>
      <c r="GWT18" s="123"/>
      <c r="GWU18" s="123"/>
      <c r="GWV18" s="123"/>
      <c r="GWW18" s="123"/>
      <c r="GWX18" s="123"/>
      <c r="GWY18" s="123"/>
      <c r="GWZ18" s="123"/>
      <c r="GXA18" s="123"/>
      <c r="GXB18" s="123"/>
      <c r="GXC18" s="123"/>
      <c r="GXD18" s="123"/>
      <c r="GXE18" s="123"/>
      <c r="GXF18" s="123"/>
      <c r="GXG18" s="123"/>
      <c r="GXH18" s="123"/>
      <c r="GXI18" s="123"/>
      <c r="GXJ18" s="123"/>
      <c r="GXK18" s="123"/>
      <c r="GXL18" s="123"/>
      <c r="GXM18" s="123"/>
      <c r="GXN18" s="123"/>
      <c r="GXO18" s="123"/>
      <c r="GXP18" s="123"/>
      <c r="GXQ18" s="123"/>
      <c r="GXR18" s="123"/>
      <c r="GXS18" s="123"/>
      <c r="GXT18" s="123"/>
      <c r="GXU18" s="123"/>
      <c r="GXV18" s="123"/>
      <c r="GXW18" s="123"/>
      <c r="GXX18" s="123"/>
      <c r="GXY18" s="123"/>
      <c r="GXZ18" s="123"/>
      <c r="GYA18" s="123"/>
      <c r="GYB18" s="123"/>
      <c r="GYC18" s="123"/>
      <c r="GYD18" s="123"/>
      <c r="GYE18" s="123"/>
      <c r="GYF18" s="123"/>
      <c r="GYG18" s="123"/>
      <c r="GYH18" s="123"/>
      <c r="GYI18" s="123"/>
      <c r="GYJ18" s="123"/>
      <c r="GYK18" s="123"/>
      <c r="GYL18" s="123"/>
      <c r="GYM18" s="123"/>
      <c r="GYN18" s="123"/>
      <c r="GYO18" s="123"/>
      <c r="GYP18" s="123"/>
      <c r="GYQ18" s="123"/>
      <c r="GYR18" s="123"/>
      <c r="GYS18" s="123"/>
      <c r="GYT18" s="123"/>
      <c r="GYU18" s="123"/>
      <c r="GYV18" s="123"/>
      <c r="GYW18" s="123"/>
      <c r="GYX18" s="123"/>
      <c r="GYY18" s="123"/>
      <c r="GYZ18" s="123"/>
      <c r="GZA18" s="123"/>
      <c r="GZB18" s="123"/>
      <c r="GZC18" s="123"/>
      <c r="GZD18" s="123"/>
      <c r="GZE18" s="123"/>
      <c r="GZF18" s="123"/>
      <c r="GZG18" s="123"/>
      <c r="GZH18" s="123"/>
      <c r="GZI18" s="123"/>
      <c r="GZJ18" s="123"/>
      <c r="GZK18" s="123"/>
      <c r="GZL18" s="123"/>
      <c r="GZM18" s="123"/>
      <c r="GZN18" s="123"/>
      <c r="GZO18" s="123"/>
      <c r="GZP18" s="123"/>
      <c r="GZQ18" s="123"/>
      <c r="GZR18" s="123"/>
      <c r="GZS18" s="123"/>
      <c r="GZT18" s="123"/>
      <c r="GZU18" s="123"/>
      <c r="GZV18" s="123"/>
      <c r="GZW18" s="123"/>
      <c r="GZX18" s="123"/>
      <c r="GZY18" s="123"/>
      <c r="GZZ18" s="123"/>
      <c r="HAA18" s="123"/>
      <c r="HAB18" s="123"/>
      <c r="HAC18" s="123"/>
      <c r="HAD18" s="123"/>
      <c r="HAE18" s="123"/>
      <c r="HAF18" s="123"/>
      <c r="HAG18" s="123"/>
      <c r="HAH18" s="123"/>
      <c r="HAI18" s="123"/>
      <c r="HAJ18" s="123"/>
      <c r="HAK18" s="123"/>
      <c r="HAL18" s="123"/>
      <c r="HAM18" s="123"/>
      <c r="HAN18" s="123"/>
      <c r="HAO18" s="123"/>
      <c r="HAP18" s="123"/>
      <c r="HAQ18" s="123"/>
      <c r="HAR18" s="123"/>
      <c r="HAS18" s="123"/>
      <c r="HAT18" s="123"/>
      <c r="HAU18" s="123"/>
      <c r="HAV18" s="123"/>
      <c r="HAW18" s="123"/>
      <c r="HAX18" s="123"/>
      <c r="HAY18" s="123"/>
      <c r="HAZ18" s="123"/>
      <c r="HBA18" s="123"/>
      <c r="HBB18" s="123"/>
      <c r="HBC18" s="123"/>
      <c r="HBD18" s="123"/>
      <c r="HBE18" s="123"/>
      <c r="HBF18" s="123"/>
      <c r="HBG18" s="123"/>
      <c r="HBH18" s="123"/>
      <c r="HBI18" s="123"/>
      <c r="HBJ18" s="123"/>
      <c r="HBK18" s="123"/>
      <c r="HBL18" s="123"/>
      <c r="HBM18" s="123"/>
      <c r="HBN18" s="123"/>
      <c r="HBO18" s="123"/>
      <c r="HBP18" s="123"/>
      <c r="HBQ18" s="123"/>
      <c r="HBR18" s="123"/>
      <c r="HBS18" s="123"/>
      <c r="HBT18" s="123"/>
      <c r="HBU18" s="123"/>
      <c r="HBV18" s="123"/>
      <c r="HBW18" s="123"/>
      <c r="HBX18" s="123"/>
      <c r="HBY18" s="123"/>
      <c r="HBZ18" s="123"/>
      <c r="HCA18" s="123"/>
      <c r="HCB18" s="123"/>
      <c r="HCC18" s="123"/>
      <c r="HCD18" s="123"/>
      <c r="HCE18" s="123"/>
      <c r="HCF18" s="123"/>
      <c r="HCG18" s="123"/>
      <c r="HCH18" s="123"/>
      <c r="HCI18" s="123"/>
      <c r="HCJ18" s="123"/>
      <c r="HCK18" s="123"/>
      <c r="HCL18" s="123"/>
      <c r="HCM18" s="123"/>
      <c r="HCN18" s="123"/>
      <c r="HCO18" s="123"/>
      <c r="HCP18" s="123"/>
      <c r="HCQ18" s="123"/>
      <c r="HCR18" s="123"/>
      <c r="HCS18" s="123"/>
      <c r="HCT18" s="123"/>
      <c r="HCU18" s="123"/>
      <c r="HCV18" s="123"/>
      <c r="HCW18" s="123"/>
      <c r="HCX18" s="123"/>
      <c r="HCY18" s="123"/>
      <c r="HCZ18" s="123"/>
      <c r="HDA18" s="123"/>
      <c r="HDB18" s="123"/>
      <c r="HDC18" s="123"/>
      <c r="HDD18" s="123"/>
      <c r="HDE18" s="123"/>
      <c r="HDF18" s="123"/>
      <c r="HDG18" s="123"/>
      <c r="HDH18" s="123"/>
      <c r="HDI18" s="123"/>
      <c r="HDJ18" s="123"/>
      <c r="HDK18" s="123"/>
      <c r="HDL18" s="123"/>
      <c r="HDM18" s="123"/>
      <c r="HDN18" s="123"/>
      <c r="HDO18" s="123"/>
      <c r="HDP18" s="123"/>
      <c r="HDQ18" s="123"/>
      <c r="HDR18" s="123"/>
      <c r="HDS18" s="123"/>
      <c r="HDT18" s="123"/>
      <c r="HDU18" s="123"/>
      <c r="HDV18" s="123"/>
      <c r="HDW18" s="123"/>
      <c r="HDX18" s="123"/>
      <c r="HDY18" s="123"/>
      <c r="HDZ18" s="123"/>
      <c r="HEA18" s="123"/>
      <c r="HEB18" s="123"/>
      <c r="HEC18" s="123"/>
      <c r="HED18" s="123"/>
      <c r="HEE18" s="123"/>
      <c r="HEF18" s="123"/>
      <c r="HEG18" s="123"/>
      <c r="HEH18" s="123"/>
      <c r="HEI18" s="123"/>
      <c r="HEJ18" s="123"/>
      <c r="HEK18" s="123"/>
      <c r="HEL18" s="123"/>
      <c r="HEM18" s="123"/>
      <c r="HEN18" s="123"/>
      <c r="HEO18" s="123"/>
      <c r="HEP18" s="123"/>
      <c r="HEQ18" s="123"/>
      <c r="HER18" s="123"/>
      <c r="HES18" s="123"/>
      <c r="HET18" s="123"/>
      <c r="HEU18" s="123"/>
      <c r="HEV18" s="123"/>
      <c r="HEW18" s="123"/>
      <c r="HEX18" s="123"/>
      <c r="HEY18" s="123"/>
      <c r="HEZ18" s="123"/>
      <c r="HFA18" s="123"/>
      <c r="HFB18" s="123"/>
      <c r="HFC18" s="123"/>
      <c r="HFD18" s="123"/>
      <c r="HFE18" s="123"/>
      <c r="HFF18" s="123"/>
      <c r="HFG18" s="123"/>
      <c r="HFH18" s="123"/>
      <c r="HFI18" s="123"/>
      <c r="HFJ18" s="123"/>
      <c r="HFK18" s="123"/>
      <c r="HFL18" s="123"/>
      <c r="HFM18" s="123"/>
      <c r="HFN18" s="123"/>
      <c r="HFO18" s="123"/>
      <c r="HFP18" s="123"/>
      <c r="HFQ18" s="123"/>
      <c r="HFR18" s="123"/>
      <c r="HFS18" s="123"/>
      <c r="HFT18" s="123"/>
      <c r="HFU18" s="123"/>
      <c r="HFV18" s="123"/>
      <c r="HFW18" s="123"/>
      <c r="HFX18" s="123"/>
      <c r="HFY18" s="123"/>
      <c r="HFZ18" s="123"/>
      <c r="HGA18" s="123"/>
      <c r="HGB18" s="123"/>
      <c r="HGC18" s="123"/>
      <c r="HGD18" s="123"/>
      <c r="HGE18" s="123"/>
      <c r="HGF18" s="123"/>
      <c r="HGG18" s="123"/>
      <c r="HGH18" s="123"/>
      <c r="HGI18" s="123"/>
      <c r="HGJ18" s="123"/>
      <c r="HGK18" s="123"/>
      <c r="HGL18" s="123"/>
      <c r="HGM18" s="123"/>
      <c r="HGN18" s="123"/>
      <c r="HGO18" s="123"/>
      <c r="HGP18" s="123"/>
      <c r="HGQ18" s="123"/>
      <c r="HGR18" s="123"/>
      <c r="HGS18" s="123"/>
      <c r="HGT18" s="123"/>
      <c r="HGU18" s="123"/>
      <c r="HGV18" s="123"/>
      <c r="HGW18" s="123"/>
      <c r="HGX18" s="123"/>
      <c r="HGY18" s="123"/>
      <c r="HGZ18" s="123"/>
      <c r="HHA18" s="123"/>
      <c r="HHB18" s="123"/>
      <c r="HHC18" s="123"/>
      <c r="HHD18" s="123"/>
      <c r="HHE18" s="123"/>
      <c r="HHF18" s="123"/>
      <c r="HHG18" s="123"/>
      <c r="HHH18" s="123"/>
      <c r="HHI18" s="123"/>
      <c r="HHJ18" s="123"/>
      <c r="HHK18" s="123"/>
      <c r="HHL18" s="123"/>
      <c r="HHM18" s="123"/>
      <c r="HHN18" s="123"/>
      <c r="HHO18" s="123"/>
      <c r="HHP18" s="123"/>
      <c r="HHQ18" s="123"/>
      <c r="HHR18" s="123"/>
      <c r="HHS18" s="123"/>
      <c r="HHT18" s="123"/>
      <c r="HHU18" s="123"/>
      <c r="HHV18" s="123"/>
      <c r="HHW18" s="123"/>
      <c r="HHX18" s="123"/>
      <c r="HHY18" s="123"/>
      <c r="HHZ18" s="123"/>
      <c r="HIA18" s="123"/>
      <c r="HIB18" s="123"/>
      <c r="HIC18" s="123"/>
      <c r="HID18" s="123"/>
      <c r="HIE18" s="123"/>
      <c r="HIF18" s="123"/>
      <c r="HIG18" s="123"/>
      <c r="HIH18" s="123"/>
      <c r="HII18" s="123"/>
      <c r="HIJ18" s="123"/>
      <c r="HIK18" s="123"/>
      <c r="HIL18" s="123"/>
      <c r="HIM18" s="123"/>
      <c r="HIN18" s="123"/>
      <c r="HIO18" s="123"/>
      <c r="HIP18" s="123"/>
      <c r="HIQ18" s="123"/>
      <c r="HIR18" s="123"/>
      <c r="HIS18" s="123"/>
      <c r="HIT18" s="123"/>
      <c r="HIU18" s="123"/>
      <c r="HIV18" s="123"/>
      <c r="HIW18" s="123"/>
      <c r="HIX18" s="123"/>
      <c r="HIY18" s="123"/>
      <c r="HIZ18" s="123"/>
      <c r="HJA18" s="123"/>
      <c r="HJB18" s="123"/>
      <c r="HJC18" s="123"/>
      <c r="HJD18" s="123"/>
      <c r="HJE18" s="123"/>
      <c r="HJF18" s="123"/>
      <c r="HJG18" s="123"/>
      <c r="HJH18" s="123"/>
      <c r="HJI18" s="123"/>
      <c r="HJJ18" s="123"/>
      <c r="HJK18" s="123"/>
      <c r="HJL18" s="123"/>
      <c r="HJM18" s="123"/>
      <c r="HJN18" s="123"/>
      <c r="HJO18" s="123"/>
      <c r="HJP18" s="123"/>
      <c r="HJQ18" s="123"/>
      <c r="HJR18" s="123"/>
      <c r="HJS18" s="123"/>
      <c r="HJT18" s="123"/>
      <c r="HJU18" s="123"/>
      <c r="HJV18" s="123"/>
      <c r="HJW18" s="123"/>
      <c r="HJX18" s="123"/>
      <c r="HJY18" s="123"/>
      <c r="HJZ18" s="123"/>
      <c r="HKA18" s="123"/>
      <c r="HKB18" s="123"/>
      <c r="HKC18" s="123"/>
      <c r="HKD18" s="123"/>
      <c r="HKE18" s="123"/>
      <c r="HKF18" s="123"/>
      <c r="HKG18" s="123"/>
      <c r="HKH18" s="123"/>
      <c r="HKI18" s="123"/>
      <c r="HKJ18" s="123"/>
      <c r="HKK18" s="123"/>
      <c r="HKL18" s="123"/>
      <c r="HKM18" s="123"/>
      <c r="HKN18" s="123"/>
      <c r="HKO18" s="123"/>
      <c r="HKP18" s="123"/>
      <c r="HKQ18" s="123"/>
      <c r="HKR18" s="123"/>
      <c r="HKS18" s="123"/>
      <c r="HKT18" s="123"/>
      <c r="HKU18" s="123"/>
      <c r="HKV18" s="123"/>
      <c r="HKW18" s="123"/>
      <c r="HKX18" s="123"/>
      <c r="HKY18" s="123"/>
      <c r="HKZ18" s="123"/>
      <c r="HLA18" s="123"/>
      <c r="HLB18" s="123"/>
      <c r="HLC18" s="123"/>
      <c r="HLD18" s="123"/>
      <c r="HLE18" s="123"/>
      <c r="HLF18" s="123"/>
      <c r="HLG18" s="123"/>
      <c r="HLH18" s="123"/>
      <c r="HLI18" s="123"/>
      <c r="HLJ18" s="123"/>
      <c r="HLK18" s="123"/>
      <c r="HLL18" s="123"/>
      <c r="HLM18" s="123"/>
      <c r="HLN18" s="123"/>
      <c r="HLO18" s="123"/>
      <c r="HLP18" s="123"/>
      <c r="HLQ18" s="123"/>
      <c r="HLR18" s="123"/>
      <c r="HLS18" s="123"/>
      <c r="HLT18" s="123"/>
      <c r="HLU18" s="123"/>
      <c r="HLV18" s="123"/>
      <c r="HLW18" s="123"/>
      <c r="HLX18" s="123"/>
      <c r="HLY18" s="123"/>
      <c r="HLZ18" s="123"/>
      <c r="HMA18" s="123"/>
      <c r="HMB18" s="123"/>
      <c r="HMC18" s="123"/>
      <c r="HMD18" s="123"/>
      <c r="HME18" s="123"/>
      <c r="HMF18" s="123"/>
      <c r="HMG18" s="123"/>
      <c r="HMH18" s="123"/>
      <c r="HMI18" s="123"/>
      <c r="HMJ18" s="123"/>
      <c r="HMK18" s="123"/>
      <c r="HML18" s="123"/>
      <c r="HMM18" s="123"/>
      <c r="HMN18" s="123"/>
      <c r="HMO18" s="123"/>
      <c r="HMP18" s="123"/>
      <c r="HMQ18" s="123"/>
      <c r="HMR18" s="123"/>
      <c r="HMS18" s="123"/>
      <c r="HMT18" s="123"/>
      <c r="HMU18" s="123"/>
      <c r="HMV18" s="123"/>
      <c r="HMW18" s="123"/>
      <c r="HMX18" s="123"/>
      <c r="HMY18" s="123"/>
      <c r="HMZ18" s="123"/>
      <c r="HNA18" s="123"/>
      <c r="HNB18" s="123"/>
      <c r="HNC18" s="123"/>
      <c r="HND18" s="123"/>
      <c r="HNE18" s="123"/>
      <c r="HNF18" s="123"/>
      <c r="HNG18" s="123"/>
      <c r="HNH18" s="123"/>
      <c r="HNI18" s="123"/>
      <c r="HNJ18" s="123"/>
      <c r="HNK18" s="123"/>
      <c r="HNL18" s="123"/>
      <c r="HNM18" s="123"/>
      <c r="HNN18" s="123"/>
      <c r="HNO18" s="123"/>
      <c r="HNP18" s="123"/>
      <c r="HNQ18" s="123"/>
      <c r="HNR18" s="123"/>
      <c r="HNS18" s="123"/>
      <c r="HNT18" s="123"/>
      <c r="HNU18" s="123"/>
      <c r="HNV18" s="123"/>
      <c r="HNW18" s="123"/>
      <c r="HNX18" s="123"/>
      <c r="HNY18" s="123"/>
      <c r="HNZ18" s="123"/>
      <c r="HOA18" s="123"/>
      <c r="HOB18" s="123"/>
      <c r="HOC18" s="123"/>
      <c r="HOD18" s="123"/>
      <c r="HOE18" s="123"/>
      <c r="HOF18" s="123"/>
      <c r="HOG18" s="123"/>
      <c r="HOH18" s="123"/>
      <c r="HOI18" s="123"/>
      <c r="HOJ18" s="123"/>
      <c r="HOK18" s="123"/>
      <c r="HOL18" s="123"/>
      <c r="HOM18" s="123"/>
      <c r="HON18" s="123"/>
      <c r="HOO18" s="123"/>
      <c r="HOP18" s="123"/>
      <c r="HOQ18" s="123"/>
      <c r="HOR18" s="123"/>
      <c r="HOS18" s="123"/>
      <c r="HOT18" s="123"/>
      <c r="HOU18" s="123"/>
      <c r="HOV18" s="123"/>
      <c r="HOW18" s="123"/>
      <c r="HOX18" s="123"/>
      <c r="HOY18" s="123"/>
      <c r="HOZ18" s="123"/>
      <c r="HPA18" s="123"/>
      <c r="HPB18" s="123"/>
      <c r="HPC18" s="123"/>
      <c r="HPD18" s="123"/>
      <c r="HPE18" s="123"/>
      <c r="HPF18" s="123"/>
      <c r="HPG18" s="123"/>
      <c r="HPH18" s="123"/>
      <c r="HPI18" s="123"/>
      <c r="HPJ18" s="123"/>
      <c r="HPK18" s="123"/>
      <c r="HPL18" s="123"/>
      <c r="HPM18" s="123"/>
      <c r="HPN18" s="123"/>
      <c r="HPO18" s="123"/>
      <c r="HPP18" s="123"/>
      <c r="HPQ18" s="123"/>
      <c r="HPR18" s="123"/>
      <c r="HPS18" s="123"/>
      <c r="HPT18" s="123"/>
      <c r="HPU18" s="123"/>
      <c r="HPV18" s="123"/>
      <c r="HPW18" s="123"/>
      <c r="HPX18" s="123"/>
      <c r="HPY18" s="123"/>
      <c r="HPZ18" s="123"/>
      <c r="HQA18" s="123"/>
      <c r="HQB18" s="123"/>
      <c r="HQC18" s="123"/>
      <c r="HQD18" s="123"/>
      <c r="HQE18" s="123"/>
      <c r="HQF18" s="123"/>
      <c r="HQG18" s="123"/>
      <c r="HQH18" s="123"/>
      <c r="HQI18" s="123"/>
      <c r="HQJ18" s="123"/>
      <c r="HQK18" s="123"/>
      <c r="HQL18" s="123"/>
      <c r="HQM18" s="123"/>
      <c r="HQN18" s="123"/>
      <c r="HQO18" s="123"/>
      <c r="HQP18" s="123"/>
      <c r="HQQ18" s="123"/>
      <c r="HQR18" s="123"/>
      <c r="HQS18" s="123"/>
      <c r="HQT18" s="123"/>
      <c r="HQU18" s="123"/>
      <c r="HQV18" s="123"/>
      <c r="HQW18" s="123"/>
      <c r="HQX18" s="123"/>
      <c r="HQY18" s="123"/>
      <c r="HQZ18" s="123"/>
      <c r="HRA18" s="123"/>
      <c r="HRB18" s="123"/>
      <c r="HRC18" s="123"/>
      <c r="HRD18" s="123"/>
      <c r="HRE18" s="123"/>
      <c r="HRF18" s="123"/>
      <c r="HRG18" s="123"/>
      <c r="HRH18" s="123"/>
      <c r="HRI18" s="123"/>
      <c r="HRJ18" s="123"/>
      <c r="HRK18" s="123"/>
      <c r="HRL18" s="123"/>
      <c r="HRM18" s="123"/>
      <c r="HRN18" s="123"/>
      <c r="HRO18" s="123"/>
      <c r="HRP18" s="123"/>
      <c r="HRQ18" s="123"/>
      <c r="HRR18" s="123"/>
      <c r="HRS18" s="123"/>
      <c r="HRT18" s="123"/>
      <c r="HRU18" s="123"/>
      <c r="HRV18" s="123"/>
      <c r="HRW18" s="123"/>
      <c r="HRX18" s="123"/>
      <c r="HRY18" s="123"/>
      <c r="HRZ18" s="123"/>
      <c r="HSA18" s="123"/>
      <c r="HSB18" s="123"/>
      <c r="HSC18" s="123"/>
      <c r="HSD18" s="123"/>
      <c r="HSE18" s="123"/>
      <c r="HSF18" s="123"/>
      <c r="HSG18" s="123"/>
      <c r="HSH18" s="123"/>
      <c r="HSI18" s="123"/>
      <c r="HSJ18" s="123"/>
      <c r="HSK18" s="123"/>
      <c r="HSL18" s="123"/>
      <c r="HSM18" s="123"/>
      <c r="HSN18" s="123"/>
      <c r="HSO18" s="123"/>
      <c r="HSP18" s="123"/>
      <c r="HSQ18" s="123"/>
      <c r="HSR18" s="123"/>
      <c r="HSS18" s="123"/>
      <c r="HST18" s="123"/>
      <c r="HSU18" s="123"/>
      <c r="HSV18" s="123"/>
      <c r="HSW18" s="123"/>
      <c r="HSX18" s="123"/>
      <c r="HSY18" s="123"/>
      <c r="HSZ18" s="123"/>
      <c r="HTA18" s="123"/>
      <c r="HTB18" s="123"/>
      <c r="HTC18" s="123"/>
      <c r="HTD18" s="123"/>
      <c r="HTE18" s="123"/>
      <c r="HTF18" s="123"/>
      <c r="HTG18" s="123"/>
      <c r="HTH18" s="123"/>
      <c r="HTI18" s="123"/>
      <c r="HTJ18" s="123"/>
      <c r="HTK18" s="123"/>
      <c r="HTL18" s="123"/>
      <c r="HTM18" s="123"/>
      <c r="HTN18" s="123"/>
      <c r="HTO18" s="123"/>
      <c r="HTP18" s="123"/>
      <c r="HTQ18" s="123"/>
      <c r="HTR18" s="123"/>
      <c r="HTS18" s="123"/>
      <c r="HTT18" s="123"/>
      <c r="HTU18" s="123"/>
      <c r="HTV18" s="123"/>
      <c r="HTW18" s="123"/>
      <c r="HTX18" s="123"/>
      <c r="HTY18" s="123"/>
      <c r="HTZ18" s="123"/>
      <c r="HUA18" s="123"/>
      <c r="HUB18" s="123"/>
      <c r="HUC18" s="123"/>
      <c r="HUD18" s="123"/>
      <c r="HUE18" s="123"/>
      <c r="HUF18" s="123"/>
      <c r="HUG18" s="123"/>
      <c r="HUH18" s="123"/>
      <c r="HUI18" s="123"/>
      <c r="HUJ18" s="123"/>
      <c r="HUK18" s="123"/>
      <c r="HUL18" s="123"/>
      <c r="HUM18" s="123"/>
      <c r="HUN18" s="123"/>
      <c r="HUO18" s="123"/>
      <c r="HUP18" s="123"/>
      <c r="HUQ18" s="123"/>
      <c r="HUR18" s="123"/>
      <c r="HUS18" s="123"/>
      <c r="HUT18" s="123"/>
      <c r="HUU18" s="123"/>
      <c r="HUV18" s="123"/>
      <c r="HUW18" s="123"/>
      <c r="HUX18" s="123"/>
      <c r="HUY18" s="123"/>
      <c r="HUZ18" s="123"/>
      <c r="HVA18" s="123"/>
      <c r="HVB18" s="123"/>
      <c r="HVC18" s="123"/>
      <c r="HVD18" s="123"/>
      <c r="HVE18" s="123"/>
      <c r="HVF18" s="123"/>
      <c r="HVG18" s="123"/>
      <c r="HVH18" s="123"/>
      <c r="HVI18" s="123"/>
      <c r="HVJ18" s="123"/>
      <c r="HVK18" s="123"/>
      <c r="HVL18" s="123"/>
      <c r="HVM18" s="123"/>
      <c r="HVN18" s="123"/>
      <c r="HVO18" s="123"/>
      <c r="HVP18" s="123"/>
      <c r="HVQ18" s="123"/>
      <c r="HVR18" s="123"/>
      <c r="HVS18" s="123"/>
      <c r="HVT18" s="123"/>
      <c r="HVU18" s="123"/>
      <c r="HVV18" s="123"/>
      <c r="HVW18" s="123"/>
      <c r="HVX18" s="123"/>
      <c r="HVY18" s="123"/>
      <c r="HVZ18" s="123"/>
      <c r="HWA18" s="123"/>
      <c r="HWB18" s="123"/>
      <c r="HWC18" s="123"/>
      <c r="HWD18" s="123"/>
      <c r="HWE18" s="123"/>
      <c r="HWF18" s="123"/>
      <c r="HWG18" s="123"/>
      <c r="HWH18" s="123"/>
      <c r="HWI18" s="123"/>
      <c r="HWJ18" s="123"/>
      <c r="HWK18" s="123"/>
      <c r="HWL18" s="123"/>
      <c r="HWM18" s="123"/>
      <c r="HWN18" s="123"/>
      <c r="HWO18" s="123"/>
      <c r="HWP18" s="123"/>
      <c r="HWQ18" s="123"/>
      <c r="HWR18" s="123"/>
      <c r="HWS18" s="123"/>
      <c r="HWT18" s="123"/>
      <c r="HWU18" s="123"/>
      <c r="HWV18" s="123"/>
      <c r="HWW18" s="123"/>
      <c r="HWX18" s="123"/>
      <c r="HWY18" s="123"/>
      <c r="HWZ18" s="123"/>
      <c r="HXA18" s="123"/>
      <c r="HXB18" s="123"/>
      <c r="HXC18" s="123"/>
      <c r="HXD18" s="123"/>
      <c r="HXE18" s="123"/>
      <c r="HXF18" s="123"/>
      <c r="HXG18" s="123"/>
      <c r="HXH18" s="123"/>
      <c r="HXI18" s="123"/>
      <c r="HXJ18" s="123"/>
      <c r="HXK18" s="123"/>
      <c r="HXL18" s="123"/>
      <c r="HXM18" s="123"/>
      <c r="HXN18" s="123"/>
      <c r="HXO18" s="123"/>
      <c r="HXP18" s="123"/>
      <c r="HXQ18" s="123"/>
      <c r="HXR18" s="123"/>
      <c r="HXS18" s="123"/>
      <c r="HXT18" s="123"/>
      <c r="HXU18" s="123"/>
      <c r="HXV18" s="123"/>
      <c r="HXW18" s="123"/>
      <c r="HXX18" s="123"/>
      <c r="HXY18" s="123"/>
      <c r="HXZ18" s="123"/>
      <c r="HYA18" s="123"/>
      <c r="HYB18" s="123"/>
      <c r="HYC18" s="123"/>
      <c r="HYD18" s="123"/>
      <c r="HYE18" s="123"/>
      <c r="HYF18" s="123"/>
      <c r="HYG18" s="123"/>
      <c r="HYH18" s="123"/>
      <c r="HYI18" s="123"/>
      <c r="HYJ18" s="123"/>
      <c r="HYK18" s="123"/>
      <c r="HYL18" s="123"/>
      <c r="HYM18" s="123"/>
      <c r="HYN18" s="123"/>
      <c r="HYO18" s="123"/>
      <c r="HYP18" s="123"/>
      <c r="HYQ18" s="123"/>
      <c r="HYR18" s="123"/>
      <c r="HYS18" s="123"/>
      <c r="HYT18" s="123"/>
      <c r="HYU18" s="123"/>
      <c r="HYV18" s="123"/>
      <c r="HYW18" s="123"/>
      <c r="HYX18" s="123"/>
      <c r="HYY18" s="123"/>
      <c r="HYZ18" s="123"/>
      <c r="HZA18" s="123"/>
      <c r="HZB18" s="123"/>
      <c r="HZC18" s="123"/>
      <c r="HZD18" s="123"/>
      <c r="HZE18" s="123"/>
      <c r="HZF18" s="123"/>
      <c r="HZG18" s="123"/>
      <c r="HZH18" s="123"/>
      <c r="HZI18" s="123"/>
      <c r="HZJ18" s="123"/>
      <c r="HZK18" s="123"/>
      <c r="HZL18" s="123"/>
      <c r="HZM18" s="123"/>
      <c r="HZN18" s="123"/>
      <c r="HZO18" s="123"/>
      <c r="HZP18" s="123"/>
      <c r="HZQ18" s="123"/>
      <c r="HZR18" s="123"/>
      <c r="HZS18" s="123"/>
      <c r="HZT18" s="123"/>
      <c r="HZU18" s="123"/>
      <c r="HZV18" s="123"/>
      <c r="HZW18" s="123"/>
      <c r="HZX18" s="123"/>
      <c r="HZY18" s="123"/>
      <c r="HZZ18" s="123"/>
      <c r="IAA18" s="123"/>
      <c r="IAB18" s="123"/>
      <c r="IAC18" s="123"/>
      <c r="IAD18" s="123"/>
      <c r="IAE18" s="123"/>
      <c r="IAF18" s="123"/>
      <c r="IAG18" s="123"/>
      <c r="IAH18" s="123"/>
      <c r="IAI18" s="123"/>
      <c r="IAJ18" s="123"/>
      <c r="IAK18" s="123"/>
      <c r="IAL18" s="123"/>
      <c r="IAM18" s="123"/>
      <c r="IAN18" s="123"/>
      <c r="IAO18" s="123"/>
      <c r="IAP18" s="123"/>
      <c r="IAQ18" s="123"/>
      <c r="IAR18" s="123"/>
      <c r="IAS18" s="123"/>
      <c r="IAT18" s="123"/>
      <c r="IAU18" s="123"/>
      <c r="IAV18" s="123"/>
      <c r="IAW18" s="123"/>
      <c r="IAX18" s="123"/>
      <c r="IAY18" s="123"/>
      <c r="IAZ18" s="123"/>
      <c r="IBA18" s="123"/>
      <c r="IBB18" s="123"/>
      <c r="IBC18" s="123"/>
      <c r="IBD18" s="123"/>
      <c r="IBE18" s="123"/>
      <c r="IBF18" s="123"/>
      <c r="IBG18" s="123"/>
      <c r="IBH18" s="123"/>
      <c r="IBI18" s="123"/>
      <c r="IBJ18" s="123"/>
      <c r="IBK18" s="123"/>
      <c r="IBL18" s="123"/>
      <c r="IBM18" s="123"/>
      <c r="IBN18" s="123"/>
      <c r="IBO18" s="123"/>
      <c r="IBP18" s="123"/>
      <c r="IBQ18" s="123"/>
      <c r="IBR18" s="123"/>
      <c r="IBS18" s="123"/>
      <c r="IBT18" s="123"/>
      <c r="IBU18" s="123"/>
      <c r="IBV18" s="123"/>
      <c r="IBW18" s="123"/>
      <c r="IBX18" s="123"/>
      <c r="IBY18" s="123"/>
      <c r="IBZ18" s="123"/>
      <c r="ICA18" s="123"/>
      <c r="ICB18" s="123"/>
      <c r="ICC18" s="123"/>
      <c r="ICD18" s="123"/>
      <c r="ICE18" s="123"/>
      <c r="ICF18" s="123"/>
      <c r="ICG18" s="123"/>
      <c r="ICH18" s="123"/>
      <c r="ICI18" s="123"/>
      <c r="ICJ18" s="123"/>
      <c r="ICK18" s="123"/>
      <c r="ICL18" s="123"/>
      <c r="ICM18" s="123"/>
      <c r="ICN18" s="123"/>
      <c r="ICO18" s="123"/>
      <c r="ICP18" s="123"/>
      <c r="ICQ18" s="123"/>
      <c r="ICR18" s="123"/>
      <c r="ICS18" s="123"/>
      <c r="ICT18" s="123"/>
      <c r="ICU18" s="123"/>
      <c r="ICV18" s="123"/>
      <c r="ICW18" s="123"/>
      <c r="ICX18" s="123"/>
      <c r="ICY18" s="123"/>
      <c r="ICZ18" s="123"/>
      <c r="IDA18" s="123"/>
      <c r="IDB18" s="123"/>
      <c r="IDC18" s="123"/>
      <c r="IDD18" s="123"/>
      <c r="IDE18" s="123"/>
      <c r="IDF18" s="123"/>
      <c r="IDG18" s="123"/>
      <c r="IDH18" s="123"/>
      <c r="IDI18" s="123"/>
      <c r="IDJ18" s="123"/>
      <c r="IDK18" s="123"/>
      <c r="IDL18" s="123"/>
      <c r="IDM18" s="123"/>
      <c r="IDN18" s="123"/>
      <c r="IDO18" s="123"/>
      <c r="IDP18" s="123"/>
      <c r="IDQ18" s="123"/>
      <c r="IDR18" s="123"/>
      <c r="IDS18" s="123"/>
      <c r="IDT18" s="123"/>
      <c r="IDU18" s="123"/>
      <c r="IDV18" s="123"/>
      <c r="IDW18" s="123"/>
      <c r="IDX18" s="123"/>
      <c r="IDY18" s="123"/>
      <c r="IDZ18" s="123"/>
      <c r="IEA18" s="123"/>
      <c r="IEB18" s="123"/>
      <c r="IEC18" s="123"/>
      <c r="IED18" s="123"/>
      <c r="IEE18" s="123"/>
      <c r="IEF18" s="123"/>
      <c r="IEG18" s="123"/>
      <c r="IEH18" s="123"/>
      <c r="IEI18" s="123"/>
      <c r="IEJ18" s="123"/>
      <c r="IEK18" s="123"/>
      <c r="IEL18" s="123"/>
      <c r="IEM18" s="123"/>
      <c r="IEN18" s="123"/>
      <c r="IEO18" s="123"/>
      <c r="IEP18" s="123"/>
      <c r="IEQ18" s="123"/>
      <c r="IER18" s="123"/>
      <c r="IES18" s="123"/>
      <c r="IET18" s="123"/>
      <c r="IEU18" s="123"/>
      <c r="IEV18" s="123"/>
      <c r="IEW18" s="123"/>
      <c r="IEX18" s="123"/>
      <c r="IEY18" s="123"/>
      <c r="IEZ18" s="123"/>
      <c r="IFA18" s="123"/>
      <c r="IFB18" s="123"/>
      <c r="IFC18" s="123"/>
      <c r="IFD18" s="123"/>
      <c r="IFE18" s="123"/>
      <c r="IFF18" s="123"/>
      <c r="IFG18" s="123"/>
      <c r="IFH18" s="123"/>
      <c r="IFI18" s="123"/>
      <c r="IFJ18" s="123"/>
      <c r="IFK18" s="123"/>
      <c r="IFL18" s="123"/>
      <c r="IFM18" s="123"/>
      <c r="IFN18" s="123"/>
      <c r="IFO18" s="123"/>
      <c r="IFP18" s="123"/>
      <c r="IFQ18" s="123"/>
      <c r="IFR18" s="123"/>
      <c r="IFS18" s="123"/>
      <c r="IFT18" s="123"/>
      <c r="IFU18" s="123"/>
      <c r="IFV18" s="123"/>
      <c r="IFW18" s="123"/>
      <c r="IFX18" s="123"/>
      <c r="IFY18" s="123"/>
      <c r="IFZ18" s="123"/>
      <c r="IGA18" s="123"/>
      <c r="IGB18" s="123"/>
      <c r="IGC18" s="123"/>
      <c r="IGD18" s="123"/>
      <c r="IGE18" s="123"/>
      <c r="IGF18" s="123"/>
      <c r="IGG18" s="123"/>
      <c r="IGH18" s="123"/>
      <c r="IGI18" s="123"/>
      <c r="IGJ18" s="123"/>
      <c r="IGK18" s="123"/>
      <c r="IGL18" s="123"/>
      <c r="IGM18" s="123"/>
      <c r="IGN18" s="123"/>
      <c r="IGO18" s="123"/>
      <c r="IGP18" s="123"/>
      <c r="IGQ18" s="123"/>
      <c r="IGR18" s="123"/>
      <c r="IGS18" s="123"/>
      <c r="IGT18" s="123"/>
      <c r="IGU18" s="123"/>
      <c r="IGV18" s="123"/>
      <c r="IGW18" s="123"/>
      <c r="IGX18" s="123"/>
      <c r="IGY18" s="123"/>
      <c r="IGZ18" s="123"/>
      <c r="IHA18" s="123"/>
      <c r="IHB18" s="123"/>
      <c r="IHC18" s="123"/>
      <c r="IHD18" s="123"/>
      <c r="IHE18" s="123"/>
      <c r="IHF18" s="123"/>
      <c r="IHG18" s="123"/>
      <c r="IHH18" s="123"/>
      <c r="IHI18" s="123"/>
      <c r="IHJ18" s="123"/>
      <c r="IHK18" s="123"/>
      <c r="IHL18" s="123"/>
      <c r="IHM18" s="123"/>
      <c r="IHN18" s="123"/>
      <c r="IHO18" s="123"/>
      <c r="IHP18" s="123"/>
      <c r="IHQ18" s="123"/>
      <c r="IHR18" s="123"/>
      <c r="IHS18" s="123"/>
      <c r="IHT18" s="123"/>
      <c r="IHU18" s="123"/>
      <c r="IHV18" s="123"/>
      <c r="IHW18" s="123"/>
      <c r="IHX18" s="123"/>
      <c r="IHY18" s="123"/>
      <c r="IHZ18" s="123"/>
      <c r="IIA18" s="123"/>
      <c r="IIB18" s="123"/>
      <c r="IIC18" s="123"/>
      <c r="IID18" s="123"/>
      <c r="IIE18" s="123"/>
      <c r="IIF18" s="123"/>
      <c r="IIG18" s="123"/>
      <c r="IIH18" s="123"/>
      <c r="III18" s="123"/>
      <c r="IIJ18" s="123"/>
      <c r="IIK18" s="123"/>
      <c r="IIL18" s="123"/>
      <c r="IIM18" s="123"/>
      <c r="IIN18" s="123"/>
      <c r="IIO18" s="123"/>
      <c r="IIP18" s="123"/>
      <c r="IIQ18" s="123"/>
      <c r="IIR18" s="123"/>
      <c r="IIS18" s="123"/>
      <c r="IIT18" s="123"/>
      <c r="IIU18" s="123"/>
      <c r="IIV18" s="123"/>
      <c r="IIW18" s="123"/>
      <c r="IIX18" s="123"/>
      <c r="IIY18" s="123"/>
      <c r="IIZ18" s="123"/>
      <c r="IJA18" s="123"/>
      <c r="IJB18" s="123"/>
      <c r="IJC18" s="123"/>
      <c r="IJD18" s="123"/>
      <c r="IJE18" s="123"/>
      <c r="IJF18" s="123"/>
      <c r="IJG18" s="123"/>
      <c r="IJH18" s="123"/>
      <c r="IJI18" s="123"/>
      <c r="IJJ18" s="123"/>
      <c r="IJK18" s="123"/>
      <c r="IJL18" s="123"/>
      <c r="IJM18" s="123"/>
      <c r="IJN18" s="123"/>
      <c r="IJO18" s="123"/>
      <c r="IJP18" s="123"/>
      <c r="IJQ18" s="123"/>
      <c r="IJR18" s="123"/>
      <c r="IJS18" s="123"/>
      <c r="IJT18" s="123"/>
      <c r="IJU18" s="123"/>
      <c r="IJV18" s="123"/>
      <c r="IJW18" s="123"/>
      <c r="IJX18" s="123"/>
      <c r="IJY18" s="123"/>
      <c r="IJZ18" s="123"/>
      <c r="IKA18" s="123"/>
      <c r="IKB18" s="123"/>
      <c r="IKC18" s="123"/>
      <c r="IKD18" s="123"/>
      <c r="IKE18" s="123"/>
      <c r="IKF18" s="123"/>
      <c r="IKG18" s="123"/>
      <c r="IKH18" s="123"/>
      <c r="IKI18" s="123"/>
      <c r="IKJ18" s="123"/>
      <c r="IKK18" s="123"/>
      <c r="IKL18" s="123"/>
      <c r="IKM18" s="123"/>
      <c r="IKN18" s="123"/>
      <c r="IKO18" s="123"/>
      <c r="IKP18" s="123"/>
      <c r="IKQ18" s="123"/>
      <c r="IKR18" s="123"/>
      <c r="IKS18" s="123"/>
      <c r="IKT18" s="123"/>
      <c r="IKU18" s="123"/>
      <c r="IKV18" s="123"/>
      <c r="IKW18" s="123"/>
      <c r="IKX18" s="123"/>
      <c r="IKY18" s="123"/>
      <c r="IKZ18" s="123"/>
      <c r="ILA18" s="123"/>
      <c r="ILB18" s="123"/>
      <c r="ILC18" s="123"/>
      <c r="ILD18" s="123"/>
      <c r="ILE18" s="123"/>
      <c r="ILF18" s="123"/>
      <c r="ILG18" s="123"/>
      <c r="ILH18" s="123"/>
      <c r="ILI18" s="123"/>
      <c r="ILJ18" s="123"/>
      <c r="ILK18" s="123"/>
      <c r="ILL18" s="123"/>
      <c r="ILM18" s="123"/>
      <c r="ILN18" s="123"/>
      <c r="ILO18" s="123"/>
      <c r="ILP18" s="123"/>
      <c r="ILQ18" s="123"/>
      <c r="ILR18" s="123"/>
      <c r="ILS18" s="123"/>
      <c r="ILT18" s="123"/>
      <c r="ILU18" s="123"/>
      <c r="ILV18" s="123"/>
      <c r="ILW18" s="123"/>
      <c r="ILX18" s="123"/>
      <c r="ILY18" s="123"/>
      <c r="ILZ18" s="123"/>
      <c r="IMA18" s="123"/>
      <c r="IMB18" s="123"/>
      <c r="IMC18" s="123"/>
      <c r="IMD18" s="123"/>
      <c r="IME18" s="123"/>
      <c r="IMF18" s="123"/>
      <c r="IMG18" s="123"/>
      <c r="IMH18" s="123"/>
      <c r="IMI18" s="123"/>
      <c r="IMJ18" s="123"/>
      <c r="IMK18" s="123"/>
      <c r="IML18" s="123"/>
      <c r="IMM18" s="123"/>
      <c r="IMN18" s="123"/>
      <c r="IMO18" s="123"/>
      <c r="IMP18" s="123"/>
      <c r="IMQ18" s="123"/>
      <c r="IMR18" s="123"/>
      <c r="IMS18" s="123"/>
      <c r="IMT18" s="123"/>
      <c r="IMU18" s="123"/>
      <c r="IMV18" s="123"/>
      <c r="IMW18" s="123"/>
      <c r="IMX18" s="123"/>
      <c r="IMY18" s="123"/>
      <c r="IMZ18" s="123"/>
      <c r="INA18" s="123"/>
      <c r="INB18" s="123"/>
      <c r="INC18" s="123"/>
      <c r="IND18" s="123"/>
      <c r="INE18" s="123"/>
      <c r="INF18" s="123"/>
      <c r="ING18" s="123"/>
      <c r="INH18" s="123"/>
      <c r="INI18" s="123"/>
      <c r="INJ18" s="123"/>
      <c r="INK18" s="123"/>
      <c r="INL18" s="123"/>
      <c r="INM18" s="123"/>
      <c r="INN18" s="123"/>
      <c r="INO18" s="123"/>
      <c r="INP18" s="123"/>
      <c r="INQ18" s="123"/>
      <c r="INR18" s="123"/>
      <c r="INS18" s="123"/>
      <c r="INT18" s="123"/>
      <c r="INU18" s="123"/>
      <c r="INV18" s="123"/>
      <c r="INW18" s="123"/>
      <c r="INX18" s="123"/>
      <c r="INY18" s="123"/>
      <c r="INZ18" s="123"/>
      <c r="IOA18" s="123"/>
      <c r="IOB18" s="123"/>
      <c r="IOC18" s="123"/>
      <c r="IOD18" s="123"/>
      <c r="IOE18" s="123"/>
      <c r="IOF18" s="123"/>
      <c r="IOG18" s="123"/>
      <c r="IOH18" s="123"/>
      <c r="IOI18" s="123"/>
      <c r="IOJ18" s="123"/>
      <c r="IOK18" s="123"/>
      <c r="IOL18" s="123"/>
      <c r="IOM18" s="123"/>
      <c r="ION18" s="123"/>
      <c r="IOO18" s="123"/>
      <c r="IOP18" s="123"/>
      <c r="IOQ18" s="123"/>
      <c r="IOR18" s="123"/>
      <c r="IOS18" s="123"/>
      <c r="IOT18" s="123"/>
      <c r="IOU18" s="123"/>
      <c r="IOV18" s="123"/>
      <c r="IOW18" s="123"/>
      <c r="IOX18" s="123"/>
      <c r="IOY18" s="123"/>
      <c r="IOZ18" s="123"/>
      <c r="IPA18" s="123"/>
      <c r="IPB18" s="123"/>
      <c r="IPC18" s="123"/>
      <c r="IPD18" s="123"/>
      <c r="IPE18" s="123"/>
      <c r="IPF18" s="123"/>
      <c r="IPG18" s="123"/>
      <c r="IPH18" s="123"/>
      <c r="IPI18" s="123"/>
      <c r="IPJ18" s="123"/>
      <c r="IPK18" s="123"/>
      <c r="IPL18" s="123"/>
      <c r="IPM18" s="123"/>
      <c r="IPN18" s="123"/>
      <c r="IPO18" s="123"/>
      <c r="IPP18" s="123"/>
      <c r="IPQ18" s="123"/>
      <c r="IPR18" s="123"/>
      <c r="IPS18" s="123"/>
      <c r="IPT18" s="123"/>
      <c r="IPU18" s="123"/>
      <c r="IPV18" s="123"/>
      <c r="IPW18" s="123"/>
      <c r="IPX18" s="123"/>
      <c r="IPY18" s="123"/>
      <c r="IPZ18" s="123"/>
      <c r="IQA18" s="123"/>
      <c r="IQB18" s="123"/>
      <c r="IQC18" s="123"/>
      <c r="IQD18" s="123"/>
      <c r="IQE18" s="123"/>
      <c r="IQF18" s="123"/>
      <c r="IQG18" s="123"/>
      <c r="IQH18" s="123"/>
      <c r="IQI18" s="123"/>
      <c r="IQJ18" s="123"/>
      <c r="IQK18" s="123"/>
      <c r="IQL18" s="123"/>
      <c r="IQM18" s="123"/>
      <c r="IQN18" s="123"/>
      <c r="IQO18" s="123"/>
      <c r="IQP18" s="123"/>
      <c r="IQQ18" s="123"/>
      <c r="IQR18" s="123"/>
      <c r="IQS18" s="123"/>
      <c r="IQT18" s="123"/>
      <c r="IQU18" s="123"/>
      <c r="IQV18" s="123"/>
      <c r="IQW18" s="123"/>
      <c r="IQX18" s="123"/>
      <c r="IQY18" s="123"/>
      <c r="IQZ18" s="123"/>
      <c r="IRA18" s="123"/>
      <c r="IRB18" s="123"/>
      <c r="IRC18" s="123"/>
      <c r="IRD18" s="123"/>
      <c r="IRE18" s="123"/>
      <c r="IRF18" s="123"/>
      <c r="IRG18" s="123"/>
      <c r="IRH18" s="123"/>
      <c r="IRI18" s="123"/>
      <c r="IRJ18" s="123"/>
      <c r="IRK18" s="123"/>
      <c r="IRL18" s="123"/>
      <c r="IRM18" s="123"/>
      <c r="IRN18" s="123"/>
      <c r="IRO18" s="123"/>
      <c r="IRP18" s="123"/>
      <c r="IRQ18" s="123"/>
      <c r="IRR18" s="123"/>
      <c r="IRS18" s="123"/>
      <c r="IRT18" s="123"/>
      <c r="IRU18" s="123"/>
      <c r="IRV18" s="123"/>
      <c r="IRW18" s="123"/>
      <c r="IRX18" s="123"/>
      <c r="IRY18" s="123"/>
      <c r="IRZ18" s="123"/>
      <c r="ISA18" s="123"/>
      <c r="ISB18" s="123"/>
      <c r="ISC18" s="123"/>
      <c r="ISD18" s="123"/>
      <c r="ISE18" s="123"/>
      <c r="ISF18" s="123"/>
      <c r="ISG18" s="123"/>
      <c r="ISH18" s="123"/>
      <c r="ISI18" s="123"/>
      <c r="ISJ18" s="123"/>
      <c r="ISK18" s="123"/>
      <c r="ISL18" s="123"/>
      <c r="ISM18" s="123"/>
      <c r="ISN18" s="123"/>
      <c r="ISO18" s="123"/>
      <c r="ISP18" s="123"/>
      <c r="ISQ18" s="123"/>
      <c r="ISR18" s="123"/>
      <c r="ISS18" s="123"/>
      <c r="IST18" s="123"/>
      <c r="ISU18" s="123"/>
      <c r="ISV18" s="123"/>
      <c r="ISW18" s="123"/>
      <c r="ISX18" s="123"/>
      <c r="ISY18" s="123"/>
      <c r="ISZ18" s="123"/>
      <c r="ITA18" s="123"/>
      <c r="ITB18" s="123"/>
      <c r="ITC18" s="123"/>
      <c r="ITD18" s="123"/>
      <c r="ITE18" s="123"/>
      <c r="ITF18" s="123"/>
      <c r="ITG18" s="123"/>
      <c r="ITH18" s="123"/>
      <c r="ITI18" s="123"/>
      <c r="ITJ18" s="123"/>
      <c r="ITK18" s="123"/>
      <c r="ITL18" s="123"/>
      <c r="ITM18" s="123"/>
      <c r="ITN18" s="123"/>
      <c r="ITO18" s="123"/>
      <c r="ITP18" s="123"/>
      <c r="ITQ18" s="123"/>
      <c r="ITR18" s="123"/>
      <c r="ITS18" s="123"/>
      <c r="ITT18" s="123"/>
      <c r="ITU18" s="123"/>
      <c r="ITV18" s="123"/>
      <c r="ITW18" s="123"/>
      <c r="ITX18" s="123"/>
      <c r="ITY18" s="123"/>
      <c r="ITZ18" s="123"/>
      <c r="IUA18" s="123"/>
      <c r="IUB18" s="123"/>
      <c r="IUC18" s="123"/>
      <c r="IUD18" s="123"/>
      <c r="IUE18" s="123"/>
      <c r="IUF18" s="123"/>
      <c r="IUG18" s="123"/>
      <c r="IUH18" s="123"/>
      <c r="IUI18" s="123"/>
      <c r="IUJ18" s="123"/>
      <c r="IUK18" s="123"/>
      <c r="IUL18" s="123"/>
      <c r="IUM18" s="123"/>
      <c r="IUN18" s="123"/>
      <c r="IUO18" s="123"/>
      <c r="IUP18" s="123"/>
      <c r="IUQ18" s="123"/>
      <c r="IUR18" s="123"/>
      <c r="IUS18" s="123"/>
      <c r="IUT18" s="123"/>
      <c r="IUU18" s="123"/>
      <c r="IUV18" s="123"/>
      <c r="IUW18" s="123"/>
      <c r="IUX18" s="123"/>
      <c r="IUY18" s="123"/>
      <c r="IUZ18" s="123"/>
      <c r="IVA18" s="123"/>
      <c r="IVB18" s="123"/>
      <c r="IVC18" s="123"/>
      <c r="IVD18" s="123"/>
      <c r="IVE18" s="123"/>
      <c r="IVF18" s="123"/>
      <c r="IVG18" s="123"/>
      <c r="IVH18" s="123"/>
      <c r="IVI18" s="123"/>
      <c r="IVJ18" s="123"/>
      <c r="IVK18" s="123"/>
      <c r="IVL18" s="123"/>
      <c r="IVM18" s="123"/>
      <c r="IVN18" s="123"/>
      <c r="IVO18" s="123"/>
      <c r="IVP18" s="123"/>
      <c r="IVQ18" s="123"/>
      <c r="IVR18" s="123"/>
      <c r="IVS18" s="123"/>
      <c r="IVT18" s="123"/>
      <c r="IVU18" s="123"/>
      <c r="IVV18" s="123"/>
      <c r="IVW18" s="123"/>
      <c r="IVX18" s="123"/>
      <c r="IVY18" s="123"/>
      <c r="IVZ18" s="123"/>
      <c r="IWA18" s="123"/>
      <c r="IWB18" s="123"/>
      <c r="IWC18" s="123"/>
      <c r="IWD18" s="123"/>
      <c r="IWE18" s="123"/>
      <c r="IWF18" s="123"/>
      <c r="IWG18" s="123"/>
      <c r="IWH18" s="123"/>
      <c r="IWI18" s="123"/>
      <c r="IWJ18" s="123"/>
      <c r="IWK18" s="123"/>
      <c r="IWL18" s="123"/>
      <c r="IWM18" s="123"/>
      <c r="IWN18" s="123"/>
      <c r="IWO18" s="123"/>
      <c r="IWP18" s="123"/>
      <c r="IWQ18" s="123"/>
      <c r="IWR18" s="123"/>
      <c r="IWS18" s="123"/>
      <c r="IWT18" s="123"/>
      <c r="IWU18" s="123"/>
      <c r="IWV18" s="123"/>
      <c r="IWW18" s="123"/>
      <c r="IWX18" s="123"/>
      <c r="IWY18" s="123"/>
      <c r="IWZ18" s="123"/>
      <c r="IXA18" s="123"/>
      <c r="IXB18" s="123"/>
      <c r="IXC18" s="123"/>
      <c r="IXD18" s="123"/>
      <c r="IXE18" s="123"/>
      <c r="IXF18" s="123"/>
      <c r="IXG18" s="123"/>
      <c r="IXH18" s="123"/>
      <c r="IXI18" s="123"/>
      <c r="IXJ18" s="123"/>
      <c r="IXK18" s="123"/>
      <c r="IXL18" s="123"/>
      <c r="IXM18" s="123"/>
      <c r="IXN18" s="123"/>
      <c r="IXO18" s="123"/>
      <c r="IXP18" s="123"/>
      <c r="IXQ18" s="123"/>
      <c r="IXR18" s="123"/>
      <c r="IXS18" s="123"/>
      <c r="IXT18" s="123"/>
      <c r="IXU18" s="123"/>
      <c r="IXV18" s="123"/>
      <c r="IXW18" s="123"/>
      <c r="IXX18" s="123"/>
      <c r="IXY18" s="123"/>
      <c r="IXZ18" s="123"/>
      <c r="IYA18" s="123"/>
      <c r="IYB18" s="123"/>
      <c r="IYC18" s="123"/>
      <c r="IYD18" s="123"/>
      <c r="IYE18" s="123"/>
      <c r="IYF18" s="123"/>
      <c r="IYG18" s="123"/>
      <c r="IYH18" s="123"/>
      <c r="IYI18" s="123"/>
      <c r="IYJ18" s="123"/>
      <c r="IYK18" s="123"/>
      <c r="IYL18" s="123"/>
      <c r="IYM18" s="123"/>
      <c r="IYN18" s="123"/>
      <c r="IYO18" s="123"/>
      <c r="IYP18" s="123"/>
      <c r="IYQ18" s="123"/>
      <c r="IYR18" s="123"/>
      <c r="IYS18" s="123"/>
      <c r="IYT18" s="123"/>
      <c r="IYU18" s="123"/>
      <c r="IYV18" s="123"/>
      <c r="IYW18" s="123"/>
      <c r="IYX18" s="123"/>
      <c r="IYY18" s="123"/>
      <c r="IYZ18" s="123"/>
      <c r="IZA18" s="123"/>
      <c r="IZB18" s="123"/>
      <c r="IZC18" s="123"/>
      <c r="IZD18" s="123"/>
      <c r="IZE18" s="123"/>
      <c r="IZF18" s="123"/>
      <c r="IZG18" s="123"/>
      <c r="IZH18" s="123"/>
      <c r="IZI18" s="123"/>
      <c r="IZJ18" s="123"/>
      <c r="IZK18" s="123"/>
      <c r="IZL18" s="123"/>
      <c r="IZM18" s="123"/>
      <c r="IZN18" s="123"/>
      <c r="IZO18" s="123"/>
      <c r="IZP18" s="123"/>
      <c r="IZQ18" s="123"/>
      <c r="IZR18" s="123"/>
      <c r="IZS18" s="123"/>
      <c r="IZT18" s="123"/>
      <c r="IZU18" s="123"/>
      <c r="IZV18" s="123"/>
      <c r="IZW18" s="123"/>
      <c r="IZX18" s="123"/>
      <c r="IZY18" s="123"/>
      <c r="IZZ18" s="123"/>
      <c r="JAA18" s="123"/>
      <c r="JAB18" s="123"/>
      <c r="JAC18" s="123"/>
      <c r="JAD18" s="123"/>
      <c r="JAE18" s="123"/>
      <c r="JAF18" s="123"/>
      <c r="JAG18" s="123"/>
      <c r="JAH18" s="123"/>
      <c r="JAI18" s="123"/>
      <c r="JAJ18" s="123"/>
      <c r="JAK18" s="123"/>
      <c r="JAL18" s="123"/>
      <c r="JAM18" s="123"/>
      <c r="JAN18" s="123"/>
      <c r="JAO18" s="123"/>
      <c r="JAP18" s="123"/>
      <c r="JAQ18" s="123"/>
      <c r="JAR18" s="123"/>
      <c r="JAS18" s="123"/>
      <c r="JAT18" s="123"/>
      <c r="JAU18" s="123"/>
      <c r="JAV18" s="123"/>
      <c r="JAW18" s="123"/>
      <c r="JAX18" s="123"/>
      <c r="JAY18" s="123"/>
      <c r="JAZ18" s="123"/>
      <c r="JBA18" s="123"/>
      <c r="JBB18" s="123"/>
      <c r="JBC18" s="123"/>
      <c r="JBD18" s="123"/>
      <c r="JBE18" s="123"/>
      <c r="JBF18" s="123"/>
      <c r="JBG18" s="123"/>
      <c r="JBH18" s="123"/>
      <c r="JBI18" s="123"/>
      <c r="JBJ18" s="123"/>
      <c r="JBK18" s="123"/>
      <c r="JBL18" s="123"/>
      <c r="JBM18" s="123"/>
      <c r="JBN18" s="123"/>
      <c r="JBO18" s="123"/>
      <c r="JBP18" s="123"/>
      <c r="JBQ18" s="123"/>
      <c r="JBR18" s="123"/>
      <c r="JBS18" s="123"/>
      <c r="JBT18" s="123"/>
      <c r="JBU18" s="123"/>
      <c r="JBV18" s="123"/>
      <c r="JBW18" s="123"/>
      <c r="JBX18" s="123"/>
      <c r="JBY18" s="123"/>
      <c r="JBZ18" s="123"/>
      <c r="JCA18" s="123"/>
      <c r="JCB18" s="123"/>
      <c r="JCC18" s="123"/>
      <c r="JCD18" s="123"/>
      <c r="JCE18" s="123"/>
      <c r="JCF18" s="123"/>
      <c r="JCG18" s="123"/>
      <c r="JCH18" s="123"/>
      <c r="JCI18" s="123"/>
      <c r="JCJ18" s="123"/>
      <c r="JCK18" s="123"/>
      <c r="JCL18" s="123"/>
      <c r="JCM18" s="123"/>
      <c r="JCN18" s="123"/>
      <c r="JCO18" s="123"/>
      <c r="JCP18" s="123"/>
      <c r="JCQ18" s="123"/>
      <c r="JCR18" s="123"/>
      <c r="JCS18" s="123"/>
      <c r="JCT18" s="123"/>
      <c r="JCU18" s="123"/>
      <c r="JCV18" s="123"/>
      <c r="JCW18" s="123"/>
      <c r="JCX18" s="123"/>
      <c r="JCY18" s="123"/>
      <c r="JCZ18" s="123"/>
      <c r="JDA18" s="123"/>
      <c r="JDB18" s="123"/>
      <c r="JDC18" s="123"/>
      <c r="JDD18" s="123"/>
      <c r="JDE18" s="123"/>
      <c r="JDF18" s="123"/>
      <c r="JDG18" s="123"/>
      <c r="JDH18" s="123"/>
      <c r="JDI18" s="123"/>
      <c r="JDJ18" s="123"/>
      <c r="JDK18" s="123"/>
      <c r="JDL18" s="123"/>
      <c r="JDM18" s="123"/>
      <c r="JDN18" s="123"/>
      <c r="JDO18" s="123"/>
      <c r="JDP18" s="123"/>
      <c r="JDQ18" s="123"/>
      <c r="JDR18" s="123"/>
      <c r="JDS18" s="123"/>
      <c r="JDT18" s="123"/>
      <c r="JDU18" s="123"/>
      <c r="JDV18" s="123"/>
      <c r="JDW18" s="123"/>
      <c r="JDX18" s="123"/>
      <c r="JDY18" s="123"/>
      <c r="JDZ18" s="123"/>
      <c r="JEA18" s="123"/>
      <c r="JEB18" s="123"/>
      <c r="JEC18" s="123"/>
      <c r="JED18" s="123"/>
      <c r="JEE18" s="123"/>
      <c r="JEF18" s="123"/>
      <c r="JEG18" s="123"/>
      <c r="JEH18" s="123"/>
      <c r="JEI18" s="123"/>
      <c r="JEJ18" s="123"/>
      <c r="JEK18" s="123"/>
      <c r="JEL18" s="123"/>
      <c r="JEM18" s="123"/>
      <c r="JEN18" s="123"/>
      <c r="JEO18" s="123"/>
      <c r="JEP18" s="123"/>
      <c r="JEQ18" s="123"/>
      <c r="JER18" s="123"/>
      <c r="JES18" s="123"/>
      <c r="JET18" s="123"/>
      <c r="JEU18" s="123"/>
      <c r="JEV18" s="123"/>
      <c r="JEW18" s="123"/>
      <c r="JEX18" s="123"/>
      <c r="JEY18" s="123"/>
      <c r="JEZ18" s="123"/>
      <c r="JFA18" s="123"/>
      <c r="JFB18" s="123"/>
      <c r="JFC18" s="123"/>
      <c r="JFD18" s="123"/>
      <c r="JFE18" s="123"/>
      <c r="JFF18" s="123"/>
      <c r="JFG18" s="123"/>
      <c r="JFH18" s="123"/>
      <c r="JFI18" s="123"/>
      <c r="JFJ18" s="123"/>
      <c r="JFK18" s="123"/>
      <c r="JFL18" s="123"/>
      <c r="JFM18" s="123"/>
      <c r="JFN18" s="123"/>
      <c r="JFO18" s="123"/>
      <c r="JFP18" s="123"/>
      <c r="JFQ18" s="123"/>
      <c r="JFR18" s="123"/>
      <c r="JFS18" s="123"/>
      <c r="JFT18" s="123"/>
      <c r="JFU18" s="123"/>
      <c r="JFV18" s="123"/>
      <c r="JFW18" s="123"/>
      <c r="JFX18" s="123"/>
      <c r="JFY18" s="123"/>
      <c r="JFZ18" s="123"/>
      <c r="JGA18" s="123"/>
      <c r="JGB18" s="123"/>
      <c r="JGC18" s="123"/>
      <c r="JGD18" s="123"/>
      <c r="JGE18" s="123"/>
      <c r="JGF18" s="123"/>
      <c r="JGG18" s="123"/>
      <c r="JGH18" s="123"/>
      <c r="JGI18" s="123"/>
      <c r="JGJ18" s="123"/>
      <c r="JGK18" s="123"/>
      <c r="JGL18" s="123"/>
      <c r="JGM18" s="123"/>
      <c r="JGN18" s="123"/>
      <c r="JGO18" s="123"/>
      <c r="JGP18" s="123"/>
      <c r="JGQ18" s="123"/>
      <c r="JGR18" s="123"/>
      <c r="JGS18" s="123"/>
      <c r="JGT18" s="123"/>
      <c r="JGU18" s="123"/>
      <c r="JGV18" s="123"/>
      <c r="JGW18" s="123"/>
      <c r="JGX18" s="123"/>
      <c r="JGY18" s="123"/>
      <c r="JGZ18" s="123"/>
      <c r="JHA18" s="123"/>
      <c r="JHB18" s="123"/>
      <c r="JHC18" s="123"/>
      <c r="JHD18" s="123"/>
      <c r="JHE18" s="123"/>
      <c r="JHF18" s="123"/>
      <c r="JHG18" s="123"/>
      <c r="JHH18" s="123"/>
      <c r="JHI18" s="123"/>
      <c r="JHJ18" s="123"/>
      <c r="JHK18" s="123"/>
      <c r="JHL18" s="123"/>
      <c r="JHM18" s="123"/>
      <c r="JHN18" s="123"/>
      <c r="JHO18" s="123"/>
      <c r="JHP18" s="123"/>
      <c r="JHQ18" s="123"/>
      <c r="JHR18" s="123"/>
      <c r="JHS18" s="123"/>
      <c r="JHT18" s="123"/>
      <c r="JHU18" s="123"/>
      <c r="JHV18" s="123"/>
      <c r="JHW18" s="123"/>
      <c r="JHX18" s="123"/>
      <c r="JHY18" s="123"/>
      <c r="JHZ18" s="123"/>
      <c r="JIA18" s="123"/>
      <c r="JIB18" s="123"/>
      <c r="JIC18" s="123"/>
      <c r="JID18" s="123"/>
      <c r="JIE18" s="123"/>
      <c r="JIF18" s="123"/>
      <c r="JIG18" s="123"/>
      <c r="JIH18" s="123"/>
      <c r="JII18" s="123"/>
      <c r="JIJ18" s="123"/>
      <c r="JIK18" s="123"/>
      <c r="JIL18" s="123"/>
      <c r="JIM18" s="123"/>
      <c r="JIN18" s="123"/>
      <c r="JIO18" s="123"/>
      <c r="JIP18" s="123"/>
      <c r="JIQ18" s="123"/>
      <c r="JIR18" s="123"/>
      <c r="JIS18" s="123"/>
      <c r="JIT18" s="123"/>
      <c r="JIU18" s="123"/>
      <c r="JIV18" s="123"/>
      <c r="JIW18" s="123"/>
      <c r="JIX18" s="123"/>
      <c r="JIY18" s="123"/>
      <c r="JIZ18" s="123"/>
      <c r="JJA18" s="123"/>
      <c r="JJB18" s="123"/>
      <c r="JJC18" s="123"/>
      <c r="JJD18" s="123"/>
      <c r="JJE18" s="123"/>
      <c r="JJF18" s="123"/>
      <c r="JJG18" s="123"/>
      <c r="JJH18" s="123"/>
      <c r="JJI18" s="123"/>
      <c r="JJJ18" s="123"/>
      <c r="JJK18" s="123"/>
      <c r="JJL18" s="123"/>
      <c r="JJM18" s="123"/>
      <c r="JJN18" s="123"/>
      <c r="JJO18" s="123"/>
      <c r="JJP18" s="123"/>
      <c r="JJQ18" s="123"/>
      <c r="JJR18" s="123"/>
      <c r="JJS18" s="123"/>
      <c r="JJT18" s="123"/>
      <c r="JJU18" s="123"/>
      <c r="JJV18" s="123"/>
      <c r="JJW18" s="123"/>
      <c r="JJX18" s="123"/>
      <c r="JJY18" s="123"/>
      <c r="JJZ18" s="123"/>
      <c r="JKA18" s="123"/>
      <c r="JKB18" s="123"/>
      <c r="JKC18" s="123"/>
      <c r="JKD18" s="123"/>
      <c r="JKE18" s="123"/>
      <c r="JKF18" s="123"/>
      <c r="JKG18" s="123"/>
      <c r="JKH18" s="123"/>
      <c r="JKI18" s="123"/>
      <c r="JKJ18" s="123"/>
      <c r="JKK18" s="123"/>
      <c r="JKL18" s="123"/>
      <c r="JKM18" s="123"/>
      <c r="JKN18" s="123"/>
      <c r="JKO18" s="123"/>
      <c r="JKP18" s="123"/>
      <c r="JKQ18" s="123"/>
      <c r="JKR18" s="123"/>
      <c r="JKS18" s="123"/>
      <c r="JKT18" s="123"/>
      <c r="JKU18" s="123"/>
      <c r="JKV18" s="123"/>
      <c r="JKW18" s="123"/>
      <c r="JKX18" s="123"/>
      <c r="JKY18" s="123"/>
      <c r="JKZ18" s="123"/>
      <c r="JLA18" s="123"/>
      <c r="JLB18" s="123"/>
      <c r="JLC18" s="123"/>
      <c r="JLD18" s="123"/>
      <c r="JLE18" s="123"/>
      <c r="JLF18" s="123"/>
      <c r="JLG18" s="123"/>
      <c r="JLH18" s="123"/>
      <c r="JLI18" s="123"/>
      <c r="JLJ18" s="123"/>
      <c r="JLK18" s="123"/>
      <c r="JLL18" s="123"/>
      <c r="JLM18" s="123"/>
      <c r="JLN18" s="123"/>
      <c r="JLO18" s="123"/>
      <c r="JLP18" s="123"/>
      <c r="JLQ18" s="123"/>
      <c r="JLR18" s="123"/>
      <c r="JLS18" s="123"/>
      <c r="JLT18" s="123"/>
      <c r="JLU18" s="123"/>
      <c r="JLV18" s="123"/>
      <c r="JLW18" s="123"/>
      <c r="JLX18" s="123"/>
      <c r="JLY18" s="123"/>
      <c r="JLZ18" s="123"/>
      <c r="JMA18" s="123"/>
      <c r="JMB18" s="123"/>
      <c r="JMC18" s="123"/>
      <c r="JMD18" s="123"/>
      <c r="JME18" s="123"/>
      <c r="JMF18" s="123"/>
      <c r="JMG18" s="123"/>
      <c r="JMH18" s="123"/>
      <c r="JMI18" s="123"/>
      <c r="JMJ18" s="123"/>
      <c r="JMK18" s="123"/>
      <c r="JML18" s="123"/>
      <c r="JMM18" s="123"/>
      <c r="JMN18" s="123"/>
      <c r="JMO18" s="123"/>
      <c r="JMP18" s="123"/>
      <c r="JMQ18" s="123"/>
      <c r="JMR18" s="123"/>
      <c r="JMS18" s="123"/>
      <c r="JMT18" s="123"/>
      <c r="JMU18" s="123"/>
      <c r="JMV18" s="123"/>
      <c r="JMW18" s="123"/>
      <c r="JMX18" s="123"/>
      <c r="JMY18" s="123"/>
      <c r="JMZ18" s="123"/>
      <c r="JNA18" s="123"/>
      <c r="JNB18" s="123"/>
      <c r="JNC18" s="123"/>
      <c r="JND18" s="123"/>
      <c r="JNE18" s="123"/>
      <c r="JNF18" s="123"/>
      <c r="JNG18" s="123"/>
      <c r="JNH18" s="123"/>
      <c r="JNI18" s="123"/>
      <c r="JNJ18" s="123"/>
      <c r="JNK18" s="123"/>
      <c r="JNL18" s="123"/>
      <c r="JNM18" s="123"/>
      <c r="JNN18" s="123"/>
      <c r="JNO18" s="123"/>
      <c r="JNP18" s="123"/>
      <c r="JNQ18" s="123"/>
      <c r="JNR18" s="123"/>
      <c r="JNS18" s="123"/>
      <c r="JNT18" s="123"/>
      <c r="JNU18" s="123"/>
      <c r="JNV18" s="123"/>
      <c r="JNW18" s="123"/>
      <c r="JNX18" s="123"/>
      <c r="JNY18" s="123"/>
      <c r="JNZ18" s="123"/>
      <c r="JOA18" s="123"/>
      <c r="JOB18" s="123"/>
      <c r="JOC18" s="123"/>
      <c r="JOD18" s="123"/>
      <c r="JOE18" s="123"/>
      <c r="JOF18" s="123"/>
      <c r="JOG18" s="123"/>
      <c r="JOH18" s="123"/>
      <c r="JOI18" s="123"/>
      <c r="JOJ18" s="123"/>
      <c r="JOK18" s="123"/>
      <c r="JOL18" s="123"/>
      <c r="JOM18" s="123"/>
      <c r="JON18" s="123"/>
      <c r="JOO18" s="123"/>
      <c r="JOP18" s="123"/>
      <c r="JOQ18" s="123"/>
      <c r="JOR18" s="123"/>
      <c r="JOS18" s="123"/>
      <c r="JOT18" s="123"/>
      <c r="JOU18" s="123"/>
      <c r="JOV18" s="123"/>
      <c r="JOW18" s="123"/>
      <c r="JOX18" s="123"/>
      <c r="JOY18" s="123"/>
      <c r="JOZ18" s="123"/>
      <c r="JPA18" s="123"/>
      <c r="JPB18" s="123"/>
      <c r="JPC18" s="123"/>
      <c r="JPD18" s="123"/>
      <c r="JPE18" s="123"/>
      <c r="JPF18" s="123"/>
      <c r="JPG18" s="123"/>
      <c r="JPH18" s="123"/>
      <c r="JPI18" s="123"/>
      <c r="JPJ18" s="123"/>
      <c r="JPK18" s="123"/>
      <c r="JPL18" s="123"/>
      <c r="JPM18" s="123"/>
      <c r="JPN18" s="123"/>
      <c r="JPO18" s="123"/>
      <c r="JPP18" s="123"/>
      <c r="JPQ18" s="123"/>
      <c r="JPR18" s="123"/>
      <c r="JPS18" s="123"/>
      <c r="JPT18" s="123"/>
      <c r="JPU18" s="123"/>
      <c r="JPV18" s="123"/>
      <c r="JPW18" s="123"/>
      <c r="JPX18" s="123"/>
      <c r="JPY18" s="123"/>
      <c r="JPZ18" s="123"/>
      <c r="JQA18" s="123"/>
      <c r="JQB18" s="123"/>
      <c r="JQC18" s="123"/>
      <c r="JQD18" s="123"/>
      <c r="JQE18" s="123"/>
      <c r="JQF18" s="123"/>
      <c r="JQG18" s="123"/>
      <c r="JQH18" s="123"/>
      <c r="JQI18" s="123"/>
      <c r="JQJ18" s="123"/>
      <c r="JQK18" s="123"/>
      <c r="JQL18" s="123"/>
      <c r="JQM18" s="123"/>
      <c r="JQN18" s="123"/>
      <c r="JQO18" s="123"/>
      <c r="JQP18" s="123"/>
      <c r="JQQ18" s="123"/>
      <c r="JQR18" s="123"/>
      <c r="JQS18" s="123"/>
      <c r="JQT18" s="123"/>
      <c r="JQU18" s="123"/>
      <c r="JQV18" s="123"/>
      <c r="JQW18" s="123"/>
      <c r="JQX18" s="123"/>
      <c r="JQY18" s="123"/>
      <c r="JQZ18" s="123"/>
      <c r="JRA18" s="123"/>
      <c r="JRB18" s="123"/>
      <c r="JRC18" s="123"/>
      <c r="JRD18" s="123"/>
      <c r="JRE18" s="123"/>
      <c r="JRF18" s="123"/>
      <c r="JRG18" s="123"/>
      <c r="JRH18" s="123"/>
      <c r="JRI18" s="123"/>
      <c r="JRJ18" s="123"/>
      <c r="JRK18" s="123"/>
      <c r="JRL18" s="123"/>
      <c r="JRM18" s="123"/>
      <c r="JRN18" s="123"/>
      <c r="JRO18" s="123"/>
      <c r="JRP18" s="123"/>
      <c r="JRQ18" s="123"/>
      <c r="JRR18" s="123"/>
      <c r="JRS18" s="123"/>
      <c r="JRT18" s="123"/>
      <c r="JRU18" s="123"/>
      <c r="JRV18" s="123"/>
      <c r="JRW18" s="123"/>
      <c r="JRX18" s="123"/>
      <c r="JRY18" s="123"/>
      <c r="JRZ18" s="123"/>
      <c r="JSA18" s="123"/>
      <c r="JSB18" s="123"/>
      <c r="JSC18" s="123"/>
      <c r="JSD18" s="123"/>
      <c r="JSE18" s="123"/>
      <c r="JSF18" s="123"/>
      <c r="JSG18" s="123"/>
      <c r="JSH18" s="123"/>
      <c r="JSI18" s="123"/>
      <c r="JSJ18" s="123"/>
      <c r="JSK18" s="123"/>
      <c r="JSL18" s="123"/>
      <c r="JSM18" s="123"/>
      <c r="JSN18" s="123"/>
      <c r="JSO18" s="123"/>
      <c r="JSP18" s="123"/>
      <c r="JSQ18" s="123"/>
      <c r="JSR18" s="123"/>
      <c r="JSS18" s="123"/>
      <c r="JST18" s="123"/>
      <c r="JSU18" s="123"/>
      <c r="JSV18" s="123"/>
      <c r="JSW18" s="123"/>
      <c r="JSX18" s="123"/>
      <c r="JSY18" s="123"/>
      <c r="JSZ18" s="123"/>
      <c r="JTA18" s="123"/>
      <c r="JTB18" s="123"/>
      <c r="JTC18" s="123"/>
      <c r="JTD18" s="123"/>
      <c r="JTE18" s="123"/>
      <c r="JTF18" s="123"/>
      <c r="JTG18" s="123"/>
      <c r="JTH18" s="123"/>
      <c r="JTI18" s="123"/>
      <c r="JTJ18" s="123"/>
      <c r="JTK18" s="123"/>
      <c r="JTL18" s="123"/>
      <c r="JTM18" s="123"/>
      <c r="JTN18" s="123"/>
      <c r="JTO18" s="123"/>
      <c r="JTP18" s="123"/>
      <c r="JTQ18" s="123"/>
      <c r="JTR18" s="123"/>
      <c r="JTS18" s="123"/>
      <c r="JTT18" s="123"/>
      <c r="JTU18" s="123"/>
      <c r="JTV18" s="123"/>
      <c r="JTW18" s="123"/>
      <c r="JTX18" s="123"/>
      <c r="JTY18" s="123"/>
      <c r="JTZ18" s="123"/>
      <c r="JUA18" s="123"/>
      <c r="JUB18" s="123"/>
      <c r="JUC18" s="123"/>
      <c r="JUD18" s="123"/>
      <c r="JUE18" s="123"/>
      <c r="JUF18" s="123"/>
      <c r="JUG18" s="123"/>
      <c r="JUH18" s="123"/>
      <c r="JUI18" s="123"/>
      <c r="JUJ18" s="123"/>
      <c r="JUK18" s="123"/>
      <c r="JUL18" s="123"/>
      <c r="JUM18" s="123"/>
      <c r="JUN18" s="123"/>
      <c r="JUO18" s="123"/>
      <c r="JUP18" s="123"/>
      <c r="JUQ18" s="123"/>
      <c r="JUR18" s="123"/>
      <c r="JUS18" s="123"/>
      <c r="JUT18" s="123"/>
      <c r="JUU18" s="123"/>
      <c r="JUV18" s="123"/>
      <c r="JUW18" s="123"/>
      <c r="JUX18" s="123"/>
      <c r="JUY18" s="123"/>
      <c r="JUZ18" s="123"/>
      <c r="JVA18" s="123"/>
      <c r="JVB18" s="123"/>
      <c r="JVC18" s="123"/>
      <c r="JVD18" s="123"/>
      <c r="JVE18" s="123"/>
      <c r="JVF18" s="123"/>
      <c r="JVG18" s="123"/>
      <c r="JVH18" s="123"/>
      <c r="JVI18" s="123"/>
      <c r="JVJ18" s="123"/>
      <c r="JVK18" s="123"/>
      <c r="JVL18" s="123"/>
      <c r="JVM18" s="123"/>
      <c r="JVN18" s="123"/>
      <c r="JVO18" s="123"/>
      <c r="JVP18" s="123"/>
      <c r="JVQ18" s="123"/>
      <c r="JVR18" s="123"/>
      <c r="JVS18" s="123"/>
      <c r="JVT18" s="123"/>
      <c r="JVU18" s="123"/>
      <c r="JVV18" s="123"/>
      <c r="JVW18" s="123"/>
      <c r="JVX18" s="123"/>
      <c r="JVY18" s="123"/>
      <c r="JVZ18" s="123"/>
      <c r="JWA18" s="123"/>
      <c r="JWB18" s="123"/>
      <c r="JWC18" s="123"/>
      <c r="JWD18" s="123"/>
      <c r="JWE18" s="123"/>
      <c r="JWF18" s="123"/>
      <c r="JWG18" s="123"/>
      <c r="JWH18" s="123"/>
      <c r="JWI18" s="123"/>
      <c r="JWJ18" s="123"/>
      <c r="JWK18" s="123"/>
      <c r="JWL18" s="123"/>
      <c r="JWM18" s="123"/>
      <c r="JWN18" s="123"/>
      <c r="JWO18" s="123"/>
      <c r="JWP18" s="123"/>
      <c r="JWQ18" s="123"/>
      <c r="JWR18" s="123"/>
      <c r="JWS18" s="123"/>
      <c r="JWT18" s="123"/>
      <c r="JWU18" s="123"/>
      <c r="JWV18" s="123"/>
      <c r="JWW18" s="123"/>
      <c r="JWX18" s="123"/>
      <c r="JWY18" s="123"/>
      <c r="JWZ18" s="123"/>
      <c r="JXA18" s="123"/>
      <c r="JXB18" s="123"/>
      <c r="JXC18" s="123"/>
      <c r="JXD18" s="123"/>
      <c r="JXE18" s="123"/>
      <c r="JXF18" s="123"/>
      <c r="JXG18" s="123"/>
      <c r="JXH18" s="123"/>
      <c r="JXI18" s="123"/>
      <c r="JXJ18" s="123"/>
      <c r="JXK18" s="123"/>
      <c r="JXL18" s="123"/>
      <c r="JXM18" s="123"/>
      <c r="JXN18" s="123"/>
      <c r="JXO18" s="123"/>
      <c r="JXP18" s="123"/>
      <c r="JXQ18" s="123"/>
      <c r="JXR18" s="123"/>
      <c r="JXS18" s="123"/>
      <c r="JXT18" s="123"/>
      <c r="JXU18" s="123"/>
      <c r="JXV18" s="123"/>
      <c r="JXW18" s="123"/>
      <c r="JXX18" s="123"/>
      <c r="JXY18" s="123"/>
      <c r="JXZ18" s="123"/>
      <c r="JYA18" s="123"/>
      <c r="JYB18" s="123"/>
      <c r="JYC18" s="123"/>
      <c r="JYD18" s="123"/>
      <c r="JYE18" s="123"/>
      <c r="JYF18" s="123"/>
      <c r="JYG18" s="123"/>
      <c r="JYH18" s="123"/>
      <c r="JYI18" s="123"/>
      <c r="JYJ18" s="123"/>
      <c r="JYK18" s="123"/>
      <c r="JYL18" s="123"/>
      <c r="JYM18" s="123"/>
      <c r="JYN18" s="123"/>
      <c r="JYO18" s="123"/>
      <c r="JYP18" s="123"/>
      <c r="JYQ18" s="123"/>
      <c r="JYR18" s="123"/>
      <c r="JYS18" s="123"/>
      <c r="JYT18" s="123"/>
      <c r="JYU18" s="123"/>
      <c r="JYV18" s="123"/>
      <c r="JYW18" s="123"/>
      <c r="JYX18" s="123"/>
      <c r="JYY18" s="123"/>
      <c r="JYZ18" s="123"/>
      <c r="JZA18" s="123"/>
      <c r="JZB18" s="123"/>
      <c r="JZC18" s="123"/>
      <c r="JZD18" s="123"/>
      <c r="JZE18" s="123"/>
      <c r="JZF18" s="123"/>
      <c r="JZG18" s="123"/>
      <c r="JZH18" s="123"/>
      <c r="JZI18" s="123"/>
      <c r="JZJ18" s="123"/>
      <c r="JZK18" s="123"/>
      <c r="JZL18" s="123"/>
      <c r="JZM18" s="123"/>
      <c r="JZN18" s="123"/>
      <c r="JZO18" s="123"/>
      <c r="JZP18" s="123"/>
      <c r="JZQ18" s="123"/>
      <c r="JZR18" s="123"/>
      <c r="JZS18" s="123"/>
      <c r="JZT18" s="123"/>
      <c r="JZU18" s="123"/>
      <c r="JZV18" s="123"/>
      <c r="JZW18" s="123"/>
      <c r="JZX18" s="123"/>
      <c r="JZY18" s="123"/>
      <c r="JZZ18" s="123"/>
      <c r="KAA18" s="123"/>
      <c r="KAB18" s="123"/>
      <c r="KAC18" s="123"/>
      <c r="KAD18" s="123"/>
      <c r="KAE18" s="123"/>
      <c r="KAF18" s="123"/>
      <c r="KAG18" s="123"/>
      <c r="KAH18" s="123"/>
      <c r="KAI18" s="123"/>
      <c r="KAJ18" s="123"/>
      <c r="KAK18" s="123"/>
      <c r="KAL18" s="123"/>
      <c r="KAM18" s="123"/>
      <c r="KAN18" s="123"/>
      <c r="KAO18" s="123"/>
      <c r="KAP18" s="123"/>
      <c r="KAQ18" s="123"/>
      <c r="KAR18" s="123"/>
      <c r="KAS18" s="123"/>
      <c r="KAT18" s="123"/>
      <c r="KAU18" s="123"/>
      <c r="KAV18" s="123"/>
      <c r="KAW18" s="123"/>
      <c r="KAX18" s="123"/>
      <c r="KAY18" s="123"/>
      <c r="KAZ18" s="123"/>
      <c r="KBA18" s="123"/>
      <c r="KBB18" s="123"/>
      <c r="KBC18" s="123"/>
      <c r="KBD18" s="123"/>
      <c r="KBE18" s="123"/>
      <c r="KBF18" s="123"/>
      <c r="KBG18" s="123"/>
      <c r="KBH18" s="123"/>
      <c r="KBI18" s="123"/>
      <c r="KBJ18" s="123"/>
      <c r="KBK18" s="123"/>
      <c r="KBL18" s="123"/>
      <c r="KBM18" s="123"/>
      <c r="KBN18" s="123"/>
      <c r="KBO18" s="123"/>
      <c r="KBP18" s="123"/>
      <c r="KBQ18" s="123"/>
      <c r="KBR18" s="123"/>
      <c r="KBS18" s="123"/>
      <c r="KBT18" s="123"/>
      <c r="KBU18" s="123"/>
      <c r="KBV18" s="123"/>
      <c r="KBW18" s="123"/>
      <c r="KBX18" s="123"/>
      <c r="KBY18" s="123"/>
      <c r="KBZ18" s="123"/>
      <c r="KCA18" s="123"/>
      <c r="KCB18" s="123"/>
      <c r="KCC18" s="123"/>
      <c r="KCD18" s="123"/>
      <c r="KCE18" s="123"/>
      <c r="KCF18" s="123"/>
      <c r="KCG18" s="123"/>
      <c r="KCH18" s="123"/>
      <c r="KCI18" s="123"/>
      <c r="KCJ18" s="123"/>
      <c r="KCK18" s="123"/>
      <c r="KCL18" s="123"/>
      <c r="KCM18" s="123"/>
      <c r="KCN18" s="123"/>
      <c r="KCO18" s="123"/>
      <c r="KCP18" s="123"/>
      <c r="KCQ18" s="123"/>
      <c r="KCR18" s="123"/>
      <c r="KCS18" s="123"/>
      <c r="KCT18" s="123"/>
      <c r="KCU18" s="123"/>
      <c r="KCV18" s="123"/>
      <c r="KCW18" s="123"/>
      <c r="KCX18" s="123"/>
      <c r="KCY18" s="123"/>
      <c r="KCZ18" s="123"/>
      <c r="KDA18" s="123"/>
      <c r="KDB18" s="123"/>
      <c r="KDC18" s="123"/>
      <c r="KDD18" s="123"/>
      <c r="KDE18" s="123"/>
      <c r="KDF18" s="123"/>
      <c r="KDG18" s="123"/>
      <c r="KDH18" s="123"/>
      <c r="KDI18" s="123"/>
      <c r="KDJ18" s="123"/>
      <c r="KDK18" s="123"/>
      <c r="KDL18" s="123"/>
      <c r="KDM18" s="123"/>
      <c r="KDN18" s="123"/>
      <c r="KDO18" s="123"/>
      <c r="KDP18" s="123"/>
      <c r="KDQ18" s="123"/>
      <c r="KDR18" s="123"/>
      <c r="KDS18" s="123"/>
      <c r="KDT18" s="123"/>
      <c r="KDU18" s="123"/>
      <c r="KDV18" s="123"/>
      <c r="KDW18" s="123"/>
      <c r="KDX18" s="123"/>
      <c r="KDY18" s="123"/>
      <c r="KDZ18" s="123"/>
      <c r="KEA18" s="123"/>
      <c r="KEB18" s="123"/>
      <c r="KEC18" s="123"/>
      <c r="KED18" s="123"/>
      <c r="KEE18" s="123"/>
      <c r="KEF18" s="123"/>
      <c r="KEG18" s="123"/>
      <c r="KEH18" s="123"/>
      <c r="KEI18" s="123"/>
      <c r="KEJ18" s="123"/>
      <c r="KEK18" s="123"/>
      <c r="KEL18" s="123"/>
      <c r="KEM18" s="123"/>
      <c r="KEN18" s="123"/>
      <c r="KEO18" s="123"/>
      <c r="KEP18" s="123"/>
      <c r="KEQ18" s="123"/>
      <c r="KER18" s="123"/>
      <c r="KES18" s="123"/>
      <c r="KET18" s="123"/>
      <c r="KEU18" s="123"/>
      <c r="KEV18" s="123"/>
      <c r="KEW18" s="123"/>
      <c r="KEX18" s="123"/>
      <c r="KEY18" s="123"/>
      <c r="KEZ18" s="123"/>
      <c r="KFA18" s="123"/>
      <c r="KFB18" s="123"/>
      <c r="KFC18" s="123"/>
      <c r="KFD18" s="123"/>
      <c r="KFE18" s="123"/>
      <c r="KFF18" s="123"/>
      <c r="KFG18" s="123"/>
      <c r="KFH18" s="123"/>
      <c r="KFI18" s="123"/>
      <c r="KFJ18" s="123"/>
      <c r="KFK18" s="123"/>
      <c r="KFL18" s="123"/>
      <c r="KFM18" s="123"/>
      <c r="KFN18" s="123"/>
      <c r="KFO18" s="123"/>
      <c r="KFP18" s="123"/>
      <c r="KFQ18" s="123"/>
      <c r="KFR18" s="123"/>
      <c r="KFS18" s="123"/>
      <c r="KFT18" s="123"/>
      <c r="KFU18" s="123"/>
      <c r="KFV18" s="123"/>
      <c r="KFW18" s="123"/>
      <c r="KFX18" s="123"/>
      <c r="KFY18" s="123"/>
      <c r="KFZ18" s="123"/>
      <c r="KGA18" s="123"/>
      <c r="KGB18" s="123"/>
      <c r="KGC18" s="123"/>
      <c r="KGD18" s="123"/>
      <c r="KGE18" s="123"/>
      <c r="KGF18" s="123"/>
      <c r="KGG18" s="123"/>
      <c r="KGH18" s="123"/>
      <c r="KGI18" s="123"/>
      <c r="KGJ18" s="123"/>
      <c r="KGK18" s="123"/>
      <c r="KGL18" s="123"/>
      <c r="KGM18" s="123"/>
      <c r="KGN18" s="123"/>
      <c r="KGO18" s="123"/>
      <c r="KGP18" s="123"/>
      <c r="KGQ18" s="123"/>
      <c r="KGR18" s="123"/>
      <c r="KGS18" s="123"/>
      <c r="KGT18" s="123"/>
      <c r="KGU18" s="123"/>
      <c r="KGV18" s="123"/>
      <c r="KGW18" s="123"/>
      <c r="KGX18" s="123"/>
      <c r="KGY18" s="123"/>
      <c r="KGZ18" s="123"/>
      <c r="KHA18" s="123"/>
      <c r="KHB18" s="123"/>
      <c r="KHC18" s="123"/>
      <c r="KHD18" s="123"/>
      <c r="KHE18" s="123"/>
      <c r="KHF18" s="123"/>
      <c r="KHG18" s="123"/>
      <c r="KHH18" s="123"/>
      <c r="KHI18" s="123"/>
      <c r="KHJ18" s="123"/>
      <c r="KHK18" s="123"/>
      <c r="KHL18" s="123"/>
      <c r="KHM18" s="123"/>
      <c r="KHN18" s="123"/>
      <c r="KHO18" s="123"/>
      <c r="KHP18" s="123"/>
      <c r="KHQ18" s="123"/>
      <c r="KHR18" s="123"/>
      <c r="KHS18" s="123"/>
      <c r="KHT18" s="123"/>
      <c r="KHU18" s="123"/>
      <c r="KHV18" s="123"/>
      <c r="KHW18" s="123"/>
      <c r="KHX18" s="123"/>
      <c r="KHY18" s="123"/>
      <c r="KHZ18" s="123"/>
      <c r="KIA18" s="123"/>
      <c r="KIB18" s="123"/>
      <c r="KIC18" s="123"/>
      <c r="KID18" s="123"/>
      <c r="KIE18" s="123"/>
      <c r="KIF18" s="123"/>
      <c r="KIG18" s="123"/>
      <c r="KIH18" s="123"/>
      <c r="KII18" s="123"/>
      <c r="KIJ18" s="123"/>
      <c r="KIK18" s="123"/>
      <c r="KIL18" s="123"/>
      <c r="KIM18" s="123"/>
      <c r="KIN18" s="123"/>
      <c r="KIO18" s="123"/>
      <c r="KIP18" s="123"/>
      <c r="KIQ18" s="123"/>
      <c r="KIR18" s="123"/>
      <c r="KIS18" s="123"/>
      <c r="KIT18" s="123"/>
      <c r="KIU18" s="123"/>
      <c r="KIV18" s="123"/>
      <c r="KIW18" s="123"/>
      <c r="KIX18" s="123"/>
      <c r="KIY18" s="123"/>
      <c r="KIZ18" s="123"/>
      <c r="KJA18" s="123"/>
      <c r="KJB18" s="123"/>
      <c r="KJC18" s="123"/>
      <c r="KJD18" s="123"/>
      <c r="KJE18" s="123"/>
      <c r="KJF18" s="123"/>
      <c r="KJG18" s="123"/>
      <c r="KJH18" s="123"/>
      <c r="KJI18" s="123"/>
      <c r="KJJ18" s="123"/>
      <c r="KJK18" s="123"/>
      <c r="KJL18" s="123"/>
      <c r="KJM18" s="123"/>
      <c r="KJN18" s="123"/>
      <c r="KJO18" s="123"/>
      <c r="KJP18" s="123"/>
      <c r="KJQ18" s="123"/>
      <c r="KJR18" s="123"/>
      <c r="KJS18" s="123"/>
      <c r="KJT18" s="123"/>
      <c r="KJU18" s="123"/>
      <c r="KJV18" s="123"/>
      <c r="KJW18" s="123"/>
      <c r="KJX18" s="123"/>
      <c r="KJY18" s="123"/>
      <c r="KJZ18" s="123"/>
      <c r="KKA18" s="123"/>
      <c r="KKB18" s="123"/>
      <c r="KKC18" s="123"/>
      <c r="KKD18" s="123"/>
      <c r="KKE18" s="123"/>
      <c r="KKF18" s="123"/>
      <c r="KKG18" s="123"/>
      <c r="KKH18" s="123"/>
      <c r="KKI18" s="123"/>
      <c r="KKJ18" s="123"/>
      <c r="KKK18" s="123"/>
      <c r="KKL18" s="123"/>
      <c r="KKM18" s="123"/>
      <c r="KKN18" s="123"/>
      <c r="KKO18" s="123"/>
      <c r="KKP18" s="123"/>
      <c r="KKQ18" s="123"/>
      <c r="KKR18" s="123"/>
      <c r="KKS18" s="123"/>
      <c r="KKT18" s="123"/>
      <c r="KKU18" s="123"/>
      <c r="KKV18" s="123"/>
      <c r="KKW18" s="123"/>
      <c r="KKX18" s="123"/>
      <c r="KKY18" s="123"/>
      <c r="KKZ18" s="123"/>
      <c r="KLA18" s="123"/>
      <c r="KLB18" s="123"/>
      <c r="KLC18" s="123"/>
      <c r="KLD18" s="123"/>
      <c r="KLE18" s="123"/>
      <c r="KLF18" s="123"/>
      <c r="KLG18" s="123"/>
      <c r="KLH18" s="123"/>
      <c r="KLI18" s="123"/>
      <c r="KLJ18" s="123"/>
      <c r="KLK18" s="123"/>
      <c r="KLL18" s="123"/>
      <c r="KLM18" s="123"/>
      <c r="KLN18" s="123"/>
      <c r="KLO18" s="123"/>
      <c r="KLP18" s="123"/>
      <c r="KLQ18" s="123"/>
      <c r="KLR18" s="123"/>
      <c r="KLS18" s="123"/>
      <c r="KLT18" s="123"/>
      <c r="KLU18" s="123"/>
      <c r="KLV18" s="123"/>
      <c r="KLW18" s="123"/>
      <c r="KLX18" s="123"/>
      <c r="KLY18" s="123"/>
      <c r="KLZ18" s="123"/>
      <c r="KMA18" s="123"/>
      <c r="KMB18" s="123"/>
      <c r="KMC18" s="123"/>
      <c r="KMD18" s="123"/>
      <c r="KME18" s="123"/>
      <c r="KMF18" s="123"/>
      <c r="KMG18" s="123"/>
      <c r="KMH18" s="123"/>
      <c r="KMI18" s="123"/>
      <c r="KMJ18" s="123"/>
      <c r="KMK18" s="123"/>
      <c r="KML18" s="123"/>
      <c r="KMM18" s="123"/>
      <c r="KMN18" s="123"/>
      <c r="KMO18" s="123"/>
      <c r="KMP18" s="123"/>
      <c r="KMQ18" s="123"/>
      <c r="KMR18" s="123"/>
      <c r="KMS18" s="123"/>
      <c r="KMT18" s="123"/>
      <c r="KMU18" s="123"/>
      <c r="KMV18" s="123"/>
      <c r="KMW18" s="123"/>
      <c r="KMX18" s="123"/>
      <c r="KMY18" s="123"/>
      <c r="KMZ18" s="123"/>
      <c r="KNA18" s="123"/>
      <c r="KNB18" s="123"/>
      <c r="KNC18" s="123"/>
      <c r="KND18" s="123"/>
      <c r="KNE18" s="123"/>
      <c r="KNF18" s="123"/>
      <c r="KNG18" s="123"/>
      <c r="KNH18" s="123"/>
      <c r="KNI18" s="123"/>
      <c r="KNJ18" s="123"/>
      <c r="KNK18" s="123"/>
      <c r="KNL18" s="123"/>
      <c r="KNM18" s="123"/>
      <c r="KNN18" s="123"/>
      <c r="KNO18" s="123"/>
      <c r="KNP18" s="123"/>
      <c r="KNQ18" s="123"/>
      <c r="KNR18" s="123"/>
      <c r="KNS18" s="123"/>
      <c r="KNT18" s="123"/>
      <c r="KNU18" s="123"/>
      <c r="KNV18" s="123"/>
      <c r="KNW18" s="123"/>
      <c r="KNX18" s="123"/>
      <c r="KNY18" s="123"/>
      <c r="KNZ18" s="123"/>
      <c r="KOA18" s="123"/>
      <c r="KOB18" s="123"/>
      <c r="KOC18" s="123"/>
      <c r="KOD18" s="123"/>
      <c r="KOE18" s="123"/>
      <c r="KOF18" s="123"/>
      <c r="KOG18" s="123"/>
      <c r="KOH18" s="123"/>
      <c r="KOI18" s="123"/>
      <c r="KOJ18" s="123"/>
      <c r="KOK18" s="123"/>
      <c r="KOL18" s="123"/>
      <c r="KOM18" s="123"/>
      <c r="KON18" s="123"/>
      <c r="KOO18" s="123"/>
      <c r="KOP18" s="123"/>
      <c r="KOQ18" s="123"/>
      <c r="KOR18" s="123"/>
      <c r="KOS18" s="123"/>
      <c r="KOT18" s="123"/>
      <c r="KOU18" s="123"/>
      <c r="KOV18" s="123"/>
      <c r="KOW18" s="123"/>
      <c r="KOX18" s="123"/>
      <c r="KOY18" s="123"/>
      <c r="KOZ18" s="123"/>
      <c r="KPA18" s="123"/>
      <c r="KPB18" s="123"/>
      <c r="KPC18" s="123"/>
      <c r="KPD18" s="123"/>
      <c r="KPE18" s="123"/>
      <c r="KPF18" s="123"/>
      <c r="KPG18" s="123"/>
      <c r="KPH18" s="123"/>
      <c r="KPI18" s="123"/>
      <c r="KPJ18" s="123"/>
      <c r="KPK18" s="123"/>
      <c r="KPL18" s="123"/>
      <c r="KPM18" s="123"/>
      <c r="KPN18" s="123"/>
      <c r="KPO18" s="123"/>
      <c r="KPP18" s="123"/>
      <c r="KPQ18" s="123"/>
      <c r="KPR18" s="123"/>
      <c r="KPS18" s="123"/>
      <c r="KPT18" s="123"/>
      <c r="KPU18" s="123"/>
      <c r="KPV18" s="123"/>
      <c r="KPW18" s="123"/>
      <c r="KPX18" s="123"/>
      <c r="KPY18" s="123"/>
      <c r="KPZ18" s="123"/>
      <c r="KQA18" s="123"/>
      <c r="KQB18" s="123"/>
      <c r="KQC18" s="123"/>
      <c r="KQD18" s="123"/>
      <c r="KQE18" s="123"/>
      <c r="KQF18" s="123"/>
      <c r="KQG18" s="123"/>
      <c r="KQH18" s="123"/>
      <c r="KQI18" s="123"/>
      <c r="KQJ18" s="123"/>
      <c r="KQK18" s="123"/>
      <c r="KQL18" s="123"/>
      <c r="KQM18" s="123"/>
      <c r="KQN18" s="123"/>
      <c r="KQO18" s="123"/>
      <c r="KQP18" s="123"/>
      <c r="KQQ18" s="123"/>
      <c r="KQR18" s="123"/>
      <c r="KQS18" s="123"/>
      <c r="KQT18" s="123"/>
      <c r="KQU18" s="123"/>
      <c r="KQV18" s="123"/>
      <c r="KQW18" s="123"/>
      <c r="KQX18" s="123"/>
      <c r="KQY18" s="123"/>
      <c r="KQZ18" s="123"/>
      <c r="KRA18" s="123"/>
      <c r="KRB18" s="123"/>
      <c r="KRC18" s="123"/>
      <c r="KRD18" s="123"/>
      <c r="KRE18" s="123"/>
      <c r="KRF18" s="123"/>
      <c r="KRG18" s="123"/>
      <c r="KRH18" s="123"/>
      <c r="KRI18" s="123"/>
      <c r="KRJ18" s="123"/>
      <c r="KRK18" s="123"/>
      <c r="KRL18" s="123"/>
      <c r="KRM18" s="123"/>
      <c r="KRN18" s="123"/>
      <c r="KRO18" s="123"/>
      <c r="KRP18" s="123"/>
      <c r="KRQ18" s="123"/>
      <c r="KRR18" s="123"/>
      <c r="KRS18" s="123"/>
      <c r="KRT18" s="123"/>
      <c r="KRU18" s="123"/>
      <c r="KRV18" s="123"/>
      <c r="KRW18" s="123"/>
      <c r="KRX18" s="123"/>
      <c r="KRY18" s="123"/>
      <c r="KRZ18" s="123"/>
      <c r="KSA18" s="123"/>
      <c r="KSB18" s="123"/>
      <c r="KSC18" s="123"/>
      <c r="KSD18" s="123"/>
      <c r="KSE18" s="123"/>
      <c r="KSF18" s="123"/>
      <c r="KSG18" s="123"/>
      <c r="KSH18" s="123"/>
      <c r="KSI18" s="123"/>
      <c r="KSJ18" s="123"/>
      <c r="KSK18" s="123"/>
      <c r="KSL18" s="123"/>
      <c r="KSM18" s="123"/>
      <c r="KSN18" s="123"/>
      <c r="KSO18" s="123"/>
      <c r="KSP18" s="123"/>
      <c r="KSQ18" s="123"/>
      <c r="KSR18" s="123"/>
      <c r="KSS18" s="123"/>
      <c r="KST18" s="123"/>
      <c r="KSU18" s="123"/>
      <c r="KSV18" s="123"/>
      <c r="KSW18" s="123"/>
      <c r="KSX18" s="123"/>
      <c r="KSY18" s="123"/>
      <c r="KSZ18" s="123"/>
      <c r="KTA18" s="123"/>
      <c r="KTB18" s="123"/>
      <c r="KTC18" s="123"/>
      <c r="KTD18" s="123"/>
      <c r="KTE18" s="123"/>
      <c r="KTF18" s="123"/>
      <c r="KTG18" s="123"/>
      <c r="KTH18" s="123"/>
      <c r="KTI18" s="123"/>
      <c r="KTJ18" s="123"/>
      <c r="KTK18" s="123"/>
      <c r="KTL18" s="123"/>
      <c r="KTM18" s="123"/>
      <c r="KTN18" s="123"/>
      <c r="KTO18" s="123"/>
      <c r="KTP18" s="123"/>
      <c r="KTQ18" s="123"/>
      <c r="KTR18" s="123"/>
      <c r="KTS18" s="123"/>
      <c r="KTT18" s="123"/>
      <c r="KTU18" s="123"/>
      <c r="KTV18" s="123"/>
      <c r="KTW18" s="123"/>
      <c r="KTX18" s="123"/>
      <c r="KTY18" s="123"/>
      <c r="KTZ18" s="123"/>
      <c r="KUA18" s="123"/>
      <c r="KUB18" s="123"/>
      <c r="KUC18" s="123"/>
      <c r="KUD18" s="123"/>
      <c r="KUE18" s="123"/>
      <c r="KUF18" s="123"/>
      <c r="KUG18" s="123"/>
      <c r="KUH18" s="123"/>
      <c r="KUI18" s="123"/>
      <c r="KUJ18" s="123"/>
      <c r="KUK18" s="123"/>
      <c r="KUL18" s="123"/>
      <c r="KUM18" s="123"/>
      <c r="KUN18" s="123"/>
      <c r="KUO18" s="123"/>
      <c r="KUP18" s="123"/>
      <c r="KUQ18" s="123"/>
      <c r="KUR18" s="123"/>
      <c r="KUS18" s="123"/>
      <c r="KUT18" s="123"/>
      <c r="KUU18" s="123"/>
      <c r="KUV18" s="123"/>
      <c r="KUW18" s="123"/>
      <c r="KUX18" s="123"/>
      <c r="KUY18" s="123"/>
      <c r="KUZ18" s="123"/>
      <c r="KVA18" s="123"/>
      <c r="KVB18" s="123"/>
      <c r="KVC18" s="123"/>
      <c r="KVD18" s="123"/>
      <c r="KVE18" s="123"/>
      <c r="KVF18" s="123"/>
      <c r="KVG18" s="123"/>
      <c r="KVH18" s="123"/>
      <c r="KVI18" s="123"/>
      <c r="KVJ18" s="123"/>
      <c r="KVK18" s="123"/>
      <c r="KVL18" s="123"/>
      <c r="KVM18" s="123"/>
      <c r="KVN18" s="123"/>
      <c r="KVO18" s="123"/>
      <c r="KVP18" s="123"/>
      <c r="KVQ18" s="123"/>
      <c r="KVR18" s="123"/>
      <c r="KVS18" s="123"/>
      <c r="KVT18" s="123"/>
      <c r="KVU18" s="123"/>
      <c r="KVV18" s="123"/>
      <c r="KVW18" s="123"/>
      <c r="KVX18" s="123"/>
      <c r="KVY18" s="123"/>
      <c r="KVZ18" s="123"/>
      <c r="KWA18" s="123"/>
      <c r="KWB18" s="123"/>
      <c r="KWC18" s="123"/>
      <c r="KWD18" s="123"/>
      <c r="KWE18" s="123"/>
      <c r="KWF18" s="123"/>
      <c r="KWG18" s="123"/>
      <c r="KWH18" s="123"/>
      <c r="KWI18" s="123"/>
      <c r="KWJ18" s="123"/>
      <c r="KWK18" s="123"/>
      <c r="KWL18" s="123"/>
      <c r="KWM18" s="123"/>
      <c r="KWN18" s="123"/>
      <c r="KWO18" s="123"/>
      <c r="KWP18" s="123"/>
      <c r="KWQ18" s="123"/>
      <c r="KWR18" s="123"/>
      <c r="KWS18" s="123"/>
      <c r="KWT18" s="123"/>
      <c r="KWU18" s="123"/>
      <c r="KWV18" s="123"/>
      <c r="KWW18" s="123"/>
      <c r="KWX18" s="123"/>
      <c r="KWY18" s="123"/>
      <c r="KWZ18" s="123"/>
      <c r="KXA18" s="123"/>
      <c r="KXB18" s="123"/>
      <c r="KXC18" s="123"/>
      <c r="KXD18" s="123"/>
      <c r="KXE18" s="123"/>
      <c r="KXF18" s="123"/>
      <c r="KXG18" s="123"/>
      <c r="KXH18" s="123"/>
      <c r="KXI18" s="123"/>
      <c r="KXJ18" s="123"/>
      <c r="KXK18" s="123"/>
      <c r="KXL18" s="123"/>
      <c r="KXM18" s="123"/>
      <c r="KXN18" s="123"/>
      <c r="KXO18" s="123"/>
      <c r="KXP18" s="123"/>
      <c r="KXQ18" s="123"/>
      <c r="KXR18" s="123"/>
      <c r="KXS18" s="123"/>
      <c r="KXT18" s="123"/>
      <c r="KXU18" s="123"/>
      <c r="KXV18" s="123"/>
      <c r="KXW18" s="123"/>
      <c r="KXX18" s="123"/>
      <c r="KXY18" s="123"/>
      <c r="KXZ18" s="123"/>
      <c r="KYA18" s="123"/>
      <c r="KYB18" s="123"/>
      <c r="KYC18" s="123"/>
      <c r="KYD18" s="123"/>
      <c r="KYE18" s="123"/>
      <c r="KYF18" s="123"/>
      <c r="KYG18" s="123"/>
      <c r="KYH18" s="123"/>
      <c r="KYI18" s="123"/>
      <c r="KYJ18" s="123"/>
      <c r="KYK18" s="123"/>
      <c r="KYL18" s="123"/>
      <c r="KYM18" s="123"/>
      <c r="KYN18" s="123"/>
      <c r="KYO18" s="123"/>
      <c r="KYP18" s="123"/>
      <c r="KYQ18" s="123"/>
      <c r="KYR18" s="123"/>
      <c r="KYS18" s="123"/>
      <c r="KYT18" s="123"/>
      <c r="KYU18" s="123"/>
      <c r="KYV18" s="123"/>
      <c r="KYW18" s="123"/>
      <c r="KYX18" s="123"/>
      <c r="KYY18" s="123"/>
      <c r="KYZ18" s="123"/>
      <c r="KZA18" s="123"/>
      <c r="KZB18" s="123"/>
      <c r="KZC18" s="123"/>
      <c r="KZD18" s="123"/>
      <c r="KZE18" s="123"/>
      <c r="KZF18" s="123"/>
      <c r="KZG18" s="123"/>
      <c r="KZH18" s="123"/>
      <c r="KZI18" s="123"/>
      <c r="KZJ18" s="123"/>
      <c r="KZK18" s="123"/>
      <c r="KZL18" s="123"/>
      <c r="KZM18" s="123"/>
      <c r="KZN18" s="123"/>
      <c r="KZO18" s="123"/>
      <c r="KZP18" s="123"/>
      <c r="KZQ18" s="123"/>
      <c r="KZR18" s="123"/>
      <c r="KZS18" s="123"/>
      <c r="KZT18" s="123"/>
      <c r="KZU18" s="123"/>
      <c r="KZV18" s="123"/>
      <c r="KZW18" s="123"/>
      <c r="KZX18" s="123"/>
      <c r="KZY18" s="123"/>
      <c r="KZZ18" s="123"/>
      <c r="LAA18" s="123"/>
      <c r="LAB18" s="123"/>
      <c r="LAC18" s="123"/>
      <c r="LAD18" s="123"/>
      <c r="LAE18" s="123"/>
      <c r="LAF18" s="123"/>
      <c r="LAG18" s="123"/>
      <c r="LAH18" s="123"/>
      <c r="LAI18" s="123"/>
      <c r="LAJ18" s="123"/>
      <c r="LAK18" s="123"/>
      <c r="LAL18" s="123"/>
      <c r="LAM18" s="123"/>
      <c r="LAN18" s="123"/>
      <c r="LAO18" s="123"/>
      <c r="LAP18" s="123"/>
      <c r="LAQ18" s="123"/>
      <c r="LAR18" s="123"/>
      <c r="LAS18" s="123"/>
      <c r="LAT18" s="123"/>
      <c r="LAU18" s="123"/>
      <c r="LAV18" s="123"/>
      <c r="LAW18" s="123"/>
      <c r="LAX18" s="123"/>
      <c r="LAY18" s="123"/>
      <c r="LAZ18" s="123"/>
      <c r="LBA18" s="123"/>
      <c r="LBB18" s="123"/>
      <c r="LBC18" s="123"/>
      <c r="LBD18" s="123"/>
      <c r="LBE18" s="123"/>
      <c r="LBF18" s="123"/>
      <c r="LBG18" s="123"/>
      <c r="LBH18" s="123"/>
      <c r="LBI18" s="123"/>
      <c r="LBJ18" s="123"/>
      <c r="LBK18" s="123"/>
      <c r="LBL18" s="123"/>
      <c r="LBM18" s="123"/>
      <c r="LBN18" s="123"/>
      <c r="LBO18" s="123"/>
      <c r="LBP18" s="123"/>
      <c r="LBQ18" s="123"/>
      <c r="LBR18" s="123"/>
      <c r="LBS18" s="123"/>
      <c r="LBT18" s="123"/>
      <c r="LBU18" s="123"/>
      <c r="LBV18" s="123"/>
      <c r="LBW18" s="123"/>
      <c r="LBX18" s="123"/>
      <c r="LBY18" s="123"/>
      <c r="LBZ18" s="123"/>
      <c r="LCA18" s="123"/>
      <c r="LCB18" s="123"/>
      <c r="LCC18" s="123"/>
      <c r="LCD18" s="123"/>
      <c r="LCE18" s="123"/>
      <c r="LCF18" s="123"/>
      <c r="LCG18" s="123"/>
      <c r="LCH18" s="123"/>
      <c r="LCI18" s="123"/>
      <c r="LCJ18" s="123"/>
      <c r="LCK18" s="123"/>
      <c r="LCL18" s="123"/>
      <c r="LCM18" s="123"/>
      <c r="LCN18" s="123"/>
      <c r="LCO18" s="123"/>
      <c r="LCP18" s="123"/>
      <c r="LCQ18" s="123"/>
      <c r="LCR18" s="123"/>
      <c r="LCS18" s="123"/>
      <c r="LCT18" s="123"/>
      <c r="LCU18" s="123"/>
      <c r="LCV18" s="123"/>
      <c r="LCW18" s="123"/>
      <c r="LCX18" s="123"/>
      <c r="LCY18" s="123"/>
      <c r="LCZ18" s="123"/>
      <c r="LDA18" s="123"/>
      <c r="LDB18" s="123"/>
      <c r="LDC18" s="123"/>
      <c r="LDD18" s="123"/>
      <c r="LDE18" s="123"/>
      <c r="LDF18" s="123"/>
      <c r="LDG18" s="123"/>
      <c r="LDH18" s="123"/>
      <c r="LDI18" s="123"/>
      <c r="LDJ18" s="123"/>
      <c r="LDK18" s="123"/>
      <c r="LDL18" s="123"/>
      <c r="LDM18" s="123"/>
      <c r="LDN18" s="123"/>
      <c r="LDO18" s="123"/>
      <c r="LDP18" s="123"/>
      <c r="LDQ18" s="123"/>
      <c r="LDR18" s="123"/>
      <c r="LDS18" s="123"/>
      <c r="LDT18" s="123"/>
      <c r="LDU18" s="123"/>
      <c r="LDV18" s="123"/>
      <c r="LDW18" s="123"/>
      <c r="LDX18" s="123"/>
      <c r="LDY18" s="123"/>
      <c r="LDZ18" s="123"/>
      <c r="LEA18" s="123"/>
      <c r="LEB18" s="123"/>
      <c r="LEC18" s="123"/>
      <c r="LED18" s="123"/>
      <c r="LEE18" s="123"/>
      <c r="LEF18" s="123"/>
      <c r="LEG18" s="123"/>
      <c r="LEH18" s="123"/>
      <c r="LEI18" s="123"/>
      <c r="LEJ18" s="123"/>
      <c r="LEK18" s="123"/>
      <c r="LEL18" s="123"/>
      <c r="LEM18" s="123"/>
      <c r="LEN18" s="123"/>
      <c r="LEO18" s="123"/>
      <c r="LEP18" s="123"/>
      <c r="LEQ18" s="123"/>
      <c r="LER18" s="123"/>
      <c r="LES18" s="123"/>
      <c r="LET18" s="123"/>
      <c r="LEU18" s="123"/>
      <c r="LEV18" s="123"/>
      <c r="LEW18" s="123"/>
      <c r="LEX18" s="123"/>
      <c r="LEY18" s="123"/>
      <c r="LEZ18" s="123"/>
      <c r="LFA18" s="123"/>
      <c r="LFB18" s="123"/>
      <c r="LFC18" s="123"/>
      <c r="LFD18" s="123"/>
      <c r="LFE18" s="123"/>
      <c r="LFF18" s="123"/>
      <c r="LFG18" s="123"/>
      <c r="LFH18" s="123"/>
      <c r="LFI18" s="123"/>
      <c r="LFJ18" s="123"/>
      <c r="LFK18" s="123"/>
      <c r="LFL18" s="123"/>
      <c r="LFM18" s="123"/>
      <c r="LFN18" s="123"/>
      <c r="LFO18" s="123"/>
      <c r="LFP18" s="123"/>
      <c r="LFQ18" s="123"/>
      <c r="LFR18" s="123"/>
      <c r="LFS18" s="123"/>
      <c r="LFT18" s="123"/>
      <c r="LFU18" s="123"/>
      <c r="LFV18" s="123"/>
      <c r="LFW18" s="123"/>
      <c r="LFX18" s="123"/>
      <c r="LFY18" s="123"/>
      <c r="LFZ18" s="123"/>
      <c r="LGA18" s="123"/>
      <c r="LGB18" s="123"/>
      <c r="LGC18" s="123"/>
      <c r="LGD18" s="123"/>
      <c r="LGE18" s="123"/>
      <c r="LGF18" s="123"/>
      <c r="LGG18" s="123"/>
      <c r="LGH18" s="123"/>
      <c r="LGI18" s="123"/>
      <c r="LGJ18" s="123"/>
      <c r="LGK18" s="123"/>
      <c r="LGL18" s="123"/>
      <c r="LGM18" s="123"/>
      <c r="LGN18" s="123"/>
      <c r="LGO18" s="123"/>
      <c r="LGP18" s="123"/>
      <c r="LGQ18" s="123"/>
      <c r="LGR18" s="123"/>
      <c r="LGS18" s="123"/>
      <c r="LGT18" s="123"/>
      <c r="LGU18" s="123"/>
      <c r="LGV18" s="123"/>
      <c r="LGW18" s="123"/>
      <c r="LGX18" s="123"/>
      <c r="LGY18" s="123"/>
      <c r="LGZ18" s="123"/>
      <c r="LHA18" s="123"/>
      <c r="LHB18" s="123"/>
      <c r="LHC18" s="123"/>
      <c r="LHD18" s="123"/>
      <c r="LHE18" s="123"/>
      <c r="LHF18" s="123"/>
      <c r="LHG18" s="123"/>
      <c r="LHH18" s="123"/>
      <c r="LHI18" s="123"/>
      <c r="LHJ18" s="123"/>
      <c r="LHK18" s="123"/>
      <c r="LHL18" s="123"/>
      <c r="LHM18" s="123"/>
      <c r="LHN18" s="123"/>
      <c r="LHO18" s="123"/>
      <c r="LHP18" s="123"/>
      <c r="LHQ18" s="123"/>
      <c r="LHR18" s="123"/>
      <c r="LHS18" s="123"/>
      <c r="LHT18" s="123"/>
      <c r="LHU18" s="123"/>
      <c r="LHV18" s="123"/>
      <c r="LHW18" s="123"/>
      <c r="LHX18" s="123"/>
      <c r="LHY18" s="123"/>
      <c r="LHZ18" s="123"/>
      <c r="LIA18" s="123"/>
      <c r="LIB18" s="123"/>
      <c r="LIC18" s="123"/>
      <c r="LID18" s="123"/>
      <c r="LIE18" s="123"/>
      <c r="LIF18" s="123"/>
      <c r="LIG18" s="123"/>
      <c r="LIH18" s="123"/>
      <c r="LII18" s="123"/>
      <c r="LIJ18" s="123"/>
      <c r="LIK18" s="123"/>
      <c r="LIL18" s="123"/>
      <c r="LIM18" s="123"/>
      <c r="LIN18" s="123"/>
      <c r="LIO18" s="123"/>
      <c r="LIP18" s="123"/>
      <c r="LIQ18" s="123"/>
      <c r="LIR18" s="123"/>
      <c r="LIS18" s="123"/>
      <c r="LIT18" s="123"/>
      <c r="LIU18" s="123"/>
      <c r="LIV18" s="123"/>
      <c r="LIW18" s="123"/>
      <c r="LIX18" s="123"/>
      <c r="LIY18" s="123"/>
      <c r="LIZ18" s="123"/>
      <c r="LJA18" s="123"/>
      <c r="LJB18" s="123"/>
      <c r="LJC18" s="123"/>
      <c r="LJD18" s="123"/>
      <c r="LJE18" s="123"/>
      <c r="LJF18" s="123"/>
      <c r="LJG18" s="123"/>
      <c r="LJH18" s="123"/>
      <c r="LJI18" s="123"/>
      <c r="LJJ18" s="123"/>
      <c r="LJK18" s="123"/>
      <c r="LJL18" s="123"/>
      <c r="LJM18" s="123"/>
      <c r="LJN18" s="123"/>
      <c r="LJO18" s="123"/>
      <c r="LJP18" s="123"/>
      <c r="LJQ18" s="123"/>
      <c r="LJR18" s="123"/>
      <c r="LJS18" s="123"/>
      <c r="LJT18" s="123"/>
      <c r="LJU18" s="123"/>
      <c r="LJV18" s="123"/>
      <c r="LJW18" s="123"/>
      <c r="LJX18" s="123"/>
      <c r="LJY18" s="123"/>
      <c r="LJZ18" s="123"/>
      <c r="LKA18" s="123"/>
      <c r="LKB18" s="123"/>
      <c r="LKC18" s="123"/>
      <c r="LKD18" s="123"/>
      <c r="LKE18" s="123"/>
      <c r="LKF18" s="123"/>
      <c r="LKG18" s="123"/>
      <c r="LKH18" s="123"/>
      <c r="LKI18" s="123"/>
      <c r="LKJ18" s="123"/>
      <c r="LKK18" s="123"/>
      <c r="LKL18" s="123"/>
      <c r="LKM18" s="123"/>
      <c r="LKN18" s="123"/>
      <c r="LKO18" s="123"/>
      <c r="LKP18" s="123"/>
      <c r="LKQ18" s="123"/>
      <c r="LKR18" s="123"/>
      <c r="LKS18" s="123"/>
      <c r="LKT18" s="123"/>
      <c r="LKU18" s="123"/>
      <c r="LKV18" s="123"/>
      <c r="LKW18" s="123"/>
      <c r="LKX18" s="123"/>
      <c r="LKY18" s="123"/>
      <c r="LKZ18" s="123"/>
      <c r="LLA18" s="123"/>
      <c r="LLB18" s="123"/>
      <c r="LLC18" s="123"/>
      <c r="LLD18" s="123"/>
      <c r="LLE18" s="123"/>
      <c r="LLF18" s="123"/>
      <c r="LLG18" s="123"/>
      <c r="LLH18" s="123"/>
      <c r="LLI18" s="123"/>
      <c r="LLJ18" s="123"/>
      <c r="LLK18" s="123"/>
      <c r="LLL18" s="123"/>
      <c r="LLM18" s="123"/>
      <c r="LLN18" s="123"/>
      <c r="LLO18" s="123"/>
      <c r="LLP18" s="123"/>
      <c r="LLQ18" s="123"/>
      <c r="LLR18" s="123"/>
      <c r="LLS18" s="123"/>
      <c r="LLT18" s="123"/>
      <c r="LLU18" s="123"/>
      <c r="LLV18" s="123"/>
      <c r="LLW18" s="123"/>
      <c r="LLX18" s="123"/>
      <c r="LLY18" s="123"/>
      <c r="LLZ18" s="123"/>
      <c r="LMA18" s="123"/>
      <c r="LMB18" s="123"/>
      <c r="LMC18" s="123"/>
      <c r="LMD18" s="123"/>
      <c r="LME18" s="123"/>
      <c r="LMF18" s="123"/>
      <c r="LMG18" s="123"/>
      <c r="LMH18" s="123"/>
      <c r="LMI18" s="123"/>
      <c r="LMJ18" s="123"/>
      <c r="LMK18" s="123"/>
      <c r="LML18" s="123"/>
      <c r="LMM18" s="123"/>
      <c r="LMN18" s="123"/>
      <c r="LMO18" s="123"/>
      <c r="LMP18" s="123"/>
      <c r="LMQ18" s="123"/>
      <c r="LMR18" s="123"/>
      <c r="LMS18" s="123"/>
      <c r="LMT18" s="123"/>
      <c r="LMU18" s="123"/>
      <c r="LMV18" s="123"/>
      <c r="LMW18" s="123"/>
      <c r="LMX18" s="123"/>
      <c r="LMY18" s="123"/>
      <c r="LMZ18" s="123"/>
      <c r="LNA18" s="123"/>
      <c r="LNB18" s="123"/>
      <c r="LNC18" s="123"/>
      <c r="LND18" s="123"/>
      <c r="LNE18" s="123"/>
      <c r="LNF18" s="123"/>
      <c r="LNG18" s="123"/>
      <c r="LNH18" s="123"/>
      <c r="LNI18" s="123"/>
      <c r="LNJ18" s="123"/>
      <c r="LNK18" s="123"/>
      <c r="LNL18" s="123"/>
      <c r="LNM18" s="123"/>
      <c r="LNN18" s="123"/>
      <c r="LNO18" s="123"/>
      <c r="LNP18" s="123"/>
      <c r="LNQ18" s="123"/>
      <c r="LNR18" s="123"/>
      <c r="LNS18" s="123"/>
      <c r="LNT18" s="123"/>
      <c r="LNU18" s="123"/>
      <c r="LNV18" s="123"/>
      <c r="LNW18" s="123"/>
      <c r="LNX18" s="123"/>
      <c r="LNY18" s="123"/>
      <c r="LNZ18" s="123"/>
      <c r="LOA18" s="123"/>
      <c r="LOB18" s="123"/>
      <c r="LOC18" s="123"/>
      <c r="LOD18" s="123"/>
      <c r="LOE18" s="123"/>
      <c r="LOF18" s="123"/>
      <c r="LOG18" s="123"/>
      <c r="LOH18" s="123"/>
      <c r="LOI18" s="123"/>
      <c r="LOJ18" s="123"/>
      <c r="LOK18" s="123"/>
      <c r="LOL18" s="123"/>
      <c r="LOM18" s="123"/>
      <c r="LON18" s="123"/>
      <c r="LOO18" s="123"/>
      <c r="LOP18" s="123"/>
      <c r="LOQ18" s="123"/>
      <c r="LOR18" s="123"/>
      <c r="LOS18" s="123"/>
      <c r="LOT18" s="123"/>
      <c r="LOU18" s="123"/>
      <c r="LOV18" s="123"/>
      <c r="LOW18" s="123"/>
      <c r="LOX18" s="123"/>
      <c r="LOY18" s="123"/>
      <c r="LOZ18" s="123"/>
      <c r="LPA18" s="123"/>
      <c r="LPB18" s="123"/>
      <c r="LPC18" s="123"/>
      <c r="LPD18" s="123"/>
      <c r="LPE18" s="123"/>
      <c r="LPF18" s="123"/>
      <c r="LPG18" s="123"/>
      <c r="LPH18" s="123"/>
      <c r="LPI18" s="123"/>
      <c r="LPJ18" s="123"/>
      <c r="LPK18" s="123"/>
      <c r="LPL18" s="123"/>
      <c r="LPM18" s="123"/>
      <c r="LPN18" s="123"/>
      <c r="LPO18" s="123"/>
      <c r="LPP18" s="123"/>
      <c r="LPQ18" s="123"/>
      <c r="LPR18" s="123"/>
      <c r="LPS18" s="123"/>
      <c r="LPT18" s="123"/>
      <c r="LPU18" s="123"/>
      <c r="LPV18" s="123"/>
      <c r="LPW18" s="123"/>
      <c r="LPX18" s="123"/>
      <c r="LPY18" s="123"/>
      <c r="LPZ18" s="123"/>
      <c r="LQA18" s="123"/>
      <c r="LQB18" s="123"/>
      <c r="LQC18" s="123"/>
      <c r="LQD18" s="123"/>
      <c r="LQE18" s="123"/>
      <c r="LQF18" s="123"/>
      <c r="LQG18" s="123"/>
      <c r="LQH18" s="123"/>
      <c r="LQI18" s="123"/>
      <c r="LQJ18" s="123"/>
      <c r="LQK18" s="123"/>
      <c r="LQL18" s="123"/>
      <c r="LQM18" s="123"/>
      <c r="LQN18" s="123"/>
      <c r="LQO18" s="123"/>
      <c r="LQP18" s="123"/>
      <c r="LQQ18" s="123"/>
      <c r="LQR18" s="123"/>
      <c r="LQS18" s="123"/>
      <c r="LQT18" s="123"/>
      <c r="LQU18" s="123"/>
      <c r="LQV18" s="123"/>
      <c r="LQW18" s="123"/>
      <c r="LQX18" s="123"/>
      <c r="LQY18" s="123"/>
      <c r="LQZ18" s="123"/>
      <c r="LRA18" s="123"/>
      <c r="LRB18" s="123"/>
      <c r="LRC18" s="123"/>
      <c r="LRD18" s="123"/>
      <c r="LRE18" s="123"/>
      <c r="LRF18" s="123"/>
      <c r="LRG18" s="123"/>
      <c r="LRH18" s="123"/>
      <c r="LRI18" s="123"/>
      <c r="LRJ18" s="123"/>
      <c r="LRK18" s="123"/>
      <c r="LRL18" s="123"/>
      <c r="LRM18" s="123"/>
      <c r="LRN18" s="123"/>
      <c r="LRO18" s="123"/>
      <c r="LRP18" s="123"/>
      <c r="LRQ18" s="123"/>
      <c r="LRR18" s="123"/>
      <c r="LRS18" s="123"/>
      <c r="LRT18" s="123"/>
      <c r="LRU18" s="123"/>
      <c r="LRV18" s="123"/>
      <c r="LRW18" s="123"/>
      <c r="LRX18" s="123"/>
      <c r="LRY18" s="123"/>
      <c r="LRZ18" s="123"/>
      <c r="LSA18" s="123"/>
      <c r="LSB18" s="123"/>
      <c r="LSC18" s="123"/>
      <c r="LSD18" s="123"/>
      <c r="LSE18" s="123"/>
      <c r="LSF18" s="123"/>
      <c r="LSG18" s="123"/>
      <c r="LSH18" s="123"/>
      <c r="LSI18" s="123"/>
      <c r="LSJ18" s="123"/>
      <c r="LSK18" s="123"/>
      <c r="LSL18" s="123"/>
      <c r="LSM18" s="123"/>
      <c r="LSN18" s="123"/>
      <c r="LSO18" s="123"/>
      <c r="LSP18" s="123"/>
      <c r="LSQ18" s="123"/>
      <c r="LSR18" s="123"/>
      <c r="LSS18" s="123"/>
      <c r="LST18" s="123"/>
      <c r="LSU18" s="123"/>
      <c r="LSV18" s="123"/>
      <c r="LSW18" s="123"/>
      <c r="LSX18" s="123"/>
      <c r="LSY18" s="123"/>
      <c r="LSZ18" s="123"/>
      <c r="LTA18" s="123"/>
      <c r="LTB18" s="123"/>
      <c r="LTC18" s="123"/>
      <c r="LTD18" s="123"/>
      <c r="LTE18" s="123"/>
      <c r="LTF18" s="123"/>
      <c r="LTG18" s="123"/>
      <c r="LTH18" s="123"/>
      <c r="LTI18" s="123"/>
      <c r="LTJ18" s="123"/>
      <c r="LTK18" s="123"/>
      <c r="LTL18" s="123"/>
      <c r="LTM18" s="123"/>
      <c r="LTN18" s="123"/>
      <c r="LTO18" s="123"/>
      <c r="LTP18" s="123"/>
      <c r="LTQ18" s="123"/>
      <c r="LTR18" s="123"/>
      <c r="LTS18" s="123"/>
      <c r="LTT18" s="123"/>
      <c r="LTU18" s="123"/>
      <c r="LTV18" s="123"/>
      <c r="LTW18" s="123"/>
      <c r="LTX18" s="123"/>
      <c r="LTY18" s="123"/>
      <c r="LTZ18" s="123"/>
      <c r="LUA18" s="123"/>
      <c r="LUB18" s="123"/>
      <c r="LUC18" s="123"/>
      <c r="LUD18" s="123"/>
      <c r="LUE18" s="123"/>
      <c r="LUF18" s="123"/>
      <c r="LUG18" s="123"/>
      <c r="LUH18" s="123"/>
      <c r="LUI18" s="123"/>
      <c r="LUJ18" s="123"/>
      <c r="LUK18" s="123"/>
      <c r="LUL18" s="123"/>
      <c r="LUM18" s="123"/>
      <c r="LUN18" s="123"/>
      <c r="LUO18" s="123"/>
      <c r="LUP18" s="123"/>
      <c r="LUQ18" s="123"/>
      <c r="LUR18" s="123"/>
      <c r="LUS18" s="123"/>
      <c r="LUT18" s="123"/>
      <c r="LUU18" s="123"/>
      <c r="LUV18" s="123"/>
      <c r="LUW18" s="123"/>
      <c r="LUX18" s="123"/>
      <c r="LUY18" s="123"/>
      <c r="LUZ18" s="123"/>
      <c r="LVA18" s="123"/>
      <c r="LVB18" s="123"/>
      <c r="LVC18" s="123"/>
      <c r="LVD18" s="123"/>
      <c r="LVE18" s="123"/>
      <c r="LVF18" s="123"/>
      <c r="LVG18" s="123"/>
      <c r="LVH18" s="123"/>
      <c r="LVI18" s="123"/>
      <c r="LVJ18" s="123"/>
      <c r="LVK18" s="123"/>
      <c r="LVL18" s="123"/>
      <c r="LVM18" s="123"/>
      <c r="LVN18" s="123"/>
      <c r="LVO18" s="123"/>
      <c r="LVP18" s="123"/>
      <c r="LVQ18" s="123"/>
      <c r="LVR18" s="123"/>
      <c r="LVS18" s="123"/>
      <c r="LVT18" s="123"/>
      <c r="LVU18" s="123"/>
      <c r="LVV18" s="123"/>
      <c r="LVW18" s="123"/>
      <c r="LVX18" s="123"/>
      <c r="LVY18" s="123"/>
      <c r="LVZ18" s="123"/>
      <c r="LWA18" s="123"/>
      <c r="LWB18" s="123"/>
      <c r="LWC18" s="123"/>
      <c r="LWD18" s="123"/>
      <c r="LWE18" s="123"/>
      <c r="LWF18" s="123"/>
      <c r="LWG18" s="123"/>
      <c r="LWH18" s="123"/>
      <c r="LWI18" s="123"/>
      <c r="LWJ18" s="123"/>
      <c r="LWK18" s="123"/>
      <c r="LWL18" s="123"/>
      <c r="LWM18" s="123"/>
      <c r="LWN18" s="123"/>
      <c r="LWO18" s="123"/>
      <c r="LWP18" s="123"/>
      <c r="LWQ18" s="123"/>
      <c r="LWR18" s="123"/>
      <c r="LWS18" s="123"/>
      <c r="LWT18" s="123"/>
      <c r="LWU18" s="123"/>
      <c r="LWV18" s="123"/>
      <c r="LWW18" s="123"/>
      <c r="LWX18" s="123"/>
      <c r="LWY18" s="123"/>
      <c r="LWZ18" s="123"/>
      <c r="LXA18" s="123"/>
      <c r="LXB18" s="123"/>
      <c r="LXC18" s="123"/>
      <c r="LXD18" s="123"/>
      <c r="LXE18" s="123"/>
      <c r="LXF18" s="123"/>
      <c r="LXG18" s="123"/>
      <c r="LXH18" s="123"/>
      <c r="LXI18" s="123"/>
      <c r="LXJ18" s="123"/>
      <c r="LXK18" s="123"/>
      <c r="LXL18" s="123"/>
      <c r="LXM18" s="123"/>
      <c r="LXN18" s="123"/>
      <c r="LXO18" s="123"/>
      <c r="LXP18" s="123"/>
      <c r="LXQ18" s="123"/>
      <c r="LXR18" s="123"/>
      <c r="LXS18" s="123"/>
      <c r="LXT18" s="123"/>
      <c r="LXU18" s="123"/>
      <c r="LXV18" s="123"/>
      <c r="LXW18" s="123"/>
      <c r="LXX18" s="123"/>
      <c r="LXY18" s="123"/>
      <c r="LXZ18" s="123"/>
      <c r="LYA18" s="123"/>
      <c r="LYB18" s="123"/>
      <c r="LYC18" s="123"/>
      <c r="LYD18" s="123"/>
      <c r="LYE18" s="123"/>
      <c r="LYF18" s="123"/>
      <c r="LYG18" s="123"/>
      <c r="LYH18" s="123"/>
      <c r="LYI18" s="123"/>
      <c r="LYJ18" s="123"/>
      <c r="LYK18" s="123"/>
      <c r="LYL18" s="123"/>
      <c r="LYM18" s="123"/>
      <c r="LYN18" s="123"/>
      <c r="LYO18" s="123"/>
      <c r="LYP18" s="123"/>
      <c r="LYQ18" s="123"/>
      <c r="LYR18" s="123"/>
      <c r="LYS18" s="123"/>
      <c r="LYT18" s="123"/>
      <c r="LYU18" s="123"/>
      <c r="LYV18" s="123"/>
      <c r="LYW18" s="123"/>
      <c r="LYX18" s="123"/>
      <c r="LYY18" s="123"/>
      <c r="LYZ18" s="123"/>
      <c r="LZA18" s="123"/>
      <c r="LZB18" s="123"/>
      <c r="LZC18" s="123"/>
      <c r="LZD18" s="123"/>
      <c r="LZE18" s="123"/>
      <c r="LZF18" s="123"/>
      <c r="LZG18" s="123"/>
      <c r="LZH18" s="123"/>
      <c r="LZI18" s="123"/>
      <c r="LZJ18" s="123"/>
      <c r="LZK18" s="123"/>
      <c r="LZL18" s="123"/>
      <c r="LZM18" s="123"/>
      <c r="LZN18" s="123"/>
      <c r="LZO18" s="123"/>
      <c r="LZP18" s="123"/>
      <c r="LZQ18" s="123"/>
      <c r="LZR18" s="123"/>
      <c r="LZS18" s="123"/>
      <c r="LZT18" s="123"/>
      <c r="LZU18" s="123"/>
      <c r="LZV18" s="123"/>
      <c r="LZW18" s="123"/>
      <c r="LZX18" s="123"/>
      <c r="LZY18" s="123"/>
      <c r="LZZ18" s="123"/>
      <c r="MAA18" s="123"/>
      <c r="MAB18" s="123"/>
      <c r="MAC18" s="123"/>
      <c r="MAD18" s="123"/>
      <c r="MAE18" s="123"/>
      <c r="MAF18" s="123"/>
      <c r="MAG18" s="123"/>
      <c r="MAH18" s="123"/>
      <c r="MAI18" s="123"/>
      <c r="MAJ18" s="123"/>
      <c r="MAK18" s="123"/>
      <c r="MAL18" s="123"/>
      <c r="MAM18" s="123"/>
      <c r="MAN18" s="123"/>
      <c r="MAO18" s="123"/>
      <c r="MAP18" s="123"/>
      <c r="MAQ18" s="123"/>
      <c r="MAR18" s="123"/>
      <c r="MAS18" s="123"/>
      <c r="MAT18" s="123"/>
      <c r="MAU18" s="123"/>
      <c r="MAV18" s="123"/>
      <c r="MAW18" s="123"/>
      <c r="MAX18" s="123"/>
      <c r="MAY18" s="123"/>
      <c r="MAZ18" s="123"/>
      <c r="MBA18" s="123"/>
      <c r="MBB18" s="123"/>
      <c r="MBC18" s="123"/>
      <c r="MBD18" s="123"/>
      <c r="MBE18" s="123"/>
      <c r="MBF18" s="123"/>
      <c r="MBG18" s="123"/>
      <c r="MBH18" s="123"/>
      <c r="MBI18" s="123"/>
      <c r="MBJ18" s="123"/>
      <c r="MBK18" s="123"/>
      <c r="MBL18" s="123"/>
      <c r="MBM18" s="123"/>
      <c r="MBN18" s="123"/>
      <c r="MBO18" s="123"/>
      <c r="MBP18" s="123"/>
      <c r="MBQ18" s="123"/>
      <c r="MBR18" s="123"/>
      <c r="MBS18" s="123"/>
      <c r="MBT18" s="123"/>
      <c r="MBU18" s="123"/>
      <c r="MBV18" s="123"/>
      <c r="MBW18" s="123"/>
      <c r="MBX18" s="123"/>
      <c r="MBY18" s="123"/>
      <c r="MBZ18" s="123"/>
      <c r="MCA18" s="123"/>
      <c r="MCB18" s="123"/>
      <c r="MCC18" s="123"/>
      <c r="MCD18" s="123"/>
      <c r="MCE18" s="123"/>
      <c r="MCF18" s="123"/>
      <c r="MCG18" s="123"/>
      <c r="MCH18" s="123"/>
      <c r="MCI18" s="123"/>
      <c r="MCJ18" s="123"/>
      <c r="MCK18" s="123"/>
      <c r="MCL18" s="123"/>
      <c r="MCM18" s="123"/>
      <c r="MCN18" s="123"/>
      <c r="MCO18" s="123"/>
      <c r="MCP18" s="123"/>
      <c r="MCQ18" s="123"/>
      <c r="MCR18" s="123"/>
      <c r="MCS18" s="123"/>
      <c r="MCT18" s="123"/>
      <c r="MCU18" s="123"/>
      <c r="MCV18" s="123"/>
      <c r="MCW18" s="123"/>
      <c r="MCX18" s="123"/>
      <c r="MCY18" s="123"/>
      <c r="MCZ18" s="123"/>
      <c r="MDA18" s="123"/>
      <c r="MDB18" s="123"/>
      <c r="MDC18" s="123"/>
      <c r="MDD18" s="123"/>
      <c r="MDE18" s="123"/>
      <c r="MDF18" s="123"/>
      <c r="MDG18" s="123"/>
      <c r="MDH18" s="123"/>
      <c r="MDI18" s="123"/>
      <c r="MDJ18" s="123"/>
      <c r="MDK18" s="123"/>
      <c r="MDL18" s="123"/>
      <c r="MDM18" s="123"/>
      <c r="MDN18" s="123"/>
      <c r="MDO18" s="123"/>
      <c r="MDP18" s="123"/>
      <c r="MDQ18" s="123"/>
      <c r="MDR18" s="123"/>
      <c r="MDS18" s="123"/>
      <c r="MDT18" s="123"/>
      <c r="MDU18" s="123"/>
      <c r="MDV18" s="123"/>
      <c r="MDW18" s="123"/>
      <c r="MDX18" s="123"/>
      <c r="MDY18" s="123"/>
      <c r="MDZ18" s="123"/>
      <c r="MEA18" s="123"/>
      <c r="MEB18" s="123"/>
      <c r="MEC18" s="123"/>
      <c r="MED18" s="123"/>
      <c r="MEE18" s="123"/>
      <c r="MEF18" s="123"/>
      <c r="MEG18" s="123"/>
      <c r="MEH18" s="123"/>
      <c r="MEI18" s="123"/>
      <c r="MEJ18" s="123"/>
      <c r="MEK18" s="123"/>
      <c r="MEL18" s="123"/>
      <c r="MEM18" s="123"/>
      <c r="MEN18" s="123"/>
      <c r="MEO18" s="123"/>
      <c r="MEP18" s="123"/>
      <c r="MEQ18" s="123"/>
      <c r="MER18" s="123"/>
      <c r="MES18" s="123"/>
      <c r="MET18" s="123"/>
      <c r="MEU18" s="123"/>
      <c r="MEV18" s="123"/>
      <c r="MEW18" s="123"/>
      <c r="MEX18" s="123"/>
      <c r="MEY18" s="123"/>
      <c r="MEZ18" s="123"/>
      <c r="MFA18" s="123"/>
      <c r="MFB18" s="123"/>
      <c r="MFC18" s="123"/>
      <c r="MFD18" s="123"/>
      <c r="MFE18" s="123"/>
      <c r="MFF18" s="123"/>
      <c r="MFG18" s="123"/>
      <c r="MFH18" s="123"/>
      <c r="MFI18" s="123"/>
      <c r="MFJ18" s="123"/>
      <c r="MFK18" s="123"/>
      <c r="MFL18" s="123"/>
      <c r="MFM18" s="123"/>
      <c r="MFN18" s="123"/>
      <c r="MFO18" s="123"/>
      <c r="MFP18" s="123"/>
      <c r="MFQ18" s="123"/>
      <c r="MFR18" s="123"/>
      <c r="MFS18" s="123"/>
      <c r="MFT18" s="123"/>
      <c r="MFU18" s="123"/>
      <c r="MFV18" s="123"/>
      <c r="MFW18" s="123"/>
      <c r="MFX18" s="123"/>
      <c r="MFY18" s="123"/>
      <c r="MFZ18" s="123"/>
      <c r="MGA18" s="123"/>
      <c r="MGB18" s="123"/>
      <c r="MGC18" s="123"/>
      <c r="MGD18" s="123"/>
      <c r="MGE18" s="123"/>
      <c r="MGF18" s="123"/>
      <c r="MGG18" s="123"/>
      <c r="MGH18" s="123"/>
      <c r="MGI18" s="123"/>
      <c r="MGJ18" s="123"/>
      <c r="MGK18" s="123"/>
      <c r="MGL18" s="123"/>
      <c r="MGM18" s="123"/>
      <c r="MGN18" s="123"/>
      <c r="MGO18" s="123"/>
      <c r="MGP18" s="123"/>
      <c r="MGQ18" s="123"/>
      <c r="MGR18" s="123"/>
      <c r="MGS18" s="123"/>
      <c r="MGT18" s="123"/>
      <c r="MGU18" s="123"/>
      <c r="MGV18" s="123"/>
      <c r="MGW18" s="123"/>
      <c r="MGX18" s="123"/>
      <c r="MGY18" s="123"/>
      <c r="MGZ18" s="123"/>
      <c r="MHA18" s="123"/>
      <c r="MHB18" s="123"/>
      <c r="MHC18" s="123"/>
      <c r="MHD18" s="123"/>
      <c r="MHE18" s="123"/>
      <c r="MHF18" s="123"/>
      <c r="MHG18" s="123"/>
      <c r="MHH18" s="123"/>
      <c r="MHI18" s="123"/>
      <c r="MHJ18" s="123"/>
      <c r="MHK18" s="123"/>
      <c r="MHL18" s="123"/>
      <c r="MHM18" s="123"/>
      <c r="MHN18" s="123"/>
      <c r="MHO18" s="123"/>
      <c r="MHP18" s="123"/>
      <c r="MHQ18" s="123"/>
      <c r="MHR18" s="123"/>
      <c r="MHS18" s="123"/>
      <c r="MHT18" s="123"/>
      <c r="MHU18" s="123"/>
      <c r="MHV18" s="123"/>
      <c r="MHW18" s="123"/>
      <c r="MHX18" s="123"/>
      <c r="MHY18" s="123"/>
      <c r="MHZ18" s="123"/>
      <c r="MIA18" s="123"/>
      <c r="MIB18" s="123"/>
      <c r="MIC18" s="123"/>
      <c r="MID18" s="123"/>
      <c r="MIE18" s="123"/>
      <c r="MIF18" s="123"/>
      <c r="MIG18" s="123"/>
      <c r="MIH18" s="123"/>
      <c r="MII18" s="123"/>
      <c r="MIJ18" s="123"/>
      <c r="MIK18" s="123"/>
      <c r="MIL18" s="123"/>
      <c r="MIM18" s="123"/>
      <c r="MIN18" s="123"/>
      <c r="MIO18" s="123"/>
      <c r="MIP18" s="123"/>
      <c r="MIQ18" s="123"/>
      <c r="MIR18" s="123"/>
      <c r="MIS18" s="123"/>
      <c r="MIT18" s="123"/>
      <c r="MIU18" s="123"/>
      <c r="MIV18" s="123"/>
      <c r="MIW18" s="123"/>
      <c r="MIX18" s="123"/>
      <c r="MIY18" s="123"/>
      <c r="MIZ18" s="123"/>
      <c r="MJA18" s="123"/>
      <c r="MJB18" s="123"/>
      <c r="MJC18" s="123"/>
      <c r="MJD18" s="123"/>
      <c r="MJE18" s="123"/>
      <c r="MJF18" s="123"/>
      <c r="MJG18" s="123"/>
      <c r="MJH18" s="123"/>
      <c r="MJI18" s="123"/>
      <c r="MJJ18" s="123"/>
      <c r="MJK18" s="123"/>
      <c r="MJL18" s="123"/>
      <c r="MJM18" s="123"/>
      <c r="MJN18" s="123"/>
      <c r="MJO18" s="123"/>
      <c r="MJP18" s="123"/>
      <c r="MJQ18" s="123"/>
      <c r="MJR18" s="123"/>
      <c r="MJS18" s="123"/>
      <c r="MJT18" s="123"/>
      <c r="MJU18" s="123"/>
      <c r="MJV18" s="123"/>
      <c r="MJW18" s="123"/>
      <c r="MJX18" s="123"/>
      <c r="MJY18" s="123"/>
      <c r="MJZ18" s="123"/>
      <c r="MKA18" s="123"/>
      <c r="MKB18" s="123"/>
      <c r="MKC18" s="123"/>
      <c r="MKD18" s="123"/>
      <c r="MKE18" s="123"/>
      <c r="MKF18" s="123"/>
      <c r="MKG18" s="123"/>
      <c r="MKH18" s="123"/>
      <c r="MKI18" s="123"/>
      <c r="MKJ18" s="123"/>
      <c r="MKK18" s="123"/>
      <c r="MKL18" s="123"/>
      <c r="MKM18" s="123"/>
      <c r="MKN18" s="123"/>
      <c r="MKO18" s="123"/>
      <c r="MKP18" s="123"/>
      <c r="MKQ18" s="123"/>
      <c r="MKR18" s="123"/>
      <c r="MKS18" s="123"/>
      <c r="MKT18" s="123"/>
      <c r="MKU18" s="123"/>
      <c r="MKV18" s="123"/>
      <c r="MKW18" s="123"/>
      <c r="MKX18" s="123"/>
      <c r="MKY18" s="123"/>
      <c r="MKZ18" s="123"/>
      <c r="MLA18" s="123"/>
      <c r="MLB18" s="123"/>
      <c r="MLC18" s="123"/>
      <c r="MLD18" s="123"/>
      <c r="MLE18" s="123"/>
      <c r="MLF18" s="123"/>
      <c r="MLG18" s="123"/>
      <c r="MLH18" s="123"/>
      <c r="MLI18" s="123"/>
      <c r="MLJ18" s="123"/>
      <c r="MLK18" s="123"/>
      <c r="MLL18" s="123"/>
      <c r="MLM18" s="123"/>
      <c r="MLN18" s="123"/>
      <c r="MLO18" s="123"/>
      <c r="MLP18" s="123"/>
      <c r="MLQ18" s="123"/>
      <c r="MLR18" s="123"/>
      <c r="MLS18" s="123"/>
      <c r="MLT18" s="123"/>
      <c r="MLU18" s="123"/>
      <c r="MLV18" s="123"/>
      <c r="MLW18" s="123"/>
      <c r="MLX18" s="123"/>
      <c r="MLY18" s="123"/>
      <c r="MLZ18" s="123"/>
      <c r="MMA18" s="123"/>
      <c r="MMB18" s="123"/>
      <c r="MMC18" s="123"/>
      <c r="MMD18" s="123"/>
      <c r="MME18" s="123"/>
      <c r="MMF18" s="123"/>
      <c r="MMG18" s="123"/>
      <c r="MMH18" s="123"/>
      <c r="MMI18" s="123"/>
      <c r="MMJ18" s="123"/>
      <c r="MMK18" s="123"/>
      <c r="MML18" s="123"/>
      <c r="MMM18" s="123"/>
      <c r="MMN18" s="123"/>
      <c r="MMO18" s="123"/>
      <c r="MMP18" s="123"/>
      <c r="MMQ18" s="123"/>
      <c r="MMR18" s="123"/>
      <c r="MMS18" s="123"/>
      <c r="MMT18" s="123"/>
      <c r="MMU18" s="123"/>
      <c r="MMV18" s="123"/>
      <c r="MMW18" s="123"/>
      <c r="MMX18" s="123"/>
      <c r="MMY18" s="123"/>
      <c r="MMZ18" s="123"/>
      <c r="MNA18" s="123"/>
      <c r="MNB18" s="123"/>
      <c r="MNC18" s="123"/>
      <c r="MND18" s="123"/>
      <c r="MNE18" s="123"/>
      <c r="MNF18" s="123"/>
      <c r="MNG18" s="123"/>
      <c r="MNH18" s="123"/>
      <c r="MNI18" s="123"/>
      <c r="MNJ18" s="123"/>
      <c r="MNK18" s="123"/>
      <c r="MNL18" s="123"/>
      <c r="MNM18" s="123"/>
      <c r="MNN18" s="123"/>
      <c r="MNO18" s="123"/>
      <c r="MNP18" s="123"/>
      <c r="MNQ18" s="123"/>
      <c r="MNR18" s="123"/>
      <c r="MNS18" s="123"/>
      <c r="MNT18" s="123"/>
      <c r="MNU18" s="123"/>
      <c r="MNV18" s="123"/>
      <c r="MNW18" s="123"/>
      <c r="MNX18" s="123"/>
      <c r="MNY18" s="123"/>
      <c r="MNZ18" s="123"/>
      <c r="MOA18" s="123"/>
      <c r="MOB18" s="123"/>
      <c r="MOC18" s="123"/>
      <c r="MOD18" s="123"/>
      <c r="MOE18" s="123"/>
      <c r="MOF18" s="123"/>
      <c r="MOG18" s="123"/>
      <c r="MOH18" s="123"/>
      <c r="MOI18" s="123"/>
      <c r="MOJ18" s="123"/>
      <c r="MOK18" s="123"/>
      <c r="MOL18" s="123"/>
      <c r="MOM18" s="123"/>
      <c r="MON18" s="123"/>
      <c r="MOO18" s="123"/>
      <c r="MOP18" s="123"/>
      <c r="MOQ18" s="123"/>
      <c r="MOR18" s="123"/>
      <c r="MOS18" s="123"/>
      <c r="MOT18" s="123"/>
      <c r="MOU18" s="123"/>
      <c r="MOV18" s="123"/>
      <c r="MOW18" s="123"/>
      <c r="MOX18" s="123"/>
      <c r="MOY18" s="123"/>
      <c r="MOZ18" s="123"/>
      <c r="MPA18" s="123"/>
      <c r="MPB18" s="123"/>
      <c r="MPC18" s="123"/>
      <c r="MPD18" s="123"/>
      <c r="MPE18" s="123"/>
      <c r="MPF18" s="123"/>
      <c r="MPG18" s="123"/>
      <c r="MPH18" s="123"/>
      <c r="MPI18" s="123"/>
      <c r="MPJ18" s="123"/>
      <c r="MPK18" s="123"/>
      <c r="MPL18" s="123"/>
      <c r="MPM18" s="123"/>
      <c r="MPN18" s="123"/>
      <c r="MPO18" s="123"/>
      <c r="MPP18" s="123"/>
      <c r="MPQ18" s="123"/>
      <c r="MPR18" s="123"/>
      <c r="MPS18" s="123"/>
      <c r="MPT18" s="123"/>
      <c r="MPU18" s="123"/>
      <c r="MPV18" s="123"/>
      <c r="MPW18" s="123"/>
      <c r="MPX18" s="123"/>
      <c r="MPY18" s="123"/>
      <c r="MPZ18" s="123"/>
      <c r="MQA18" s="123"/>
      <c r="MQB18" s="123"/>
      <c r="MQC18" s="123"/>
      <c r="MQD18" s="123"/>
      <c r="MQE18" s="123"/>
      <c r="MQF18" s="123"/>
      <c r="MQG18" s="123"/>
      <c r="MQH18" s="123"/>
      <c r="MQI18" s="123"/>
      <c r="MQJ18" s="123"/>
      <c r="MQK18" s="123"/>
      <c r="MQL18" s="123"/>
      <c r="MQM18" s="123"/>
      <c r="MQN18" s="123"/>
      <c r="MQO18" s="123"/>
      <c r="MQP18" s="123"/>
      <c r="MQQ18" s="123"/>
      <c r="MQR18" s="123"/>
      <c r="MQS18" s="123"/>
      <c r="MQT18" s="123"/>
      <c r="MQU18" s="123"/>
      <c r="MQV18" s="123"/>
      <c r="MQW18" s="123"/>
      <c r="MQX18" s="123"/>
      <c r="MQY18" s="123"/>
      <c r="MQZ18" s="123"/>
      <c r="MRA18" s="123"/>
      <c r="MRB18" s="123"/>
      <c r="MRC18" s="123"/>
      <c r="MRD18" s="123"/>
      <c r="MRE18" s="123"/>
      <c r="MRF18" s="123"/>
      <c r="MRG18" s="123"/>
      <c r="MRH18" s="123"/>
      <c r="MRI18" s="123"/>
      <c r="MRJ18" s="123"/>
      <c r="MRK18" s="123"/>
      <c r="MRL18" s="123"/>
      <c r="MRM18" s="123"/>
      <c r="MRN18" s="123"/>
      <c r="MRO18" s="123"/>
      <c r="MRP18" s="123"/>
      <c r="MRQ18" s="123"/>
      <c r="MRR18" s="123"/>
      <c r="MRS18" s="123"/>
      <c r="MRT18" s="123"/>
      <c r="MRU18" s="123"/>
      <c r="MRV18" s="123"/>
      <c r="MRW18" s="123"/>
      <c r="MRX18" s="123"/>
      <c r="MRY18" s="123"/>
      <c r="MRZ18" s="123"/>
      <c r="MSA18" s="123"/>
      <c r="MSB18" s="123"/>
      <c r="MSC18" s="123"/>
      <c r="MSD18" s="123"/>
      <c r="MSE18" s="123"/>
      <c r="MSF18" s="123"/>
      <c r="MSG18" s="123"/>
      <c r="MSH18" s="123"/>
      <c r="MSI18" s="123"/>
      <c r="MSJ18" s="123"/>
      <c r="MSK18" s="123"/>
      <c r="MSL18" s="123"/>
      <c r="MSM18" s="123"/>
      <c r="MSN18" s="123"/>
      <c r="MSO18" s="123"/>
      <c r="MSP18" s="123"/>
      <c r="MSQ18" s="123"/>
      <c r="MSR18" s="123"/>
      <c r="MSS18" s="123"/>
      <c r="MST18" s="123"/>
      <c r="MSU18" s="123"/>
      <c r="MSV18" s="123"/>
      <c r="MSW18" s="123"/>
      <c r="MSX18" s="123"/>
      <c r="MSY18" s="123"/>
      <c r="MSZ18" s="123"/>
      <c r="MTA18" s="123"/>
      <c r="MTB18" s="123"/>
      <c r="MTC18" s="123"/>
      <c r="MTD18" s="123"/>
      <c r="MTE18" s="123"/>
      <c r="MTF18" s="123"/>
      <c r="MTG18" s="123"/>
      <c r="MTH18" s="123"/>
      <c r="MTI18" s="123"/>
      <c r="MTJ18" s="123"/>
      <c r="MTK18" s="123"/>
      <c r="MTL18" s="123"/>
      <c r="MTM18" s="123"/>
      <c r="MTN18" s="123"/>
      <c r="MTO18" s="123"/>
      <c r="MTP18" s="123"/>
      <c r="MTQ18" s="123"/>
      <c r="MTR18" s="123"/>
      <c r="MTS18" s="123"/>
      <c r="MTT18" s="123"/>
      <c r="MTU18" s="123"/>
      <c r="MTV18" s="123"/>
      <c r="MTW18" s="123"/>
      <c r="MTX18" s="123"/>
      <c r="MTY18" s="123"/>
      <c r="MTZ18" s="123"/>
      <c r="MUA18" s="123"/>
      <c r="MUB18" s="123"/>
      <c r="MUC18" s="123"/>
      <c r="MUD18" s="123"/>
      <c r="MUE18" s="123"/>
      <c r="MUF18" s="123"/>
      <c r="MUG18" s="123"/>
      <c r="MUH18" s="123"/>
      <c r="MUI18" s="123"/>
      <c r="MUJ18" s="123"/>
      <c r="MUK18" s="123"/>
      <c r="MUL18" s="123"/>
      <c r="MUM18" s="123"/>
      <c r="MUN18" s="123"/>
      <c r="MUO18" s="123"/>
      <c r="MUP18" s="123"/>
      <c r="MUQ18" s="123"/>
      <c r="MUR18" s="123"/>
      <c r="MUS18" s="123"/>
      <c r="MUT18" s="123"/>
      <c r="MUU18" s="123"/>
      <c r="MUV18" s="123"/>
      <c r="MUW18" s="123"/>
      <c r="MUX18" s="123"/>
      <c r="MUY18" s="123"/>
      <c r="MUZ18" s="123"/>
      <c r="MVA18" s="123"/>
      <c r="MVB18" s="123"/>
      <c r="MVC18" s="123"/>
      <c r="MVD18" s="123"/>
      <c r="MVE18" s="123"/>
      <c r="MVF18" s="123"/>
      <c r="MVG18" s="123"/>
      <c r="MVH18" s="123"/>
      <c r="MVI18" s="123"/>
      <c r="MVJ18" s="123"/>
      <c r="MVK18" s="123"/>
      <c r="MVL18" s="123"/>
      <c r="MVM18" s="123"/>
      <c r="MVN18" s="123"/>
      <c r="MVO18" s="123"/>
      <c r="MVP18" s="123"/>
      <c r="MVQ18" s="123"/>
      <c r="MVR18" s="123"/>
      <c r="MVS18" s="123"/>
      <c r="MVT18" s="123"/>
      <c r="MVU18" s="123"/>
      <c r="MVV18" s="123"/>
      <c r="MVW18" s="123"/>
      <c r="MVX18" s="123"/>
      <c r="MVY18" s="123"/>
      <c r="MVZ18" s="123"/>
      <c r="MWA18" s="123"/>
      <c r="MWB18" s="123"/>
      <c r="MWC18" s="123"/>
      <c r="MWD18" s="123"/>
      <c r="MWE18" s="123"/>
      <c r="MWF18" s="123"/>
      <c r="MWG18" s="123"/>
      <c r="MWH18" s="123"/>
      <c r="MWI18" s="123"/>
      <c r="MWJ18" s="123"/>
      <c r="MWK18" s="123"/>
      <c r="MWL18" s="123"/>
      <c r="MWM18" s="123"/>
      <c r="MWN18" s="123"/>
      <c r="MWO18" s="123"/>
      <c r="MWP18" s="123"/>
      <c r="MWQ18" s="123"/>
      <c r="MWR18" s="123"/>
      <c r="MWS18" s="123"/>
      <c r="MWT18" s="123"/>
      <c r="MWU18" s="123"/>
      <c r="MWV18" s="123"/>
      <c r="MWW18" s="123"/>
      <c r="MWX18" s="123"/>
      <c r="MWY18" s="123"/>
      <c r="MWZ18" s="123"/>
      <c r="MXA18" s="123"/>
      <c r="MXB18" s="123"/>
      <c r="MXC18" s="123"/>
      <c r="MXD18" s="123"/>
      <c r="MXE18" s="123"/>
      <c r="MXF18" s="123"/>
      <c r="MXG18" s="123"/>
      <c r="MXH18" s="123"/>
      <c r="MXI18" s="123"/>
      <c r="MXJ18" s="123"/>
      <c r="MXK18" s="123"/>
      <c r="MXL18" s="123"/>
      <c r="MXM18" s="123"/>
      <c r="MXN18" s="123"/>
      <c r="MXO18" s="123"/>
      <c r="MXP18" s="123"/>
      <c r="MXQ18" s="123"/>
      <c r="MXR18" s="123"/>
      <c r="MXS18" s="123"/>
      <c r="MXT18" s="123"/>
      <c r="MXU18" s="123"/>
      <c r="MXV18" s="123"/>
      <c r="MXW18" s="123"/>
      <c r="MXX18" s="123"/>
      <c r="MXY18" s="123"/>
      <c r="MXZ18" s="123"/>
      <c r="MYA18" s="123"/>
      <c r="MYB18" s="123"/>
      <c r="MYC18" s="123"/>
      <c r="MYD18" s="123"/>
      <c r="MYE18" s="123"/>
      <c r="MYF18" s="123"/>
      <c r="MYG18" s="123"/>
      <c r="MYH18" s="123"/>
      <c r="MYI18" s="123"/>
      <c r="MYJ18" s="123"/>
      <c r="MYK18" s="123"/>
      <c r="MYL18" s="123"/>
      <c r="MYM18" s="123"/>
      <c r="MYN18" s="123"/>
      <c r="MYO18" s="123"/>
      <c r="MYP18" s="123"/>
      <c r="MYQ18" s="123"/>
      <c r="MYR18" s="123"/>
      <c r="MYS18" s="123"/>
      <c r="MYT18" s="123"/>
      <c r="MYU18" s="123"/>
      <c r="MYV18" s="123"/>
      <c r="MYW18" s="123"/>
      <c r="MYX18" s="123"/>
      <c r="MYY18" s="123"/>
      <c r="MYZ18" s="123"/>
      <c r="MZA18" s="123"/>
      <c r="MZB18" s="123"/>
      <c r="MZC18" s="123"/>
      <c r="MZD18" s="123"/>
      <c r="MZE18" s="123"/>
      <c r="MZF18" s="123"/>
      <c r="MZG18" s="123"/>
      <c r="MZH18" s="123"/>
      <c r="MZI18" s="123"/>
      <c r="MZJ18" s="123"/>
      <c r="MZK18" s="123"/>
      <c r="MZL18" s="123"/>
      <c r="MZM18" s="123"/>
      <c r="MZN18" s="123"/>
      <c r="MZO18" s="123"/>
      <c r="MZP18" s="123"/>
      <c r="MZQ18" s="123"/>
      <c r="MZR18" s="123"/>
      <c r="MZS18" s="123"/>
      <c r="MZT18" s="123"/>
      <c r="MZU18" s="123"/>
      <c r="MZV18" s="123"/>
      <c r="MZW18" s="123"/>
      <c r="MZX18" s="123"/>
      <c r="MZY18" s="123"/>
      <c r="MZZ18" s="123"/>
      <c r="NAA18" s="123"/>
      <c r="NAB18" s="123"/>
      <c r="NAC18" s="123"/>
      <c r="NAD18" s="123"/>
      <c r="NAE18" s="123"/>
      <c r="NAF18" s="123"/>
      <c r="NAG18" s="123"/>
      <c r="NAH18" s="123"/>
      <c r="NAI18" s="123"/>
      <c r="NAJ18" s="123"/>
      <c r="NAK18" s="123"/>
      <c r="NAL18" s="123"/>
      <c r="NAM18" s="123"/>
      <c r="NAN18" s="123"/>
      <c r="NAO18" s="123"/>
      <c r="NAP18" s="123"/>
      <c r="NAQ18" s="123"/>
      <c r="NAR18" s="123"/>
      <c r="NAS18" s="123"/>
      <c r="NAT18" s="123"/>
      <c r="NAU18" s="123"/>
      <c r="NAV18" s="123"/>
      <c r="NAW18" s="123"/>
      <c r="NAX18" s="123"/>
      <c r="NAY18" s="123"/>
      <c r="NAZ18" s="123"/>
      <c r="NBA18" s="123"/>
      <c r="NBB18" s="123"/>
      <c r="NBC18" s="123"/>
      <c r="NBD18" s="123"/>
      <c r="NBE18" s="123"/>
      <c r="NBF18" s="123"/>
      <c r="NBG18" s="123"/>
      <c r="NBH18" s="123"/>
      <c r="NBI18" s="123"/>
      <c r="NBJ18" s="123"/>
      <c r="NBK18" s="123"/>
      <c r="NBL18" s="123"/>
      <c r="NBM18" s="123"/>
      <c r="NBN18" s="123"/>
      <c r="NBO18" s="123"/>
      <c r="NBP18" s="123"/>
      <c r="NBQ18" s="123"/>
      <c r="NBR18" s="123"/>
      <c r="NBS18" s="123"/>
      <c r="NBT18" s="123"/>
      <c r="NBU18" s="123"/>
      <c r="NBV18" s="123"/>
      <c r="NBW18" s="123"/>
      <c r="NBX18" s="123"/>
      <c r="NBY18" s="123"/>
      <c r="NBZ18" s="123"/>
      <c r="NCA18" s="123"/>
      <c r="NCB18" s="123"/>
      <c r="NCC18" s="123"/>
      <c r="NCD18" s="123"/>
      <c r="NCE18" s="123"/>
      <c r="NCF18" s="123"/>
      <c r="NCG18" s="123"/>
      <c r="NCH18" s="123"/>
      <c r="NCI18" s="123"/>
      <c r="NCJ18" s="123"/>
      <c r="NCK18" s="123"/>
      <c r="NCL18" s="123"/>
      <c r="NCM18" s="123"/>
      <c r="NCN18" s="123"/>
      <c r="NCO18" s="123"/>
      <c r="NCP18" s="123"/>
      <c r="NCQ18" s="123"/>
      <c r="NCR18" s="123"/>
      <c r="NCS18" s="123"/>
      <c r="NCT18" s="123"/>
      <c r="NCU18" s="123"/>
      <c r="NCV18" s="123"/>
      <c r="NCW18" s="123"/>
      <c r="NCX18" s="123"/>
      <c r="NCY18" s="123"/>
      <c r="NCZ18" s="123"/>
      <c r="NDA18" s="123"/>
      <c r="NDB18" s="123"/>
      <c r="NDC18" s="123"/>
      <c r="NDD18" s="123"/>
      <c r="NDE18" s="123"/>
      <c r="NDF18" s="123"/>
      <c r="NDG18" s="123"/>
      <c r="NDH18" s="123"/>
      <c r="NDI18" s="123"/>
      <c r="NDJ18" s="123"/>
      <c r="NDK18" s="123"/>
      <c r="NDL18" s="123"/>
      <c r="NDM18" s="123"/>
      <c r="NDN18" s="123"/>
      <c r="NDO18" s="123"/>
      <c r="NDP18" s="123"/>
      <c r="NDQ18" s="123"/>
      <c r="NDR18" s="123"/>
      <c r="NDS18" s="123"/>
      <c r="NDT18" s="123"/>
      <c r="NDU18" s="123"/>
      <c r="NDV18" s="123"/>
      <c r="NDW18" s="123"/>
      <c r="NDX18" s="123"/>
      <c r="NDY18" s="123"/>
      <c r="NDZ18" s="123"/>
      <c r="NEA18" s="123"/>
      <c r="NEB18" s="123"/>
      <c r="NEC18" s="123"/>
      <c r="NED18" s="123"/>
      <c r="NEE18" s="123"/>
      <c r="NEF18" s="123"/>
      <c r="NEG18" s="123"/>
      <c r="NEH18" s="123"/>
      <c r="NEI18" s="123"/>
      <c r="NEJ18" s="123"/>
      <c r="NEK18" s="123"/>
      <c r="NEL18" s="123"/>
      <c r="NEM18" s="123"/>
      <c r="NEN18" s="123"/>
      <c r="NEO18" s="123"/>
      <c r="NEP18" s="123"/>
      <c r="NEQ18" s="123"/>
      <c r="NER18" s="123"/>
      <c r="NES18" s="123"/>
      <c r="NET18" s="123"/>
      <c r="NEU18" s="123"/>
      <c r="NEV18" s="123"/>
      <c r="NEW18" s="123"/>
      <c r="NEX18" s="123"/>
      <c r="NEY18" s="123"/>
      <c r="NEZ18" s="123"/>
      <c r="NFA18" s="123"/>
      <c r="NFB18" s="123"/>
      <c r="NFC18" s="123"/>
      <c r="NFD18" s="123"/>
      <c r="NFE18" s="123"/>
      <c r="NFF18" s="123"/>
      <c r="NFG18" s="123"/>
      <c r="NFH18" s="123"/>
      <c r="NFI18" s="123"/>
      <c r="NFJ18" s="123"/>
      <c r="NFK18" s="123"/>
      <c r="NFL18" s="123"/>
      <c r="NFM18" s="123"/>
      <c r="NFN18" s="123"/>
      <c r="NFO18" s="123"/>
      <c r="NFP18" s="123"/>
      <c r="NFQ18" s="123"/>
      <c r="NFR18" s="123"/>
      <c r="NFS18" s="123"/>
      <c r="NFT18" s="123"/>
      <c r="NFU18" s="123"/>
      <c r="NFV18" s="123"/>
      <c r="NFW18" s="123"/>
      <c r="NFX18" s="123"/>
      <c r="NFY18" s="123"/>
      <c r="NFZ18" s="123"/>
      <c r="NGA18" s="123"/>
      <c r="NGB18" s="123"/>
      <c r="NGC18" s="123"/>
      <c r="NGD18" s="123"/>
      <c r="NGE18" s="123"/>
      <c r="NGF18" s="123"/>
      <c r="NGG18" s="123"/>
      <c r="NGH18" s="123"/>
      <c r="NGI18" s="123"/>
      <c r="NGJ18" s="123"/>
      <c r="NGK18" s="123"/>
      <c r="NGL18" s="123"/>
      <c r="NGM18" s="123"/>
      <c r="NGN18" s="123"/>
      <c r="NGO18" s="123"/>
      <c r="NGP18" s="123"/>
      <c r="NGQ18" s="123"/>
      <c r="NGR18" s="123"/>
      <c r="NGS18" s="123"/>
      <c r="NGT18" s="123"/>
      <c r="NGU18" s="123"/>
      <c r="NGV18" s="123"/>
      <c r="NGW18" s="123"/>
      <c r="NGX18" s="123"/>
      <c r="NGY18" s="123"/>
      <c r="NGZ18" s="123"/>
      <c r="NHA18" s="123"/>
      <c r="NHB18" s="123"/>
      <c r="NHC18" s="123"/>
      <c r="NHD18" s="123"/>
      <c r="NHE18" s="123"/>
      <c r="NHF18" s="123"/>
      <c r="NHG18" s="123"/>
      <c r="NHH18" s="123"/>
      <c r="NHI18" s="123"/>
      <c r="NHJ18" s="123"/>
      <c r="NHK18" s="123"/>
      <c r="NHL18" s="123"/>
      <c r="NHM18" s="123"/>
      <c r="NHN18" s="123"/>
      <c r="NHO18" s="123"/>
      <c r="NHP18" s="123"/>
      <c r="NHQ18" s="123"/>
      <c r="NHR18" s="123"/>
      <c r="NHS18" s="123"/>
      <c r="NHT18" s="123"/>
      <c r="NHU18" s="123"/>
      <c r="NHV18" s="123"/>
      <c r="NHW18" s="123"/>
      <c r="NHX18" s="123"/>
      <c r="NHY18" s="123"/>
      <c r="NHZ18" s="123"/>
      <c r="NIA18" s="123"/>
      <c r="NIB18" s="123"/>
      <c r="NIC18" s="123"/>
      <c r="NID18" s="123"/>
      <c r="NIE18" s="123"/>
      <c r="NIF18" s="123"/>
      <c r="NIG18" s="123"/>
      <c r="NIH18" s="123"/>
      <c r="NII18" s="123"/>
      <c r="NIJ18" s="123"/>
      <c r="NIK18" s="123"/>
      <c r="NIL18" s="123"/>
      <c r="NIM18" s="123"/>
      <c r="NIN18" s="123"/>
      <c r="NIO18" s="123"/>
      <c r="NIP18" s="123"/>
      <c r="NIQ18" s="123"/>
      <c r="NIR18" s="123"/>
      <c r="NIS18" s="123"/>
      <c r="NIT18" s="123"/>
      <c r="NIU18" s="123"/>
      <c r="NIV18" s="123"/>
      <c r="NIW18" s="123"/>
      <c r="NIX18" s="123"/>
      <c r="NIY18" s="123"/>
      <c r="NIZ18" s="123"/>
      <c r="NJA18" s="123"/>
      <c r="NJB18" s="123"/>
      <c r="NJC18" s="123"/>
      <c r="NJD18" s="123"/>
      <c r="NJE18" s="123"/>
      <c r="NJF18" s="123"/>
      <c r="NJG18" s="123"/>
      <c r="NJH18" s="123"/>
      <c r="NJI18" s="123"/>
      <c r="NJJ18" s="123"/>
      <c r="NJK18" s="123"/>
      <c r="NJL18" s="123"/>
      <c r="NJM18" s="123"/>
      <c r="NJN18" s="123"/>
      <c r="NJO18" s="123"/>
      <c r="NJP18" s="123"/>
      <c r="NJQ18" s="123"/>
      <c r="NJR18" s="123"/>
      <c r="NJS18" s="123"/>
      <c r="NJT18" s="123"/>
      <c r="NJU18" s="123"/>
      <c r="NJV18" s="123"/>
      <c r="NJW18" s="123"/>
      <c r="NJX18" s="123"/>
      <c r="NJY18" s="123"/>
      <c r="NJZ18" s="123"/>
      <c r="NKA18" s="123"/>
      <c r="NKB18" s="123"/>
      <c r="NKC18" s="123"/>
      <c r="NKD18" s="123"/>
      <c r="NKE18" s="123"/>
      <c r="NKF18" s="123"/>
      <c r="NKG18" s="123"/>
      <c r="NKH18" s="123"/>
      <c r="NKI18" s="123"/>
      <c r="NKJ18" s="123"/>
      <c r="NKK18" s="123"/>
      <c r="NKL18" s="123"/>
      <c r="NKM18" s="123"/>
      <c r="NKN18" s="123"/>
      <c r="NKO18" s="123"/>
      <c r="NKP18" s="123"/>
      <c r="NKQ18" s="123"/>
      <c r="NKR18" s="123"/>
      <c r="NKS18" s="123"/>
      <c r="NKT18" s="123"/>
      <c r="NKU18" s="123"/>
      <c r="NKV18" s="123"/>
      <c r="NKW18" s="123"/>
      <c r="NKX18" s="123"/>
      <c r="NKY18" s="123"/>
      <c r="NKZ18" s="123"/>
      <c r="NLA18" s="123"/>
      <c r="NLB18" s="123"/>
      <c r="NLC18" s="123"/>
      <c r="NLD18" s="123"/>
      <c r="NLE18" s="123"/>
      <c r="NLF18" s="123"/>
      <c r="NLG18" s="123"/>
      <c r="NLH18" s="123"/>
      <c r="NLI18" s="123"/>
      <c r="NLJ18" s="123"/>
      <c r="NLK18" s="123"/>
      <c r="NLL18" s="123"/>
      <c r="NLM18" s="123"/>
      <c r="NLN18" s="123"/>
      <c r="NLO18" s="123"/>
      <c r="NLP18" s="123"/>
      <c r="NLQ18" s="123"/>
      <c r="NLR18" s="123"/>
      <c r="NLS18" s="123"/>
      <c r="NLT18" s="123"/>
      <c r="NLU18" s="123"/>
      <c r="NLV18" s="123"/>
      <c r="NLW18" s="123"/>
      <c r="NLX18" s="123"/>
      <c r="NLY18" s="123"/>
      <c r="NLZ18" s="123"/>
      <c r="NMA18" s="123"/>
      <c r="NMB18" s="123"/>
      <c r="NMC18" s="123"/>
      <c r="NMD18" s="123"/>
      <c r="NME18" s="123"/>
      <c r="NMF18" s="123"/>
      <c r="NMG18" s="123"/>
      <c r="NMH18" s="123"/>
      <c r="NMI18" s="123"/>
      <c r="NMJ18" s="123"/>
      <c r="NMK18" s="123"/>
      <c r="NML18" s="123"/>
      <c r="NMM18" s="123"/>
      <c r="NMN18" s="123"/>
      <c r="NMO18" s="123"/>
      <c r="NMP18" s="123"/>
      <c r="NMQ18" s="123"/>
      <c r="NMR18" s="123"/>
      <c r="NMS18" s="123"/>
      <c r="NMT18" s="123"/>
      <c r="NMU18" s="123"/>
      <c r="NMV18" s="123"/>
      <c r="NMW18" s="123"/>
      <c r="NMX18" s="123"/>
      <c r="NMY18" s="123"/>
      <c r="NMZ18" s="123"/>
      <c r="NNA18" s="123"/>
      <c r="NNB18" s="123"/>
      <c r="NNC18" s="123"/>
      <c r="NND18" s="123"/>
      <c r="NNE18" s="123"/>
      <c r="NNF18" s="123"/>
      <c r="NNG18" s="123"/>
      <c r="NNH18" s="123"/>
      <c r="NNI18" s="123"/>
      <c r="NNJ18" s="123"/>
      <c r="NNK18" s="123"/>
      <c r="NNL18" s="123"/>
      <c r="NNM18" s="123"/>
      <c r="NNN18" s="123"/>
      <c r="NNO18" s="123"/>
      <c r="NNP18" s="123"/>
      <c r="NNQ18" s="123"/>
      <c r="NNR18" s="123"/>
      <c r="NNS18" s="123"/>
      <c r="NNT18" s="123"/>
      <c r="NNU18" s="123"/>
      <c r="NNV18" s="123"/>
      <c r="NNW18" s="123"/>
      <c r="NNX18" s="123"/>
      <c r="NNY18" s="123"/>
      <c r="NNZ18" s="123"/>
      <c r="NOA18" s="123"/>
      <c r="NOB18" s="123"/>
      <c r="NOC18" s="123"/>
      <c r="NOD18" s="123"/>
      <c r="NOE18" s="123"/>
      <c r="NOF18" s="123"/>
      <c r="NOG18" s="123"/>
      <c r="NOH18" s="123"/>
      <c r="NOI18" s="123"/>
      <c r="NOJ18" s="123"/>
      <c r="NOK18" s="123"/>
      <c r="NOL18" s="123"/>
      <c r="NOM18" s="123"/>
      <c r="NON18" s="123"/>
      <c r="NOO18" s="123"/>
      <c r="NOP18" s="123"/>
      <c r="NOQ18" s="123"/>
      <c r="NOR18" s="123"/>
      <c r="NOS18" s="123"/>
      <c r="NOT18" s="123"/>
      <c r="NOU18" s="123"/>
      <c r="NOV18" s="123"/>
      <c r="NOW18" s="123"/>
      <c r="NOX18" s="123"/>
      <c r="NOY18" s="123"/>
      <c r="NOZ18" s="123"/>
      <c r="NPA18" s="123"/>
      <c r="NPB18" s="123"/>
      <c r="NPC18" s="123"/>
      <c r="NPD18" s="123"/>
      <c r="NPE18" s="123"/>
      <c r="NPF18" s="123"/>
      <c r="NPG18" s="123"/>
      <c r="NPH18" s="123"/>
      <c r="NPI18" s="123"/>
      <c r="NPJ18" s="123"/>
      <c r="NPK18" s="123"/>
      <c r="NPL18" s="123"/>
      <c r="NPM18" s="123"/>
      <c r="NPN18" s="123"/>
      <c r="NPO18" s="123"/>
      <c r="NPP18" s="123"/>
      <c r="NPQ18" s="123"/>
      <c r="NPR18" s="123"/>
      <c r="NPS18" s="123"/>
      <c r="NPT18" s="123"/>
      <c r="NPU18" s="123"/>
      <c r="NPV18" s="123"/>
      <c r="NPW18" s="123"/>
      <c r="NPX18" s="123"/>
      <c r="NPY18" s="123"/>
      <c r="NPZ18" s="123"/>
      <c r="NQA18" s="123"/>
      <c r="NQB18" s="123"/>
      <c r="NQC18" s="123"/>
      <c r="NQD18" s="123"/>
      <c r="NQE18" s="123"/>
      <c r="NQF18" s="123"/>
      <c r="NQG18" s="123"/>
      <c r="NQH18" s="123"/>
      <c r="NQI18" s="123"/>
      <c r="NQJ18" s="123"/>
      <c r="NQK18" s="123"/>
      <c r="NQL18" s="123"/>
      <c r="NQM18" s="123"/>
      <c r="NQN18" s="123"/>
      <c r="NQO18" s="123"/>
      <c r="NQP18" s="123"/>
      <c r="NQQ18" s="123"/>
      <c r="NQR18" s="123"/>
      <c r="NQS18" s="123"/>
      <c r="NQT18" s="123"/>
      <c r="NQU18" s="123"/>
      <c r="NQV18" s="123"/>
      <c r="NQW18" s="123"/>
      <c r="NQX18" s="123"/>
      <c r="NQY18" s="123"/>
      <c r="NQZ18" s="123"/>
      <c r="NRA18" s="123"/>
      <c r="NRB18" s="123"/>
      <c r="NRC18" s="123"/>
      <c r="NRD18" s="123"/>
      <c r="NRE18" s="123"/>
      <c r="NRF18" s="123"/>
      <c r="NRG18" s="123"/>
      <c r="NRH18" s="123"/>
      <c r="NRI18" s="123"/>
      <c r="NRJ18" s="123"/>
      <c r="NRK18" s="123"/>
      <c r="NRL18" s="123"/>
      <c r="NRM18" s="123"/>
      <c r="NRN18" s="123"/>
      <c r="NRO18" s="123"/>
      <c r="NRP18" s="123"/>
      <c r="NRQ18" s="123"/>
      <c r="NRR18" s="123"/>
      <c r="NRS18" s="123"/>
      <c r="NRT18" s="123"/>
      <c r="NRU18" s="123"/>
      <c r="NRV18" s="123"/>
      <c r="NRW18" s="123"/>
      <c r="NRX18" s="123"/>
      <c r="NRY18" s="123"/>
      <c r="NRZ18" s="123"/>
      <c r="NSA18" s="123"/>
      <c r="NSB18" s="123"/>
      <c r="NSC18" s="123"/>
      <c r="NSD18" s="123"/>
      <c r="NSE18" s="123"/>
      <c r="NSF18" s="123"/>
      <c r="NSG18" s="123"/>
      <c r="NSH18" s="123"/>
      <c r="NSI18" s="123"/>
      <c r="NSJ18" s="123"/>
      <c r="NSK18" s="123"/>
      <c r="NSL18" s="123"/>
      <c r="NSM18" s="123"/>
      <c r="NSN18" s="123"/>
      <c r="NSO18" s="123"/>
      <c r="NSP18" s="123"/>
      <c r="NSQ18" s="123"/>
      <c r="NSR18" s="123"/>
      <c r="NSS18" s="123"/>
      <c r="NST18" s="123"/>
      <c r="NSU18" s="123"/>
      <c r="NSV18" s="123"/>
      <c r="NSW18" s="123"/>
      <c r="NSX18" s="123"/>
      <c r="NSY18" s="123"/>
      <c r="NSZ18" s="123"/>
      <c r="NTA18" s="123"/>
      <c r="NTB18" s="123"/>
      <c r="NTC18" s="123"/>
      <c r="NTD18" s="123"/>
      <c r="NTE18" s="123"/>
      <c r="NTF18" s="123"/>
      <c r="NTG18" s="123"/>
      <c r="NTH18" s="123"/>
      <c r="NTI18" s="123"/>
      <c r="NTJ18" s="123"/>
      <c r="NTK18" s="123"/>
      <c r="NTL18" s="123"/>
      <c r="NTM18" s="123"/>
      <c r="NTN18" s="123"/>
      <c r="NTO18" s="123"/>
      <c r="NTP18" s="123"/>
      <c r="NTQ18" s="123"/>
      <c r="NTR18" s="123"/>
      <c r="NTS18" s="123"/>
      <c r="NTT18" s="123"/>
      <c r="NTU18" s="123"/>
      <c r="NTV18" s="123"/>
      <c r="NTW18" s="123"/>
      <c r="NTX18" s="123"/>
      <c r="NTY18" s="123"/>
      <c r="NTZ18" s="123"/>
      <c r="NUA18" s="123"/>
      <c r="NUB18" s="123"/>
      <c r="NUC18" s="123"/>
      <c r="NUD18" s="123"/>
      <c r="NUE18" s="123"/>
      <c r="NUF18" s="123"/>
      <c r="NUG18" s="123"/>
      <c r="NUH18" s="123"/>
      <c r="NUI18" s="123"/>
      <c r="NUJ18" s="123"/>
      <c r="NUK18" s="123"/>
      <c r="NUL18" s="123"/>
      <c r="NUM18" s="123"/>
      <c r="NUN18" s="123"/>
      <c r="NUO18" s="123"/>
      <c r="NUP18" s="123"/>
      <c r="NUQ18" s="123"/>
      <c r="NUR18" s="123"/>
      <c r="NUS18" s="123"/>
      <c r="NUT18" s="123"/>
      <c r="NUU18" s="123"/>
      <c r="NUV18" s="123"/>
      <c r="NUW18" s="123"/>
      <c r="NUX18" s="123"/>
      <c r="NUY18" s="123"/>
      <c r="NUZ18" s="123"/>
      <c r="NVA18" s="123"/>
      <c r="NVB18" s="123"/>
      <c r="NVC18" s="123"/>
      <c r="NVD18" s="123"/>
      <c r="NVE18" s="123"/>
      <c r="NVF18" s="123"/>
      <c r="NVG18" s="123"/>
      <c r="NVH18" s="123"/>
      <c r="NVI18" s="123"/>
      <c r="NVJ18" s="123"/>
      <c r="NVK18" s="123"/>
      <c r="NVL18" s="123"/>
      <c r="NVM18" s="123"/>
      <c r="NVN18" s="123"/>
      <c r="NVO18" s="123"/>
      <c r="NVP18" s="123"/>
      <c r="NVQ18" s="123"/>
      <c r="NVR18" s="123"/>
      <c r="NVS18" s="123"/>
      <c r="NVT18" s="123"/>
      <c r="NVU18" s="123"/>
      <c r="NVV18" s="123"/>
      <c r="NVW18" s="123"/>
      <c r="NVX18" s="123"/>
      <c r="NVY18" s="123"/>
      <c r="NVZ18" s="123"/>
      <c r="NWA18" s="123"/>
      <c r="NWB18" s="123"/>
      <c r="NWC18" s="123"/>
      <c r="NWD18" s="123"/>
      <c r="NWE18" s="123"/>
      <c r="NWF18" s="123"/>
      <c r="NWG18" s="123"/>
      <c r="NWH18" s="123"/>
      <c r="NWI18" s="123"/>
      <c r="NWJ18" s="123"/>
      <c r="NWK18" s="123"/>
      <c r="NWL18" s="123"/>
      <c r="NWM18" s="123"/>
      <c r="NWN18" s="123"/>
      <c r="NWO18" s="123"/>
      <c r="NWP18" s="123"/>
      <c r="NWQ18" s="123"/>
      <c r="NWR18" s="123"/>
      <c r="NWS18" s="123"/>
      <c r="NWT18" s="123"/>
      <c r="NWU18" s="123"/>
      <c r="NWV18" s="123"/>
      <c r="NWW18" s="123"/>
      <c r="NWX18" s="123"/>
      <c r="NWY18" s="123"/>
      <c r="NWZ18" s="123"/>
      <c r="NXA18" s="123"/>
      <c r="NXB18" s="123"/>
      <c r="NXC18" s="123"/>
      <c r="NXD18" s="123"/>
      <c r="NXE18" s="123"/>
      <c r="NXF18" s="123"/>
      <c r="NXG18" s="123"/>
      <c r="NXH18" s="123"/>
      <c r="NXI18" s="123"/>
      <c r="NXJ18" s="123"/>
      <c r="NXK18" s="123"/>
      <c r="NXL18" s="123"/>
      <c r="NXM18" s="123"/>
      <c r="NXN18" s="123"/>
      <c r="NXO18" s="123"/>
      <c r="NXP18" s="123"/>
      <c r="NXQ18" s="123"/>
      <c r="NXR18" s="123"/>
      <c r="NXS18" s="123"/>
      <c r="NXT18" s="123"/>
      <c r="NXU18" s="123"/>
      <c r="NXV18" s="123"/>
      <c r="NXW18" s="123"/>
      <c r="NXX18" s="123"/>
      <c r="NXY18" s="123"/>
      <c r="NXZ18" s="123"/>
      <c r="NYA18" s="123"/>
      <c r="NYB18" s="123"/>
      <c r="NYC18" s="123"/>
      <c r="NYD18" s="123"/>
      <c r="NYE18" s="123"/>
      <c r="NYF18" s="123"/>
      <c r="NYG18" s="123"/>
      <c r="NYH18" s="123"/>
      <c r="NYI18" s="123"/>
      <c r="NYJ18" s="123"/>
      <c r="NYK18" s="123"/>
      <c r="NYL18" s="123"/>
      <c r="NYM18" s="123"/>
      <c r="NYN18" s="123"/>
      <c r="NYO18" s="123"/>
      <c r="NYP18" s="123"/>
      <c r="NYQ18" s="123"/>
      <c r="NYR18" s="123"/>
      <c r="NYS18" s="123"/>
      <c r="NYT18" s="123"/>
      <c r="NYU18" s="123"/>
      <c r="NYV18" s="123"/>
      <c r="NYW18" s="123"/>
      <c r="NYX18" s="123"/>
      <c r="NYY18" s="123"/>
      <c r="NYZ18" s="123"/>
      <c r="NZA18" s="123"/>
      <c r="NZB18" s="123"/>
      <c r="NZC18" s="123"/>
      <c r="NZD18" s="123"/>
      <c r="NZE18" s="123"/>
      <c r="NZF18" s="123"/>
      <c r="NZG18" s="123"/>
      <c r="NZH18" s="123"/>
      <c r="NZI18" s="123"/>
      <c r="NZJ18" s="123"/>
      <c r="NZK18" s="123"/>
      <c r="NZL18" s="123"/>
      <c r="NZM18" s="123"/>
      <c r="NZN18" s="123"/>
      <c r="NZO18" s="123"/>
      <c r="NZP18" s="123"/>
      <c r="NZQ18" s="123"/>
      <c r="NZR18" s="123"/>
      <c r="NZS18" s="123"/>
      <c r="NZT18" s="123"/>
      <c r="NZU18" s="123"/>
      <c r="NZV18" s="123"/>
      <c r="NZW18" s="123"/>
      <c r="NZX18" s="123"/>
      <c r="NZY18" s="123"/>
      <c r="NZZ18" s="123"/>
      <c r="OAA18" s="123"/>
      <c r="OAB18" s="123"/>
      <c r="OAC18" s="123"/>
      <c r="OAD18" s="123"/>
      <c r="OAE18" s="123"/>
      <c r="OAF18" s="123"/>
      <c r="OAG18" s="123"/>
      <c r="OAH18" s="123"/>
      <c r="OAI18" s="123"/>
      <c r="OAJ18" s="123"/>
      <c r="OAK18" s="123"/>
      <c r="OAL18" s="123"/>
      <c r="OAM18" s="123"/>
      <c r="OAN18" s="123"/>
      <c r="OAO18" s="123"/>
      <c r="OAP18" s="123"/>
      <c r="OAQ18" s="123"/>
      <c r="OAR18" s="123"/>
      <c r="OAS18" s="123"/>
      <c r="OAT18" s="123"/>
      <c r="OAU18" s="123"/>
      <c r="OAV18" s="123"/>
      <c r="OAW18" s="123"/>
      <c r="OAX18" s="123"/>
      <c r="OAY18" s="123"/>
      <c r="OAZ18" s="123"/>
      <c r="OBA18" s="123"/>
      <c r="OBB18" s="123"/>
      <c r="OBC18" s="123"/>
      <c r="OBD18" s="123"/>
      <c r="OBE18" s="123"/>
      <c r="OBF18" s="123"/>
      <c r="OBG18" s="123"/>
      <c r="OBH18" s="123"/>
      <c r="OBI18" s="123"/>
      <c r="OBJ18" s="123"/>
      <c r="OBK18" s="123"/>
      <c r="OBL18" s="123"/>
      <c r="OBM18" s="123"/>
      <c r="OBN18" s="123"/>
      <c r="OBO18" s="123"/>
      <c r="OBP18" s="123"/>
      <c r="OBQ18" s="123"/>
      <c r="OBR18" s="123"/>
      <c r="OBS18" s="123"/>
      <c r="OBT18" s="123"/>
      <c r="OBU18" s="123"/>
      <c r="OBV18" s="123"/>
      <c r="OBW18" s="123"/>
      <c r="OBX18" s="123"/>
      <c r="OBY18" s="123"/>
      <c r="OBZ18" s="123"/>
      <c r="OCA18" s="123"/>
      <c r="OCB18" s="123"/>
      <c r="OCC18" s="123"/>
      <c r="OCD18" s="123"/>
      <c r="OCE18" s="123"/>
      <c r="OCF18" s="123"/>
      <c r="OCG18" s="123"/>
      <c r="OCH18" s="123"/>
      <c r="OCI18" s="123"/>
      <c r="OCJ18" s="123"/>
      <c r="OCK18" s="123"/>
      <c r="OCL18" s="123"/>
      <c r="OCM18" s="123"/>
      <c r="OCN18" s="123"/>
      <c r="OCO18" s="123"/>
      <c r="OCP18" s="123"/>
      <c r="OCQ18" s="123"/>
      <c r="OCR18" s="123"/>
      <c r="OCS18" s="123"/>
      <c r="OCT18" s="123"/>
      <c r="OCU18" s="123"/>
      <c r="OCV18" s="123"/>
      <c r="OCW18" s="123"/>
      <c r="OCX18" s="123"/>
      <c r="OCY18" s="123"/>
      <c r="OCZ18" s="123"/>
      <c r="ODA18" s="123"/>
      <c r="ODB18" s="123"/>
      <c r="ODC18" s="123"/>
      <c r="ODD18" s="123"/>
      <c r="ODE18" s="123"/>
      <c r="ODF18" s="123"/>
      <c r="ODG18" s="123"/>
      <c r="ODH18" s="123"/>
      <c r="ODI18" s="123"/>
      <c r="ODJ18" s="123"/>
      <c r="ODK18" s="123"/>
      <c r="ODL18" s="123"/>
      <c r="ODM18" s="123"/>
      <c r="ODN18" s="123"/>
      <c r="ODO18" s="123"/>
      <c r="ODP18" s="123"/>
      <c r="ODQ18" s="123"/>
      <c r="ODR18" s="123"/>
      <c r="ODS18" s="123"/>
      <c r="ODT18" s="123"/>
      <c r="ODU18" s="123"/>
      <c r="ODV18" s="123"/>
      <c r="ODW18" s="123"/>
      <c r="ODX18" s="123"/>
      <c r="ODY18" s="123"/>
      <c r="ODZ18" s="123"/>
      <c r="OEA18" s="123"/>
      <c r="OEB18" s="123"/>
      <c r="OEC18" s="123"/>
      <c r="OED18" s="123"/>
      <c r="OEE18" s="123"/>
      <c r="OEF18" s="123"/>
      <c r="OEG18" s="123"/>
      <c r="OEH18" s="123"/>
      <c r="OEI18" s="123"/>
      <c r="OEJ18" s="123"/>
      <c r="OEK18" s="123"/>
      <c r="OEL18" s="123"/>
      <c r="OEM18" s="123"/>
      <c r="OEN18" s="123"/>
      <c r="OEO18" s="123"/>
      <c r="OEP18" s="123"/>
      <c r="OEQ18" s="123"/>
      <c r="OER18" s="123"/>
      <c r="OES18" s="123"/>
      <c r="OET18" s="123"/>
      <c r="OEU18" s="123"/>
      <c r="OEV18" s="123"/>
      <c r="OEW18" s="123"/>
      <c r="OEX18" s="123"/>
      <c r="OEY18" s="123"/>
      <c r="OEZ18" s="123"/>
      <c r="OFA18" s="123"/>
      <c r="OFB18" s="123"/>
      <c r="OFC18" s="123"/>
      <c r="OFD18" s="123"/>
      <c r="OFE18" s="123"/>
      <c r="OFF18" s="123"/>
      <c r="OFG18" s="123"/>
      <c r="OFH18" s="123"/>
      <c r="OFI18" s="123"/>
      <c r="OFJ18" s="123"/>
      <c r="OFK18" s="123"/>
      <c r="OFL18" s="123"/>
      <c r="OFM18" s="123"/>
      <c r="OFN18" s="123"/>
      <c r="OFO18" s="123"/>
      <c r="OFP18" s="123"/>
      <c r="OFQ18" s="123"/>
      <c r="OFR18" s="123"/>
      <c r="OFS18" s="123"/>
      <c r="OFT18" s="123"/>
      <c r="OFU18" s="123"/>
      <c r="OFV18" s="123"/>
      <c r="OFW18" s="123"/>
      <c r="OFX18" s="123"/>
      <c r="OFY18" s="123"/>
      <c r="OFZ18" s="123"/>
      <c r="OGA18" s="123"/>
      <c r="OGB18" s="123"/>
      <c r="OGC18" s="123"/>
      <c r="OGD18" s="123"/>
      <c r="OGE18" s="123"/>
      <c r="OGF18" s="123"/>
      <c r="OGG18" s="123"/>
      <c r="OGH18" s="123"/>
      <c r="OGI18" s="123"/>
      <c r="OGJ18" s="123"/>
      <c r="OGK18" s="123"/>
      <c r="OGL18" s="123"/>
      <c r="OGM18" s="123"/>
      <c r="OGN18" s="123"/>
      <c r="OGO18" s="123"/>
      <c r="OGP18" s="123"/>
      <c r="OGQ18" s="123"/>
      <c r="OGR18" s="123"/>
      <c r="OGS18" s="123"/>
      <c r="OGT18" s="123"/>
      <c r="OGU18" s="123"/>
      <c r="OGV18" s="123"/>
      <c r="OGW18" s="123"/>
      <c r="OGX18" s="123"/>
      <c r="OGY18" s="123"/>
      <c r="OGZ18" s="123"/>
      <c r="OHA18" s="123"/>
      <c r="OHB18" s="123"/>
      <c r="OHC18" s="123"/>
      <c r="OHD18" s="123"/>
      <c r="OHE18" s="123"/>
      <c r="OHF18" s="123"/>
      <c r="OHG18" s="123"/>
      <c r="OHH18" s="123"/>
      <c r="OHI18" s="123"/>
      <c r="OHJ18" s="123"/>
      <c r="OHK18" s="123"/>
      <c r="OHL18" s="123"/>
      <c r="OHM18" s="123"/>
      <c r="OHN18" s="123"/>
      <c r="OHO18" s="123"/>
      <c r="OHP18" s="123"/>
      <c r="OHQ18" s="123"/>
      <c r="OHR18" s="123"/>
      <c r="OHS18" s="123"/>
      <c r="OHT18" s="123"/>
      <c r="OHU18" s="123"/>
      <c r="OHV18" s="123"/>
      <c r="OHW18" s="123"/>
      <c r="OHX18" s="123"/>
      <c r="OHY18" s="123"/>
      <c r="OHZ18" s="123"/>
      <c r="OIA18" s="123"/>
      <c r="OIB18" s="123"/>
      <c r="OIC18" s="123"/>
      <c r="OID18" s="123"/>
      <c r="OIE18" s="123"/>
      <c r="OIF18" s="123"/>
      <c r="OIG18" s="123"/>
      <c r="OIH18" s="123"/>
      <c r="OII18" s="123"/>
      <c r="OIJ18" s="123"/>
      <c r="OIK18" s="123"/>
      <c r="OIL18" s="123"/>
      <c r="OIM18" s="123"/>
      <c r="OIN18" s="123"/>
      <c r="OIO18" s="123"/>
      <c r="OIP18" s="123"/>
      <c r="OIQ18" s="123"/>
      <c r="OIR18" s="123"/>
      <c r="OIS18" s="123"/>
      <c r="OIT18" s="123"/>
      <c r="OIU18" s="123"/>
      <c r="OIV18" s="123"/>
      <c r="OIW18" s="123"/>
      <c r="OIX18" s="123"/>
      <c r="OIY18" s="123"/>
      <c r="OIZ18" s="123"/>
      <c r="OJA18" s="123"/>
      <c r="OJB18" s="123"/>
      <c r="OJC18" s="123"/>
      <c r="OJD18" s="123"/>
      <c r="OJE18" s="123"/>
      <c r="OJF18" s="123"/>
      <c r="OJG18" s="123"/>
      <c r="OJH18" s="123"/>
      <c r="OJI18" s="123"/>
      <c r="OJJ18" s="123"/>
      <c r="OJK18" s="123"/>
      <c r="OJL18" s="123"/>
      <c r="OJM18" s="123"/>
      <c r="OJN18" s="123"/>
      <c r="OJO18" s="123"/>
      <c r="OJP18" s="123"/>
      <c r="OJQ18" s="123"/>
      <c r="OJR18" s="123"/>
      <c r="OJS18" s="123"/>
      <c r="OJT18" s="123"/>
      <c r="OJU18" s="123"/>
      <c r="OJV18" s="123"/>
      <c r="OJW18" s="123"/>
      <c r="OJX18" s="123"/>
      <c r="OJY18" s="123"/>
      <c r="OJZ18" s="123"/>
      <c r="OKA18" s="123"/>
      <c r="OKB18" s="123"/>
      <c r="OKC18" s="123"/>
      <c r="OKD18" s="123"/>
      <c r="OKE18" s="123"/>
      <c r="OKF18" s="123"/>
      <c r="OKG18" s="123"/>
      <c r="OKH18" s="123"/>
      <c r="OKI18" s="123"/>
      <c r="OKJ18" s="123"/>
      <c r="OKK18" s="123"/>
      <c r="OKL18" s="123"/>
      <c r="OKM18" s="123"/>
      <c r="OKN18" s="123"/>
      <c r="OKO18" s="123"/>
      <c r="OKP18" s="123"/>
      <c r="OKQ18" s="123"/>
      <c r="OKR18" s="123"/>
      <c r="OKS18" s="123"/>
      <c r="OKT18" s="123"/>
      <c r="OKU18" s="123"/>
      <c r="OKV18" s="123"/>
      <c r="OKW18" s="123"/>
      <c r="OKX18" s="123"/>
      <c r="OKY18" s="123"/>
      <c r="OKZ18" s="123"/>
      <c r="OLA18" s="123"/>
      <c r="OLB18" s="123"/>
      <c r="OLC18" s="123"/>
      <c r="OLD18" s="123"/>
      <c r="OLE18" s="123"/>
      <c r="OLF18" s="123"/>
      <c r="OLG18" s="123"/>
      <c r="OLH18" s="123"/>
      <c r="OLI18" s="123"/>
      <c r="OLJ18" s="123"/>
      <c r="OLK18" s="123"/>
      <c r="OLL18" s="123"/>
      <c r="OLM18" s="123"/>
      <c r="OLN18" s="123"/>
      <c r="OLO18" s="123"/>
      <c r="OLP18" s="123"/>
      <c r="OLQ18" s="123"/>
      <c r="OLR18" s="123"/>
      <c r="OLS18" s="123"/>
      <c r="OLT18" s="123"/>
      <c r="OLU18" s="123"/>
      <c r="OLV18" s="123"/>
      <c r="OLW18" s="123"/>
      <c r="OLX18" s="123"/>
      <c r="OLY18" s="123"/>
      <c r="OLZ18" s="123"/>
      <c r="OMA18" s="123"/>
      <c r="OMB18" s="123"/>
      <c r="OMC18" s="123"/>
      <c r="OMD18" s="123"/>
      <c r="OME18" s="123"/>
      <c r="OMF18" s="123"/>
      <c r="OMG18" s="123"/>
      <c r="OMH18" s="123"/>
      <c r="OMI18" s="123"/>
      <c r="OMJ18" s="123"/>
      <c r="OMK18" s="123"/>
      <c r="OML18" s="123"/>
      <c r="OMM18" s="123"/>
      <c r="OMN18" s="123"/>
      <c r="OMO18" s="123"/>
      <c r="OMP18" s="123"/>
      <c r="OMQ18" s="123"/>
      <c r="OMR18" s="123"/>
      <c r="OMS18" s="123"/>
      <c r="OMT18" s="123"/>
      <c r="OMU18" s="123"/>
      <c r="OMV18" s="123"/>
      <c r="OMW18" s="123"/>
      <c r="OMX18" s="123"/>
      <c r="OMY18" s="123"/>
      <c r="OMZ18" s="123"/>
      <c r="ONA18" s="123"/>
      <c r="ONB18" s="123"/>
      <c r="ONC18" s="123"/>
      <c r="OND18" s="123"/>
      <c r="ONE18" s="123"/>
      <c r="ONF18" s="123"/>
      <c r="ONG18" s="123"/>
      <c r="ONH18" s="123"/>
      <c r="ONI18" s="123"/>
      <c r="ONJ18" s="123"/>
      <c r="ONK18" s="123"/>
      <c r="ONL18" s="123"/>
      <c r="ONM18" s="123"/>
      <c r="ONN18" s="123"/>
      <c r="ONO18" s="123"/>
      <c r="ONP18" s="123"/>
      <c r="ONQ18" s="123"/>
      <c r="ONR18" s="123"/>
      <c r="ONS18" s="123"/>
      <c r="ONT18" s="123"/>
      <c r="ONU18" s="123"/>
      <c r="ONV18" s="123"/>
      <c r="ONW18" s="123"/>
      <c r="ONX18" s="123"/>
      <c r="ONY18" s="123"/>
      <c r="ONZ18" s="123"/>
      <c r="OOA18" s="123"/>
      <c r="OOB18" s="123"/>
      <c r="OOC18" s="123"/>
      <c r="OOD18" s="123"/>
      <c r="OOE18" s="123"/>
      <c r="OOF18" s="123"/>
      <c r="OOG18" s="123"/>
      <c r="OOH18" s="123"/>
      <c r="OOI18" s="123"/>
      <c r="OOJ18" s="123"/>
      <c r="OOK18" s="123"/>
      <c r="OOL18" s="123"/>
      <c r="OOM18" s="123"/>
      <c r="OON18" s="123"/>
      <c r="OOO18" s="123"/>
      <c r="OOP18" s="123"/>
      <c r="OOQ18" s="123"/>
      <c r="OOR18" s="123"/>
      <c r="OOS18" s="123"/>
      <c r="OOT18" s="123"/>
      <c r="OOU18" s="123"/>
      <c r="OOV18" s="123"/>
      <c r="OOW18" s="123"/>
      <c r="OOX18" s="123"/>
      <c r="OOY18" s="123"/>
      <c r="OOZ18" s="123"/>
      <c r="OPA18" s="123"/>
      <c r="OPB18" s="123"/>
      <c r="OPC18" s="123"/>
      <c r="OPD18" s="123"/>
      <c r="OPE18" s="123"/>
      <c r="OPF18" s="123"/>
      <c r="OPG18" s="123"/>
      <c r="OPH18" s="123"/>
      <c r="OPI18" s="123"/>
      <c r="OPJ18" s="123"/>
      <c r="OPK18" s="123"/>
      <c r="OPL18" s="123"/>
      <c r="OPM18" s="123"/>
      <c r="OPN18" s="123"/>
      <c r="OPO18" s="123"/>
      <c r="OPP18" s="123"/>
      <c r="OPQ18" s="123"/>
      <c r="OPR18" s="123"/>
      <c r="OPS18" s="123"/>
      <c r="OPT18" s="123"/>
      <c r="OPU18" s="123"/>
      <c r="OPV18" s="123"/>
      <c r="OPW18" s="123"/>
      <c r="OPX18" s="123"/>
      <c r="OPY18" s="123"/>
      <c r="OPZ18" s="123"/>
      <c r="OQA18" s="123"/>
      <c r="OQB18" s="123"/>
      <c r="OQC18" s="123"/>
      <c r="OQD18" s="123"/>
      <c r="OQE18" s="123"/>
      <c r="OQF18" s="123"/>
      <c r="OQG18" s="123"/>
      <c r="OQH18" s="123"/>
      <c r="OQI18" s="123"/>
      <c r="OQJ18" s="123"/>
      <c r="OQK18" s="123"/>
      <c r="OQL18" s="123"/>
      <c r="OQM18" s="123"/>
      <c r="OQN18" s="123"/>
      <c r="OQO18" s="123"/>
      <c r="OQP18" s="123"/>
      <c r="OQQ18" s="123"/>
      <c r="OQR18" s="123"/>
      <c r="OQS18" s="123"/>
      <c r="OQT18" s="123"/>
      <c r="OQU18" s="123"/>
      <c r="OQV18" s="123"/>
      <c r="OQW18" s="123"/>
      <c r="OQX18" s="123"/>
      <c r="OQY18" s="123"/>
      <c r="OQZ18" s="123"/>
      <c r="ORA18" s="123"/>
      <c r="ORB18" s="123"/>
      <c r="ORC18" s="123"/>
      <c r="ORD18" s="123"/>
      <c r="ORE18" s="123"/>
      <c r="ORF18" s="123"/>
      <c r="ORG18" s="123"/>
      <c r="ORH18" s="123"/>
      <c r="ORI18" s="123"/>
      <c r="ORJ18" s="123"/>
      <c r="ORK18" s="123"/>
      <c r="ORL18" s="123"/>
      <c r="ORM18" s="123"/>
      <c r="ORN18" s="123"/>
      <c r="ORO18" s="123"/>
      <c r="ORP18" s="123"/>
      <c r="ORQ18" s="123"/>
      <c r="ORR18" s="123"/>
      <c r="ORS18" s="123"/>
      <c r="ORT18" s="123"/>
      <c r="ORU18" s="123"/>
      <c r="ORV18" s="123"/>
      <c r="ORW18" s="123"/>
      <c r="ORX18" s="123"/>
      <c r="ORY18" s="123"/>
      <c r="ORZ18" s="123"/>
      <c r="OSA18" s="123"/>
      <c r="OSB18" s="123"/>
      <c r="OSC18" s="123"/>
      <c r="OSD18" s="123"/>
      <c r="OSE18" s="123"/>
      <c r="OSF18" s="123"/>
      <c r="OSG18" s="123"/>
      <c r="OSH18" s="123"/>
      <c r="OSI18" s="123"/>
      <c r="OSJ18" s="123"/>
      <c r="OSK18" s="123"/>
      <c r="OSL18" s="123"/>
      <c r="OSM18" s="123"/>
      <c r="OSN18" s="123"/>
      <c r="OSO18" s="123"/>
      <c r="OSP18" s="123"/>
      <c r="OSQ18" s="123"/>
      <c r="OSR18" s="123"/>
      <c r="OSS18" s="123"/>
      <c r="OST18" s="123"/>
      <c r="OSU18" s="123"/>
      <c r="OSV18" s="123"/>
      <c r="OSW18" s="123"/>
      <c r="OSX18" s="123"/>
      <c r="OSY18" s="123"/>
      <c r="OSZ18" s="123"/>
      <c r="OTA18" s="123"/>
      <c r="OTB18" s="123"/>
      <c r="OTC18" s="123"/>
      <c r="OTD18" s="123"/>
      <c r="OTE18" s="123"/>
      <c r="OTF18" s="123"/>
      <c r="OTG18" s="123"/>
      <c r="OTH18" s="123"/>
      <c r="OTI18" s="123"/>
      <c r="OTJ18" s="123"/>
      <c r="OTK18" s="123"/>
      <c r="OTL18" s="123"/>
      <c r="OTM18" s="123"/>
      <c r="OTN18" s="123"/>
      <c r="OTO18" s="123"/>
      <c r="OTP18" s="123"/>
      <c r="OTQ18" s="123"/>
      <c r="OTR18" s="123"/>
      <c r="OTS18" s="123"/>
      <c r="OTT18" s="123"/>
      <c r="OTU18" s="123"/>
      <c r="OTV18" s="123"/>
      <c r="OTW18" s="123"/>
      <c r="OTX18" s="123"/>
      <c r="OTY18" s="123"/>
      <c r="OTZ18" s="123"/>
      <c r="OUA18" s="123"/>
      <c r="OUB18" s="123"/>
      <c r="OUC18" s="123"/>
      <c r="OUD18" s="123"/>
      <c r="OUE18" s="123"/>
      <c r="OUF18" s="123"/>
      <c r="OUG18" s="123"/>
      <c r="OUH18" s="123"/>
      <c r="OUI18" s="123"/>
      <c r="OUJ18" s="123"/>
      <c r="OUK18" s="123"/>
      <c r="OUL18" s="123"/>
      <c r="OUM18" s="123"/>
      <c r="OUN18" s="123"/>
      <c r="OUO18" s="123"/>
      <c r="OUP18" s="123"/>
      <c r="OUQ18" s="123"/>
      <c r="OUR18" s="123"/>
      <c r="OUS18" s="123"/>
      <c r="OUT18" s="123"/>
      <c r="OUU18" s="123"/>
      <c r="OUV18" s="123"/>
      <c r="OUW18" s="123"/>
      <c r="OUX18" s="123"/>
      <c r="OUY18" s="123"/>
      <c r="OUZ18" s="123"/>
      <c r="OVA18" s="123"/>
      <c r="OVB18" s="123"/>
      <c r="OVC18" s="123"/>
      <c r="OVD18" s="123"/>
      <c r="OVE18" s="123"/>
      <c r="OVF18" s="123"/>
      <c r="OVG18" s="123"/>
      <c r="OVH18" s="123"/>
      <c r="OVI18" s="123"/>
      <c r="OVJ18" s="123"/>
      <c r="OVK18" s="123"/>
      <c r="OVL18" s="123"/>
      <c r="OVM18" s="123"/>
      <c r="OVN18" s="123"/>
      <c r="OVO18" s="123"/>
      <c r="OVP18" s="123"/>
      <c r="OVQ18" s="123"/>
      <c r="OVR18" s="123"/>
      <c r="OVS18" s="123"/>
      <c r="OVT18" s="123"/>
      <c r="OVU18" s="123"/>
      <c r="OVV18" s="123"/>
      <c r="OVW18" s="123"/>
      <c r="OVX18" s="123"/>
      <c r="OVY18" s="123"/>
      <c r="OVZ18" s="123"/>
      <c r="OWA18" s="123"/>
      <c r="OWB18" s="123"/>
      <c r="OWC18" s="123"/>
      <c r="OWD18" s="123"/>
      <c r="OWE18" s="123"/>
      <c r="OWF18" s="123"/>
      <c r="OWG18" s="123"/>
      <c r="OWH18" s="123"/>
      <c r="OWI18" s="123"/>
      <c r="OWJ18" s="123"/>
      <c r="OWK18" s="123"/>
      <c r="OWL18" s="123"/>
      <c r="OWM18" s="123"/>
      <c r="OWN18" s="123"/>
      <c r="OWO18" s="123"/>
      <c r="OWP18" s="123"/>
      <c r="OWQ18" s="123"/>
      <c r="OWR18" s="123"/>
      <c r="OWS18" s="123"/>
      <c r="OWT18" s="123"/>
      <c r="OWU18" s="123"/>
      <c r="OWV18" s="123"/>
      <c r="OWW18" s="123"/>
      <c r="OWX18" s="123"/>
      <c r="OWY18" s="123"/>
      <c r="OWZ18" s="123"/>
      <c r="OXA18" s="123"/>
      <c r="OXB18" s="123"/>
      <c r="OXC18" s="123"/>
      <c r="OXD18" s="123"/>
      <c r="OXE18" s="123"/>
      <c r="OXF18" s="123"/>
      <c r="OXG18" s="123"/>
      <c r="OXH18" s="123"/>
      <c r="OXI18" s="123"/>
      <c r="OXJ18" s="123"/>
      <c r="OXK18" s="123"/>
      <c r="OXL18" s="123"/>
      <c r="OXM18" s="123"/>
      <c r="OXN18" s="123"/>
      <c r="OXO18" s="123"/>
      <c r="OXP18" s="123"/>
      <c r="OXQ18" s="123"/>
      <c r="OXR18" s="123"/>
      <c r="OXS18" s="123"/>
      <c r="OXT18" s="123"/>
      <c r="OXU18" s="123"/>
      <c r="OXV18" s="123"/>
      <c r="OXW18" s="123"/>
      <c r="OXX18" s="123"/>
      <c r="OXY18" s="123"/>
      <c r="OXZ18" s="123"/>
      <c r="OYA18" s="123"/>
      <c r="OYB18" s="123"/>
      <c r="OYC18" s="123"/>
      <c r="OYD18" s="123"/>
      <c r="OYE18" s="123"/>
      <c r="OYF18" s="123"/>
      <c r="OYG18" s="123"/>
      <c r="OYH18" s="123"/>
      <c r="OYI18" s="123"/>
      <c r="OYJ18" s="123"/>
      <c r="OYK18" s="123"/>
      <c r="OYL18" s="123"/>
      <c r="OYM18" s="123"/>
      <c r="OYN18" s="123"/>
      <c r="OYO18" s="123"/>
      <c r="OYP18" s="123"/>
      <c r="OYQ18" s="123"/>
      <c r="OYR18" s="123"/>
      <c r="OYS18" s="123"/>
      <c r="OYT18" s="123"/>
      <c r="OYU18" s="123"/>
      <c r="OYV18" s="123"/>
      <c r="OYW18" s="123"/>
      <c r="OYX18" s="123"/>
      <c r="OYY18" s="123"/>
      <c r="OYZ18" s="123"/>
      <c r="OZA18" s="123"/>
      <c r="OZB18" s="123"/>
      <c r="OZC18" s="123"/>
      <c r="OZD18" s="123"/>
      <c r="OZE18" s="123"/>
      <c r="OZF18" s="123"/>
      <c r="OZG18" s="123"/>
      <c r="OZH18" s="123"/>
      <c r="OZI18" s="123"/>
      <c r="OZJ18" s="123"/>
      <c r="OZK18" s="123"/>
      <c r="OZL18" s="123"/>
      <c r="OZM18" s="123"/>
      <c r="OZN18" s="123"/>
      <c r="OZO18" s="123"/>
      <c r="OZP18" s="123"/>
      <c r="OZQ18" s="123"/>
      <c r="OZR18" s="123"/>
      <c r="OZS18" s="123"/>
      <c r="OZT18" s="123"/>
      <c r="OZU18" s="123"/>
      <c r="OZV18" s="123"/>
      <c r="OZW18" s="123"/>
      <c r="OZX18" s="123"/>
      <c r="OZY18" s="123"/>
      <c r="OZZ18" s="123"/>
      <c r="PAA18" s="123"/>
      <c r="PAB18" s="123"/>
      <c r="PAC18" s="123"/>
      <c r="PAD18" s="123"/>
      <c r="PAE18" s="123"/>
      <c r="PAF18" s="123"/>
      <c r="PAG18" s="123"/>
      <c r="PAH18" s="123"/>
      <c r="PAI18" s="123"/>
      <c r="PAJ18" s="123"/>
      <c r="PAK18" s="123"/>
      <c r="PAL18" s="123"/>
      <c r="PAM18" s="123"/>
      <c r="PAN18" s="123"/>
      <c r="PAO18" s="123"/>
      <c r="PAP18" s="123"/>
      <c r="PAQ18" s="123"/>
      <c r="PAR18" s="123"/>
      <c r="PAS18" s="123"/>
      <c r="PAT18" s="123"/>
      <c r="PAU18" s="123"/>
      <c r="PAV18" s="123"/>
      <c r="PAW18" s="123"/>
      <c r="PAX18" s="123"/>
      <c r="PAY18" s="123"/>
      <c r="PAZ18" s="123"/>
      <c r="PBA18" s="123"/>
      <c r="PBB18" s="123"/>
      <c r="PBC18" s="123"/>
      <c r="PBD18" s="123"/>
      <c r="PBE18" s="123"/>
      <c r="PBF18" s="123"/>
      <c r="PBG18" s="123"/>
      <c r="PBH18" s="123"/>
      <c r="PBI18" s="123"/>
      <c r="PBJ18" s="123"/>
      <c r="PBK18" s="123"/>
      <c r="PBL18" s="123"/>
      <c r="PBM18" s="123"/>
      <c r="PBN18" s="123"/>
      <c r="PBO18" s="123"/>
      <c r="PBP18" s="123"/>
      <c r="PBQ18" s="123"/>
      <c r="PBR18" s="123"/>
      <c r="PBS18" s="123"/>
      <c r="PBT18" s="123"/>
      <c r="PBU18" s="123"/>
      <c r="PBV18" s="123"/>
      <c r="PBW18" s="123"/>
      <c r="PBX18" s="123"/>
      <c r="PBY18" s="123"/>
      <c r="PBZ18" s="123"/>
      <c r="PCA18" s="123"/>
      <c r="PCB18" s="123"/>
      <c r="PCC18" s="123"/>
      <c r="PCD18" s="123"/>
      <c r="PCE18" s="123"/>
      <c r="PCF18" s="123"/>
      <c r="PCG18" s="123"/>
      <c r="PCH18" s="123"/>
      <c r="PCI18" s="123"/>
      <c r="PCJ18" s="123"/>
      <c r="PCK18" s="123"/>
      <c r="PCL18" s="123"/>
      <c r="PCM18" s="123"/>
      <c r="PCN18" s="123"/>
      <c r="PCO18" s="123"/>
      <c r="PCP18" s="123"/>
      <c r="PCQ18" s="123"/>
      <c r="PCR18" s="123"/>
      <c r="PCS18" s="123"/>
      <c r="PCT18" s="123"/>
      <c r="PCU18" s="123"/>
      <c r="PCV18" s="123"/>
      <c r="PCW18" s="123"/>
      <c r="PCX18" s="123"/>
      <c r="PCY18" s="123"/>
      <c r="PCZ18" s="123"/>
      <c r="PDA18" s="123"/>
      <c r="PDB18" s="123"/>
      <c r="PDC18" s="123"/>
      <c r="PDD18" s="123"/>
      <c r="PDE18" s="123"/>
      <c r="PDF18" s="123"/>
      <c r="PDG18" s="123"/>
      <c r="PDH18" s="123"/>
      <c r="PDI18" s="123"/>
      <c r="PDJ18" s="123"/>
      <c r="PDK18" s="123"/>
      <c r="PDL18" s="123"/>
      <c r="PDM18" s="123"/>
      <c r="PDN18" s="123"/>
      <c r="PDO18" s="123"/>
      <c r="PDP18" s="123"/>
      <c r="PDQ18" s="123"/>
      <c r="PDR18" s="123"/>
      <c r="PDS18" s="123"/>
      <c r="PDT18" s="123"/>
      <c r="PDU18" s="123"/>
      <c r="PDV18" s="123"/>
      <c r="PDW18" s="123"/>
      <c r="PDX18" s="123"/>
      <c r="PDY18" s="123"/>
      <c r="PDZ18" s="123"/>
      <c r="PEA18" s="123"/>
      <c r="PEB18" s="123"/>
      <c r="PEC18" s="123"/>
      <c r="PED18" s="123"/>
      <c r="PEE18" s="123"/>
      <c r="PEF18" s="123"/>
      <c r="PEG18" s="123"/>
      <c r="PEH18" s="123"/>
      <c r="PEI18" s="123"/>
      <c r="PEJ18" s="123"/>
      <c r="PEK18" s="123"/>
      <c r="PEL18" s="123"/>
      <c r="PEM18" s="123"/>
      <c r="PEN18" s="123"/>
      <c r="PEO18" s="123"/>
      <c r="PEP18" s="123"/>
      <c r="PEQ18" s="123"/>
      <c r="PER18" s="123"/>
      <c r="PES18" s="123"/>
      <c r="PET18" s="123"/>
      <c r="PEU18" s="123"/>
      <c r="PEV18" s="123"/>
      <c r="PEW18" s="123"/>
      <c r="PEX18" s="123"/>
      <c r="PEY18" s="123"/>
      <c r="PEZ18" s="123"/>
      <c r="PFA18" s="123"/>
      <c r="PFB18" s="123"/>
      <c r="PFC18" s="123"/>
      <c r="PFD18" s="123"/>
      <c r="PFE18" s="123"/>
      <c r="PFF18" s="123"/>
      <c r="PFG18" s="123"/>
      <c r="PFH18" s="123"/>
      <c r="PFI18" s="123"/>
      <c r="PFJ18" s="123"/>
      <c r="PFK18" s="123"/>
      <c r="PFL18" s="123"/>
      <c r="PFM18" s="123"/>
      <c r="PFN18" s="123"/>
      <c r="PFO18" s="123"/>
      <c r="PFP18" s="123"/>
      <c r="PFQ18" s="123"/>
      <c r="PFR18" s="123"/>
      <c r="PFS18" s="123"/>
      <c r="PFT18" s="123"/>
      <c r="PFU18" s="123"/>
      <c r="PFV18" s="123"/>
      <c r="PFW18" s="123"/>
      <c r="PFX18" s="123"/>
      <c r="PFY18" s="123"/>
      <c r="PFZ18" s="123"/>
      <c r="PGA18" s="123"/>
      <c r="PGB18" s="123"/>
      <c r="PGC18" s="123"/>
      <c r="PGD18" s="123"/>
      <c r="PGE18" s="123"/>
      <c r="PGF18" s="123"/>
      <c r="PGG18" s="123"/>
      <c r="PGH18" s="123"/>
      <c r="PGI18" s="123"/>
      <c r="PGJ18" s="123"/>
      <c r="PGK18" s="123"/>
      <c r="PGL18" s="123"/>
      <c r="PGM18" s="123"/>
      <c r="PGN18" s="123"/>
      <c r="PGO18" s="123"/>
      <c r="PGP18" s="123"/>
      <c r="PGQ18" s="123"/>
      <c r="PGR18" s="123"/>
      <c r="PGS18" s="123"/>
      <c r="PGT18" s="123"/>
      <c r="PGU18" s="123"/>
      <c r="PGV18" s="123"/>
      <c r="PGW18" s="123"/>
      <c r="PGX18" s="123"/>
      <c r="PGY18" s="123"/>
      <c r="PGZ18" s="123"/>
      <c r="PHA18" s="123"/>
      <c r="PHB18" s="123"/>
      <c r="PHC18" s="123"/>
      <c r="PHD18" s="123"/>
      <c r="PHE18" s="123"/>
      <c r="PHF18" s="123"/>
      <c r="PHG18" s="123"/>
      <c r="PHH18" s="123"/>
      <c r="PHI18" s="123"/>
      <c r="PHJ18" s="123"/>
      <c r="PHK18" s="123"/>
      <c r="PHL18" s="123"/>
      <c r="PHM18" s="123"/>
      <c r="PHN18" s="123"/>
      <c r="PHO18" s="123"/>
      <c r="PHP18" s="123"/>
      <c r="PHQ18" s="123"/>
      <c r="PHR18" s="123"/>
      <c r="PHS18" s="123"/>
      <c r="PHT18" s="123"/>
      <c r="PHU18" s="123"/>
      <c r="PHV18" s="123"/>
      <c r="PHW18" s="123"/>
      <c r="PHX18" s="123"/>
      <c r="PHY18" s="123"/>
      <c r="PHZ18" s="123"/>
      <c r="PIA18" s="123"/>
      <c r="PIB18" s="123"/>
      <c r="PIC18" s="123"/>
      <c r="PID18" s="123"/>
      <c r="PIE18" s="123"/>
      <c r="PIF18" s="123"/>
      <c r="PIG18" s="123"/>
      <c r="PIH18" s="123"/>
      <c r="PII18" s="123"/>
      <c r="PIJ18" s="123"/>
      <c r="PIK18" s="123"/>
      <c r="PIL18" s="123"/>
      <c r="PIM18" s="123"/>
      <c r="PIN18" s="123"/>
      <c r="PIO18" s="123"/>
      <c r="PIP18" s="123"/>
      <c r="PIQ18" s="123"/>
      <c r="PIR18" s="123"/>
      <c r="PIS18" s="123"/>
      <c r="PIT18" s="123"/>
      <c r="PIU18" s="123"/>
      <c r="PIV18" s="123"/>
      <c r="PIW18" s="123"/>
      <c r="PIX18" s="123"/>
      <c r="PIY18" s="123"/>
      <c r="PIZ18" s="123"/>
      <c r="PJA18" s="123"/>
      <c r="PJB18" s="123"/>
      <c r="PJC18" s="123"/>
      <c r="PJD18" s="123"/>
      <c r="PJE18" s="123"/>
      <c r="PJF18" s="123"/>
      <c r="PJG18" s="123"/>
      <c r="PJH18" s="123"/>
      <c r="PJI18" s="123"/>
      <c r="PJJ18" s="123"/>
      <c r="PJK18" s="123"/>
      <c r="PJL18" s="123"/>
      <c r="PJM18" s="123"/>
      <c r="PJN18" s="123"/>
      <c r="PJO18" s="123"/>
      <c r="PJP18" s="123"/>
      <c r="PJQ18" s="123"/>
      <c r="PJR18" s="123"/>
      <c r="PJS18" s="123"/>
      <c r="PJT18" s="123"/>
      <c r="PJU18" s="123"/>
      <c r="PJV18" s="123"/>
      <c r="PJW18" s="123"/>
      <c r="PJX18" s="123"/>
      <c r="PJY18" s="123"/>
      <c r="PJZ18" s="123"/>
      <c r="PKA18" s="123"/>
      <c r="PKB18" s="123"/>
      <c r="PKC18" s="123"/>
      <c r="PKD18" s="123"/>
      <c r="PKE18" s="123"/>
      <c r="PKF18" s="123"/>
      <c r="PKG18" s="123"/>
      <c r="PKH18" s="123"/>
      <c r="PKI18" s="123"/>
      <c r="PKJ18" s="123"/>
      <c r="PKK18" s="123"/>
      <c r="PKL18" s="123"/>
      <c r="PKM18" s="123"/>
      <c r="PKN18" s="123"/>
      <c r="PKO18" s="123"/>
      <c r="PKP18" s="123"/>
      <c r="PKQ18" s="123"/>
      <c r="PKR18" s="123"/>
      <c r="PKS18" s="123"/>
      <c r="PKT18" s="123"/>
      <c r="PKU18" s="123"/>
      <c r="PKV18" s="123"/>
      <c r="PKW18" s="123"/>
      <c r="PKX18" s="123"/>
      <c r="PKY18" s="123"/>
      <c r="PKZ18" s="123"/>
      <c r="PLA18" s="123"/>
      <c r="PLB18" s="123"/>
      <c r="PLC18" s="123"/>
      <c r="PLD18" s="123"/>
      <c r="PLE18" s="123"/>
      <c r="PLF18" s="123"/>
      <c r="PLG18" s="123"/>
      <c r="PLH18" s="123"/>
      <c r="PLI18" s="123"/>
      <c r="PLJ18" s="123"/>
      <c r="PLK18" s="123"/>
      <c r="PLL18" s="123"/>
      <c r="PLM18" s="123"/>
      <c r="PLN18" s="123"/>
      <c r="PLO18" s="123"/>
      <c r="PLP18" s="123"/>
      <c r="PLQ18" s="123"/>
      <c r="PLR18" s="123"/>
      <c r="PLS18" s="123"/>
      <c r="PLT18" s="123"/>
      <c r="PLU18" s="123"/>
      <c r="PLV18" s="123"/>
      <c r="PLW18" s="123"/>
      <c r="PLX18" s="123"/>
      <c r="PLY18" s="123"/>
      <c r="PLZ18" s="123"/>
      <c r="PMA18" s="123"/>
      <c r="PMB18" s="123"/>
      <c r="PMC18" s="123"/>
      <c r="PMD18" s="123"/>
      <c r="PME18" s="123"/>
      <c r="PMF18" s="123"/>
      <c r="PMG18" s="123"/>
      <c r="PMH18" s="123"/>
      <c r="PMI18" s="123"/>
      <c r="PMJ18" s="123"/>
      <c r="PMK18" s="123"/>
      <c r="PML18" s="123"/>
      <c r="PMM18" s="123"/>
      <c r="PMN18" s="123"/>
      <c r="PMO18" s="123"/>
      <c r="PMP18" s="123"/>
      <c r="PMQ18" s="123"/>
      <c r="PMR18" s="123"/>
      <c r="PMS18" s="123"/>
      <c r="PMT18" s="123"/>
      <c r="PMU18" s="123"/>
      <c r="PMV18" s="123"/>
      <c r="PMW18" s="123"/>
      <c r="PMX18" s="123"/>
      <c r="PMY18" s="123"/>
      <c r="PMZ18" s="123"/>
      <c r="PNA18" s="123"/>
      <c r="PNB18" s="123"/>
      <c r="PNC18" s="123"/>
      <c r="PND18" s="123"/>
      <c r="PNE18" s="123"/>
      <c r="PNF18" s="123"/>
      <c r="PNG18" s="123"/>
      <c r="PNH18" s="123"/>
      <c r="PNI18" s="123"/>
      <c r="PNJ18" s="123"/>
      <c r="PNK18" s="123"/>
      <c r="PNL18" s="123"/>
      <c r="PNM18" s="123"/>
      <c r="PNN18" s="123"/>
      <c r="PNO18" s="123"/>
      <c r="PNP18" s="123"/>
      <c r="PNQ18" s="123"/>
      <c r="PNR18" s="123"/>
      <c r="PNS18" s="123"/>
      <c r="PNT18" s="123"/>
      <c r="PNU18" s="123"/>
      <c r="PNV18" s="123"/>
      <c r="PNW18" s="123"/>
      <c r="PNX18" s="123"/>
      <c r="PNY18" s="123"/>
      <c r="PNZ18" s="123"/>
      <c r="POA18" s="123"/>
      <c r="POB18" s="123"/>
      <c r="POC18" s="123"/>
      <c r="POD18" s="123"/>
      <c r="POE18" s="123"/>
      <c r="POF18" s="123"/>
      <c r="POG18" s="123"/>
      <c r="POH18" s="123"/>
      <c r="POI18" s="123"/>
      <c r="POJ18" s="123"/>
      <c r="POK18" s="123"/>
      <c r="POL18" s="123"/>
      <c r="POM18" s="123"/>
      <c r="PON18" s="123"/>
      <c r="POO18" s="123"/>
      <c r="POP18" s="123"/>
      <c r="POQ18" s="123"/>
      <c r="POR18" s="123"/>
      <c r="POS18" s="123"/>
      <c r="POT18" s="123"/>
      <c r="POU18" s="123"/>
      <c r="POV18" s="123"/>
      <c r="POW18" s="123"/>
      <c r="POX18" s="123"/>
      <c r="POY18" s="123"/>
      <c r="POZ18" s="123"/>
      <c r="PPA18" s="123"/>
      <c r="PPB18" s="123"/>
      <c r="PPC18" s="123"/>
      <c r="PPD18" s="123"/>
      <c r="PPE18" s="123"/>
      <c r="PPF18" s="123"/>
      <c r="PPG18" s="123"/>
      <c r="PPH18" s="123"/>
      <c r="PPI18" s="123"/>
      <c r="PPJ18" s="123"/>
      <c r="PPK18" s="123"/>
      <c r="PPL18" s="123"/>
      <c r="PPM18" s="123"/>
      <c r="PPN18" s="123"/>
      <c r="PPO18" s="123"/>
      <c r="PPP18" s="123"/>
      <c r="PPQ18" s="123"/>
      <c r="PPR18" s="123"/>
      <c r="PPS18" s="123"/>
      <c r="PPT18" s="123"/>
      <c r="PPU18" s="123"/>
      <c r="PPV18" s="123"/>
      <c r="PPW18" s="123"/>
      <c r="PPX18" s="123"/>
      <c r="PPY18" s="123"/>
      <c r="PPZ18" s="123"/>
      <c r="PQA18" s="123"/>
      <c r="PQB18" s="123"/>
      <c r="PQC18" s="123"/>
      <c r="PQD18" s="123"/>
      <c r="PQE18" s="123"/>
      <c r="PQF18" s="123"/>
      <c r="PQG18" s="123"/>
      <c r="PQH18" s="123"/>
      <c r="PQI18" s="123"/>
      <c r="PQJ18" s="123"/>
      <c r="PQK18" s="123"/>
      <c r="PQL18" s="123"/>
      <c r="PQM18" s="123"/>
      <c r="PQN18" s="123"/>
      <c r="PQO18" s="123"/>
      <c r="PQP18" s="123"/>
      <c r="PQQ18" s="123"/>
      <c r="PQR18" s="123"/>
      <c r="PQS18" s="123"/>
      <c r="PQT18" s="123"/>
      <c r="PQU18" s="123"/>
      <c r="PQV18" s="123"/>
      <c r="PQW18" s="123"/>
      <c r="PQX18" s="123"/>
      <c r="PQY18" s="123"/>
      <c r="PQZ18" s="123"/>
      <c r="PRA18" s="123"/>
      <c r="PRB18" s="123"/>
      <c r="PRC18" s="123"/>
      <c r="PRD18" s="123"/>
      <c r="PRE18" s="123"/>
      <c r="PRF18" s="123"/>
      <c r="PRG18" s="123"/>
      <c r="PRH18" s="123"/>
      <c r="PRI18" s="123"/>
      <c r="PRJ18" s="123"/>
      <c r="PRK18" s="123"/>
      <c r="PRL18" s="123"/>
      <c r="PRM18" s="123"/>
      <c r="PRN18" s="123"/>
      <c r="PRO18" s="123"/>
      <c r="PRP18" s="123"/>
      <c r="PRQ18" s="123"/>
      <c r="PRR18" s="123"/>
      <c r="PRS18" s="123"/>
      <c r="PRT18" s="123"/>
      <c r="PRU18" s="123"/>
      <c r="PRV18" s="123"/>
      <c r="PRW18" s="123"/>
      <c r="PRX18" s="123"/>
      <c r="PRY18" s="123"/>
      <c r="PRZ18" s="123"/>
      <c r="PSA18" s="123"/>
      <c r="PSB18" s="123"/>
      <c r="PSC18" s="123"/>
      <c r="PSD18" s="123"/>
      <c r="PSE18" s="123"/>
      <c r="PSF18" s="123"/>
      <c r="PSG18" s="123"/>
      <c r="PSH18" s="123"/>
      <c r="PSI18" s="123"/>
      <c r="PSJ18" s="123"/>
      <c r="PSK18" s="123"/>
      <c r="PSL18" s="123"/>
      <c r="PSM18" s="123"/>
      <c r="PSN18" s="123"/>
      <c r="PSO18" s="123"/>
      <c r="PSP18" s="123"/>
      <c r="PSQ18" s="123"/>
      <c r="PSR18" s="123"/>
      <c r="PSS18" s="123"/>
      <c r="PST18" s="123"/>
      <c r="PSU18" s="123"/>
      <c r="PSV18" s="123"/>
      <c r="PSW18" s="123"/>
      <c r="PSX18" s="123"/>
      <c r="PSY18" s="123"/>
      <c r="PSZ18" s="123"/>
      <c r="PTA18" s="123"/>
      <c r="PTB18" s="123"/>
      <c r="PTC18" s="123"/>
      <c r="PTD18" s="123"/>
      <c r="PTE18" s="123"/>
      <c r="PTF18" s="123"/>
      <c r="PTG18" s="123"/>
      <c r="PTH18" s="123"/>
      <c r="PTI18" s="123"/>
      <c r="PTJ18" s="123"/>
      <c r="PTK18" s="123"/>
      <c r="PTL18" s="123"/>
      <c r="PTM18" s="123"/>
      <c r="PTN18" s="123"/>
      <c r="PTO18" s="123"/>
      <c r="PTP18" s="123"/>
      <c r="PTQ18" s="123"/>
      <c r="PTR18" s="123"/>
      <c r="PTS18" s="123"/>
      <c r="PTT18" s="123"/>
      <c r="PTU18" s="123"/>
      <c r="PTV18" s="123"/>
      <c r="PTW18" s="123"/>
      <c r="PTX18" s="123"/>
      <c r="PTY18" s="123"/>
      <c r="PTZ18" s="123"/>
      <c r="PUA18" s="123"/>
      <c r="PUB18" s="123"/>
      <c r="PUC18" s="123"/>
      <c r="PUD18" s="123"/>
      <c r="PUE18" s="123"/>
      <c r="PUF18" s="123"/>
      <c r="PUG18" s="123"/>
      <c r="PUH18" s="123"/>
      <c r="PUI18" s="123"/>
      <c r="PUJ18" s="123"/>
      <c r="PUK18" s="123"/>
      <c r="PUL18" s="123"/>
      <c r="PUM18" s="123"/>
      <c r="PUN18" s="123"/>
      <c r="PUO18" s="123"/>
      <c r="PUP18" s="123"/>
      <c r="PUQ18" s="123"/>
      <c r="PUR18" s="123"/>
      <c r="PUS18" s="123"/>
      <c r="PUT18" s="123"/>
      <c r="PUU18" s="123"/>
      <c r="PUV18" s="123"/>
      <c r="PUW18" s="123"/>
      <c r="PUX18" s="123"/>
      <c r="PUY18" s="123"/>
      <c r="PUZ18" s="123"/>
      <c r="PVA18" s="123"/>
      <c r="PVB18" s="123"/>
      <c r="PVC18" s="123"/>
      <c r="PVD18" s="123"/>
      <c r="PVE18" s="123"/>
      <c r="PVF18" s="123"/>
      <c r="PVG18" s="123"/>
      <c r="PVH18" s="123"/>
      <c r="PVI18" s="123"/>
      <c r="PVJ18" s="123"/>
      <c r="PVK18" s="123"/>
      <c r="PVL18" s="123"/>
      <c r="PVM18" s="123"/>
      <c r="PVN18" s="123"/>
      <c r="PVO18" s="123"/>
      <c r="PVP18" s="123"/>
      <c r="PVQ18" s="123"/>
      <c r="PVR18" s="123"/>
      <c r="PVS18" s="123"/>
      <c r="PVT18" s="123"/>
      <c r="PVU18" s="123"/>
      <c r="PVV18" s="123"/>
      <c r="PVW18" s="123"/>
      <c r="PVX18" s="123"/>
      <c r="PVY18" s="123"/>
      <c r="PVZ18" s="123"/>
      <c r="PWA18" s="123"/>
      <c r="PWB18" s="123"/>
      <c r="PWC18" s="123"/>
      <c r="PWD18" s="123"/>
      <c r="PWE18" s="123"/>
      <c r="PWF18" s="123"/>
      <c r="PWG18" s="123"/>
      <c r="PWH18" s="123"/>
      <c r="PWI18" s="123"/>
      <c r="PWJ18" s="123"/>
      <c r="PWK18" s="123"/>
      <c r="PWL18" s="123"/>
      <c r="PWM18" s="123"/>
      <c r="PWN18" s="123"/>
      <c r="PWO18" s="123"/>
      <c r="PWP18" s="123"/>
      <c r="PWQ18" s="123"/>
      <c r="PWR18" s="123"/>
      <c r="PWS18" s="123"/>
      <c r="PWT18" s="123"/>
      <c r="PWU18" s="123"/>
      <c r="PWV18" s="123"/>
      <c r="PWW18" s="123"/>
      <c r="PWX18" s="123"/>
      <c r="PWY18" s="123"/>
      <c r="PWZ18" s="123"/>
      <c r="PXA18" s="123"/>
      <c r="PXB18" s="123"/>
      <c r="PXC18" s="123"/>
      <c r="PXD18" s="123"/>
      <c r="PXE18" s="123"/>
      <c r="PXF18" s="123"/>
      <c r="PXG18" s="123"/>
      <c r="PXH18" s="123"/>
      <c r="PXI18" s="123"/>
      <c r="PXJ18" s="123"/>
      <c r="PXK18" s="123"/>
      <c r="PXL18" s="123"/>
      <c r="PXM18" s="123"/>
      <c r="PXN18" s="123"/>
      <c r="PXO18" s="123"/>
      <c r="PXP18" s="123"/>
      <c r="PXQ18" s="123"/>
      <c r="PXR18" s="123"/>
      <c r="PXS18" s="123"/>
      <c r="PXT18" s="123"/>
      <c r="PXU18" s="123"/>
      <c r="PXV18" s="123"/>
      <c r="PXW18" s="123"/>
      <c r="PXX18" s="123"/>
      <c r="PXY18" s="123"/>
      <c r="PXZ18" s="123"/>
      <c r="PYA18" s="123"/>
      <c r="PYB18" s="123"/>
      <c r="PYC18" s="123"/>
      <c r="PYD18" s="123"/>
      <c r="PYE18" s="123"/>
      <c r="PYF18" s="123"/>
      <c r="PYG18" s="123"/>
      <c r="PYH18" s="123"/>
      <c r="PYI18" s="123"/>
      <c r="PYJ18" s="123"/>
      <c r="PYK18" s="123"/>
      <c r="PYL18" s="123"/>
      <c r="PYM18" s="123"/>
      <c r="PYN18" s="123"/>
      <c r="PYO18" s="123"/>
      <c r="PYP18" s="123"/>
      <c r="PYQ18" s="123"/>
      <c r="PYR18" s="123"/>
      <c r="PYS18" s="123"/>
      <c r="PYT18" s="123"/>
      <c r="PYU18" s="123"/>
      <c r="PYV18" s="123"/>
      <c r="PYW18" s="123"/>
      <c r="PYX18" s="123"/>
      <c r="PYY18" s="123"/>
      <c r="PYZ18" s="123"/>
      <c r="PZA18" s="123"/>
      <c r="PZB18" s="123"/>
      <c r="PZC18" s="123"/>
      <c r="PZD18" s="123"/>
      <c r="PZE18" s="123"/>
      <c r="PZF18" s="123"/>
      <c r="PZG18" s="123"/>
      <c r="PZH18" s="123"/>
      <c r="PZI18" s="123"/>
      <c r="PZJ18" s="123"/>
      <c r="PZK18" s="123"/>
      <c r="PZL18" s="123"/>
      <c r="PZM18" s="123"/>
      <c r="PZN18" s="123"/>
      <c r="PZO18" s="123"/>
      <c r="PZP18" s="123"/>
      <c r="PZQ18" s="123"/>
      <c r="PZR18" s="123"/>
      <c r="PZS18" s="123"/>
      <c r="PZT18" s="123"/>
      <c r="PZU18" s="123"/>
      <c r="PZV18" s="123"/>
      <c r="PZW18" s="123"/>
      <c r="PZX18" s="123"/>
      <c r="PZY18" s="123"/>
      <c r="PZZ18" s="123"/>
      <c r="QAA18" s="123"/>
      <c r="QAB18" s="123"/>
      <c r="QAC18" s="123"/>
      <c r="QAD18" s="123"/>
      <c r="QAE18" s="123"/>
      <c r="QAF18" s="123"/>
      <c r="QAG18" s="123"/>
      <c r="QAH18" s="123"/>
      <c r="QAI18" s="123"/>
      <c r="QAJ18" s="123"/>
      <c r="QAK18" s="123"/>
      <c r="QAL18" s="123"/>
      <c r="QAM18" s="123"/>
      <c r="QAN18" s="123"/>
      <c r="QAO18" s="123"/>
      <c r="QAP18" s="123"/>
      <c r="QAQ18" s="123"/>
      <c r="QAR18" s="123"/>
      <c r="QAS18" s="123"/>
      <c r="QAT18" s="123"/>
      <c r="QAU18" s="123"/>
      <c r="QAV18" s="123"/>
      <c r="QAW18" s="123"/>
      <c r="QAX18" s="123"/>
      <c r="QAY18" s="123"/>
      <c r="QAZ18" s="123"/>
      <c r="QBA18" s="123"/>
      <c r="QBB18" s="123"/>
      <c r="QBC18" s="123"/>
      <c r="QBD18" s="123"/>
      <c r="QBE18" s="123"/>
      <c r="QBF18" s="123"/>
      <c r="QBG18" s="123"/>
      <c r="QBH18" s="123"/>
      <c r="QBI18" s="123"/>
      <c r="QBJ18" s="123"/>
      <c r="QBK18" s="123"/>
      <c r="QBL18" s="123"/>
      <c r="QBM18" s="123"/>
      <c r="QBN18" s="123"/>
      <c r="QBO18" s="123"/>
      <c r="QBP18" s="123"/>
      <c r="QBQ18" s="123"/>
      <c r="QBR18" s="123"/>
      <c r="QBS18" s="123"/>
      <c r="QBT18" s="123"/>
      <c r="QBU18" s="123"/>
      <c r="QBV18" s="123"/>
      <c r="QBW18" s="123"/>
      <c r="QBX18" s="123"/>
      <c r="QBY18" s="123"/>
      <c r="QBZ18" s="123"/>
      <c r="QCA18" s="123"/>
      <c r="QCB18" s="123"/>
      <c r="QCC18" s="123"/>
      <c r="QCD18" s="123"/>
      <c r="QCE18" s="123"/>
      <c r="QCF18" s="123"/>
      <c r="QCG18" s="123"/>
      <c r="QCH18" s="123"/>
      <c r="QCI18" s="123"/>
      <c r="QCJ18" s="123"/>
      <c r="QCK18" s="123"/>
      <c r="QCL18" s="123"/>
      <c r="QCM18" s="123"/>
      <c r="QCN18" s="123"/>
      <c r="QCO18" s="123"/>
      <c r="QCP18" s="123"/>
      <c r="QCQ18" s="123"/>
      <c r="QCR18" s="123"/>
      <c r="QCS18" s="123"/>
      <c r="QCT18" s="123"/>
      <c r="QCU18" s="123"/>
      <c r="QCV18" s="123"/>
      <c r="QCW18" s="123"/>
      <c r="QCX18" s="123"/>
      <c r="QCY18" s="123"/>
      <c r="QCZ18" s="123"/>
      <c r="QDA18" s="123"/>
      <c r="QDB18" s="123"/>
      <c r="QDC18" s="123"/>
      <c r="QDD18" s="123"/>
      <c r="QDE18" s="123"/>
      <c r="QDF18" s="123"/>
      <c r="QDG18" s="123"/>
      <c r="QDH18" s="123"/>
      <c r="QDI18" s="123"/>
      <c r="QDJ18" s="123"/>
      <c r="QDK18" s="123"/>
      <c r="QDL18" s="123"/>
      <c r="QDM18" s="123"/>
      <c r="QDN18" s="123"/>
      <c r="QDO18" s="123"/>
      <c r="QDP18" s="123"/>
      <c r="QDQ18" s="123"/>
      <c r="QDR18" s="123"/>
      <c r="QDS18" s="123"/>
      <c r="QDT18" s="123"/>
      <c r="QDU18" s="123"/>
      <c r="QDV18" s="123"/>
      <c r="QDW18" s="123"/>
      <c r="QDX18" s="123"/>
      <c r="QDY18" s="123"/>
      <c r="QDZ18" s="123"/>
      <c r="QEA18" s="123"/>
      <c r="QEB18" s="123"/>
      <c r="QEC18" s="123"/>
      <c r="QED18" s="123"/>
      <c r="QEE18" s="123"/>
      <c r="QEF18" s="123"/>
      <c r="QEG18" s="123"/>
      <c r="QEH18" s="123"/>
      <c r="QEI18" s="123"/>
      <c r="QEJ18" s="123"/>
      <c r="QEK18" s="123"/>
      <c r="QEL18" s="123"/>
      <c r="QEM18" s="123"/>
      <c r="QEN18" s="123"/>
      <c r="QEO18" s="123"/>
      <c r="QEP18" s="123"/>
      <c r="QEQ18" s="123"/>
      <c r="QER18" s="123"/>
      <c r="QES18" s="123"/>
      <c r="QET18" s="123"/>
      <c r="QEU18" s="123"/>
      <c r="QEV18" s="123"/>
      <c r="QEW18" s="123"/>
      <c r="QEX18" s="123"/>
      <c r="QEY18" s="123"/>
      <c r="QEZ18" s="123"/>
      <c r="QFA18" s="123"/>
      <c r="QFB18" s="123"/>
      <c r="QFC18" s="123"/>
      <c r="QFD18" s="123"/>
      <c r="QFE18" s="123"/>
      <c r="QFF18" s="123"/>
      <c r="QFG18" s="123"/>
      <c r="QFH18" s="123"/>
      <c r="QFI18" s="123"/>
      <c r="QFJ18" s="123"/>
      <c r="QFK18" s="123"/>
      <c r="QFL18" s="123"/>
      <c r="QFM18" s="123"/>
      <c r="QFN18" s="123"/>
      <c r="QFO18" s="123"/>
      <c r="QFP18" s="123"/>
      <c r="QFQ18" s="123"/>
      <c r="QFR18" s="123"/>
      <c r="QFS18" s="123"/>
      <c r="QFT18" s="123"/>
      <c r="QFU18" s="123"/>
      <c r="QFV18" s="123"/>
      <c r="QFW18" s="123"/>
      <c r="QFX18" s="123"/>
      <c r="QFY18" s="123"/>
      <c r="QFZ18" s="123"/>
      <c r="QGA18" s="123"/>
      <c r="QGB18" s="123"/>
      <c r="QGC18" s="123"/>
      <c r="QGD18" s="123"/>
      <c r="QGE18" s="123"/>
      <c r="QGF18" s="123"/>
      <c r="QGG18" s="123"/>
      <c r="QGH18" s="123"/>
      <c r="QGI18" s="123"/>
      <c r="QGJ18" s="123"/>
      <c r="QGK18" s="123"/>
      <c r="QGL18" s="123"/>
      <c r="QGM18" s="123"/>
      <c r="QGN18" s="123"/>
      <c r="QGO18" s="123"/>
      <c r="QGP18" s="123"/>
      <c r="QGQ18" s="123"/>
      <c r="QGR18" s="123"/>
      <c r="QGS18" s="123"/>
      <c r="QGT18" s="123"/>
      <c r="QGU18" s="123"/>
      <c r="QGV18" s="123"/>
      <c r="QGW18" s="123"/>
      <c r="QGX18" s="123"/>
      <c r="QGY18" s="123"/>
      <c r="QGZ18" s="123"/>
      <c r="QHA18" s="123"/>
      <c r="QHB18" s="123"/>
      <c r="QHC18" s="123"/>
      <c r="QHD18" s="123"/>
      <c r="QHE18" s="123"/>
      <c r="QHF18" s="123"/>
      <c r="QHG18" s="123"/>
      <c r="QHH18" s="123"/>
      <c r="QHI18" s="123"/>
      <c r="QHJ18" s="123"/>
      <c r="QHK18" s="123"/>
      <c r="QHL18" s="123"/>
      <c r="QHM18" s="123"/>
      <c r="QHN18" s="123"/>
      <c r="QHO18" s="123"/>
      <c r="QHP18" s="123"/>
      <c r="QHQ18" s="123"/>
      <c r="QHR18" s="123"/>
      <c r="QHS18" s="123"/>
      <c r="QHT18" s="123"/>
      <c r="QHU18" s="123"/>
      <c r="QHV18" s="123"/>
      <c r="QHW18" s="123"/>
      <c r="QHX18" s="123"/>
      <c r="QHY18" s="123"/>
      <c r="QHZ18" s="123"/>
      <c r="QIA18" s="123"/>
      <c r="QIB18" s="123"/>
      <c r="QIC18" s="123"/>
      <c r="QID18" s="123"/>
      <c r="QIE18" s="123"/>
      <c r="QIF18" s="123"/>
      <c r="QIG18" s="123"/>
      <c r="QIH18" s="123"/>
      <c r="QII18" s="123"/>
      <c r="QIJ18" s="123"/>
      <c r="QIK18" s="123"/>
      <c r="QIL18" s="123"/>
      <c r="QIM18" s="123"/>
      <c r="QIN18" s="123"/>
      <c r="QIO18" s="123"/>
      <c r="QIP18" s="123"/>
      <c r="QIQ18" s="123"/>
      <c r="QIR18" s="123"/>
      <c r="QIS18" s="123"/>
      <c r="QIT18" s="123"/>
      <c r="QIU18" s="123"/>
      <c r="QIV18" s="123"/>
      <c r="QIW18" s="123"/>
      <c r="QIX18" s="123"/>
      <c r="QIY18" s="123"/>
      <c r="QIZ18" s="123"/>
      <c r="QJA18" s="123"/>
      <c r="QJB18" s="123"/>
      <c r="QJC18" s="123"/>
      <c r="QJD18" s="123"/>
      <c r="QJE18" s="123"/>
      <c r="QJF18" s="123"/>
      <c r="QJG18" s="123"/>
      <c r="QJH18" s="123"/>
      <c r="QJI18" s="123"/>
      <c r="QJJ18" s="123"/>
      <c r="QJK18" s="123"/>
      <c r="QJL18" s="123"/>
      <c r="QJM18" s="123"/>
      <c r="QJN18" s="123"/>
      <c r="QJO18" s="123"/>
      <c r="QJP18" s="123"/>
      <c r="QJQ18" s="123"/>
      <c r="QJR18" s="123"/>
      <c r="QJS18" s="123"/>
      <c r="QJT18" s="123"/>
      <c r="QJU18" s="123"/>
      <c r="QJV18" s="123"/>
      <c r="QJW18" s="123"/>
      <c r="QJX18" s="123"/>
      <c r="QJY18" s="123"/>
      <c r="QJZ18" s="123"/>
      <c r="QKA18" s="123"/>
      <c r="QKB18" s="123"/>
      <c r="QKC18" s="123"/>
      <c r="QKD18" s="123"/>
      <c r="QKE18" s="123"/>
      <c r="QKF18" s="123"/>
      <c r="QKG18" s="123"/>
      <c r="QKH18" s="123"/>
      <c r="QKI18" s="123"/>
      <c r="QKJ18" s="123"/>
      <c r="QKK18" s="123"/>
      <c r="QKL18" s="123"/>
      <c r="QKM18" s="123"/>
      <c r="QKN18" s="123"/>
      <c r="QKO18" s="123"/>
      <c r="QKP18" s="123"/>
      <c r="QKQ18" s="123"/>
      <c r="QKR18" s="123"/>
      <c r="QKS18" s="123"/>
      <c r="QKT18" s="123"/>
      <c r="QKU18" s="123"/>
      <c r="QKV18" s="123"/>
      <c r="QKW18" s="123"/>
      <c r="QKX18" s="123"/>
      <c r="QKY18" s="123"/>
      <c r="QKZ18" s="123"/>
      <c r="QLA18" s="123"/>
      <c r="QLB18" s="123"/>
      <c r="QLC18" s="123"/>
      <c r="QLD18" s="123"/>
      <c r="QLE18" s="123"/>
      <c r="QLF18" s="123"/>
      <c r="QLG18" s="123"/>
      <c r="QLH18" s="123"/>
      <c r="QLI18" s="123"/>
      <c r="QLJ18" s="123"/>
      <c r="QLK18" s="123"/>
      <c r="QLL18" s="123"/>
      <c r="QLM18" s="123"/>
      <c r="QLN18" s="123"/>
      <c r="QLO18" s="123"/>
      <c r="QLP18" s="123"/>
      <c r="QLQ18" s="123"/>
      <c r="QLR18" s="123"/>
      <c r="QLS18" s="123"/>
      <c r="QLT18" s="123"/>
      <c r="QLU18" s="123"/>
      <c r="QLV18" s="123"/>
      <c r="QLW18" s="123"/>
      <c r="QLX18" s="123"/>
      <c r="QLY18" s="123"/>
      <c r="QLZ18" s="123"/>
      <c r="QMA18" s="123"/>
      <c r="QMB18" s="123"/>
      <c r="QMC18" s="123"/>
      <c r="QMD18" s="123"/>
      <c r="QME18" s="123"/>
      <c r="QMF18" s="123"/>
      <c r="QMG18" s="123"/>
      <c r="QMH18" s="123"/>
      <c r="QMI18" s="123"/>
      <c r="QMJ18" s="123"/>
      <c r="QMK18" s="123"/>
      <c r="QML18" s="123"/>
      <c r="QMM18" s="123"/>
      <c r="QMN18" s="123"/>
      <c r="QMO18" s="123"/>
      <c r="QMP18" s="123"/>
      <c r="QMQ18" s="123"/>
      <c r="QMR18" s="123"/>
      <c r="QMS18" s="123"/>
      <c r="QMT18" s="123"/>
      <c r="QMU18" s="123"/>
      <c r="QMV18" s="123"/>
      <c r="QMW18" s="123"/>
      <c r="QMX18" s="123"/>
      <c r="QMY18" s="123"/>
      <c r="QMZ18" s="123"/>
      <c r="QNA18" s="123"/>
      <c r="QNB18" s="123"/>
      <c r="QNC18" s="123"/>
      <c r="QND18" s="123"/>
      <c r="QNE18" s="123"/>
      <c r="QNF18" s="123"/>
      <c r="QNG18" s="123"/>
      <c r="QNH18" s="123"/>
      <c r="QNI18" s="123"/>
      <c r="QNJ18" s="123"/>
      <c r="QNK18" s="123"/>
      <c r="QNL18" s="123"/>
      <c r="QNM18" s="123"/>
      <c r="QNN18" s="123"/>
      <c r="QNO18" s="123"/>
      <c r="QNP18" s="123"/>
      <c r="QNQ18" s="123"/>
      <c r="QNR18" s="123"/>
      <c r="QNS18" s="123"/>
      <c r="QNT18" s="123"/>
      <c r="QNU18" s="123"/>
      <c r="QNV18" s="123"/>
      <c r="QNW18" s="123"/>
      <c r="QNX18" s="123"/>
      <c r="QNY18" s="123"/>
      <c r="QNZ18" s="123"/>
      <c r="QOA18" s="123"/>
      <c r="QOB18" s="123"/>
      <c r="QOC18" s="123"/>
      <c r="QOD18" s="123"/>
      <c r="QOE18" s="123"/>
      <c r="QOF18" s="123"/>
      <c r="QOG18" s="123"/>
      <c r="QOH18" s="123"/>
      <c r="QOI18" s="123"/>
      <c r="QOJ18" s="123"/>
      <c r="QOK18" s="123"/>
      <c r="QOL18" s="123"/>
      <c r="QOM18" s="123"/>
      <c r="QON18" s="123"/>
      <c r="QOO18" s="123"/>
      <c r="QOP18" s="123"/>
      <c r="QOQ18" s="123"/>
      <c r="QOR18" s="123"/>
      <c r="QOS18" s="123"/>
      <c r="QOT18" s="123"/>
      <c r="QOU18" s="123"/>
      <c r="QOV18" s="123"/>
      <c r="QOW18" s="123"/>
      <c r="QOX18" s="123"/>
      <c r="QOY18" s="123"/>
      <c r="QOZ18" s="123"/>
      <c r="QPA18" s="123"/>
      <c r="QPB18" s="123"/>
      <c r="QPC18" s="123"/>
      <c r="QPD18" s="123"/>
      <c r="QPE18" s="123"/>
      <c r="QPF18" s="123"/>
      <c r="QPG18" s="123"/>
      <c r="QPH18" s="123"/>
      <c r="QPI18" s="123"/>
      <c r="QPJ18" s="123"/>
      <c r="QPK18" s="123"/>
      <c r="QPL18" s="123"/>
      <c r="QPM18" s="123"/>
      <c r="QPN18" s="123"/>
      <c r="QPO18" s="123"/>
      <c r="QPP18" s="123"/>
      <c r="QPQ18" s="123"/>
      <c r="QPR18" s="123"/>
      <c r="QPS18" s="123"/>
      <c r="QPT18" s="123"/>
      <c r="QPU18" s="123"/>
      <c r="QPV18" s="123"/>
      <c r="QPW18" s="123"/>
      <c r="QPX18" s="123"/>
      <c r="QPY18" s="123"/>
      <c r="QPZ18" s="123"/>
      <c r="QQA18" s="123"/>
      <c r="QQB18" s="123"/>
      <c r="QQC18" s="123"/>
      <c r="QQD18" s="123"/>
      <c r="QQE18" s="123"/>
      <c r="QQF18" s="123"/>
      <c r="QQG18" s="123"/>
      <c r="QQH18" s="123"/>
      <c r="QQI18" s="123"/>
      <c r="QQJ18" s="123"/>
      <c r="QQK18" s="123"/>
      <c r="QQL18" s="123"/>
      <c r="QQM18" s="123"/>
      <c r="QQN18" s="123"/>
      <c r="QQO18" s="123"/>
      <c r="QQP18" s="123"/>
      <c r="QQQ18" s="123"/>
      <c r="QQR18" s="123"/>
      <c r="QQS18" s="123"/>
      <c r="QQT18" s="123"/>
      <c r="QQU18" s="123"/>
      <c r="QQV18" s="123"/>
      <c r="QQW18" s="123"/>
      <c r="QQX18" s="123"/>
      <c r="QQY18" s="123"/>
      <c r="QQZ18" s="123"/>
      <c r="QRA18" s="123"/>
      <c r="QRB18" s="123"/>
      <c r="QRC18" s="123"/>
      <c r="QRD18" s="123"/>
      <c r="QRE18" s="123"/>
      <c r="QRF18" s="123"/>
      <c r="QRG18" s="123"/>
      <c r="QRH18" s="123"/>
      <c r="QRI18" s="123"/>
      <c r="QRJ18" s="123"/>
      <c r="QRK18" s="123"/>
      <c r="QRL18" s="123"/>
      <c r="QRM18" s="123"/>
      <c r="QRN18" s="123"/>
      <c r="QRO18" s="123"/>
      <c r="QRP18" s="123"/>
      <c r="QRQ18" s="123"/>
      <c r="QRR18" s="123"/>
      <c r="QRS18" s="123"/>
      <c r="QRT18" s="123"/>
      <c r="QRU18" s="123"/>
      <c r="QRV18" s="123"/>
      <c r="QRW18" s="123"/>
      <c r="QRX18" s="123"/>
      <c r="QRY18" s="123"/>
      <c r="QRZ18" s="123"/>
      <c r="QSA18" s="123"/>
      <c r="QSB18" s="123"/>
      <c r="QSC18" s="123"/>
      <c r="QSD18" s="123"/>
      <c r="QSE18" s="123"/>
      <c r="QSF18" s="123"/>
      <c r="QSG18" s="123"/>
      <c r="QSH18" s="123"/>
      <c r="QSI18" s="123"/>
      <c r="QSJ18" s="123"/>
      <c r="QSK18" s="123"/>
      <c r="QSL18" s="123"/>
      <c r="QSM18" s="123"/>
      <c r="QSN18" s="123"/>
      <c r="QSO18" s="123"/>
      <c r="QSP18" s="123"/>
      <c r="QSQ18" s="123"/>
      <c r="QSR18" s="123"/>
      <c r="QSS18" s="123"/>
      <c r="QST18" s="123"/>
      <c r="QSU18" s="123"/>
      <c r="QSV18" s="123"/>
      <c r="QSW18" s="123"/>
      <c r="QSX18" s="123"/>
      <c r="QSY18" s="123"/>
      <c r="QSZ18" s="123"/>
      <c r="QTA18" s="123"/>
      <c r="QTB18" s="123"/>
      <c r="QTC18" s="123"/>
      <c r="QTD18" s="123"/>
      <c r="QTE18" s="123"/>
      <c r="QTF18" s="123"/>
      <c r="QTG18" s="123"/>
      <c r="QTH18" s="123"/>
      <c r="QTI18" s="123"/>
      <c r="QTJ18" s="123"/>
      <c r="QTK18" s="123"/>
      <c r="QTL18" s="123"/>
      <c r="QTM18" s="123"/>
      <c r="QTN18" s="123"/>
      <c r="QTO18" s="123"/>
      <c r="QTP18" s="123"/>
      <c r="QTQ18" s="123"/>
      <c r="QTR18" s="123"/>
      <c r="QTS18" s="123"/>
      <c r="QTT18" s="123"/>
      <c r="QTU18" s="123"/>
      <c r="QTV18" s="123"/>
      <c r="QTW18" s="123"/>
      <c r="QTX18" s="123"/>
      <c r="QTY18" s="123"/>
      <c r="QTZ18" s="123"/>
      <c r="QUA18" s="123"/>
      <c r="QUB18" s="123"/>
      <c r="QUC18" s="123"/>
      <c r="QUD18" s="123"/>
      <c r="QUE18" s="123"/>
      <c r="QUF18" s="123"/>
      <c r="QUG18" s="123"/>
      <c r="QUH18" s="123"/>
      <c r="QUI18" s="123"/>
      <c r="QUJ18" s="123"/>
      <c r="QUK18" s="123"/>
      <c r="QUL18" s="123"/>
      <c r="QUM18" s="123"/>
      <c r="QUN18" s="123"/>
      <c r="QUO18" s="123"/>
      <c r="QUP18" s="123"/>
      <c r="QUQ18" s="123"/>
      <c r="QUR18" s="123"/>
      <c r="QUS18" s="123"/>
      <c r="QUT18" s="123"/>
      <c r="QUU18" s="123"/>
      <c r="QUV18" s="123"/>
      <c r="QUW18" s="123"/>
      <c r="QUX18" s="123"/>
      <c r="QUY18" s="123"/>
      <c r="QUZ18" s="123"/>
      <c r="QVA18" s="123"/>
      <c r="QVB18" s="123"/>
      <c r="QVC18" s="123"/>
      <c r="QVD18" s="123"/>
      <c r="QVE18" s="123"/>
      <c r="QVF18" s="123"/>
      <c r="QVG18" s="123"/>
      <c r="QVH18" s="123"/>
      <c r="QVI18" s="123"/>
      <c r="QVJ18" s="123"/>
      <c r="QVK18" s="123"/>
      <c r="QVL18" s="123"/>
      <c r="QVM18" s="123"/>
      <c r="QVN18" s="123"/>
      <c r="QVO18" s="123"/>
      <c r="QVP18" s="123"/>
      <c r="QVQ18" s="123"/>
      <c r="QVR18" s="123"/>
      <c r="QVS18" s="123"/>
      <c r="QVT18" s="123"/>
      <c r="QVU18" s="123"/>
      <c r="QVV18" s="123"/>
      <c r="QVW18" s="123"/>
      <c r="QVX18" s="123"/>
      <c r="QVY18" s="123"/>
      <c r="QVZ18" s="123"/>
      <c r="QWA18" s="123"/>
      <c r="QWB18" s="123"/>
      <c r="QWC18" s="123"/>
      <c r="QWD18" s="123"/>
      <c r="QWE18" s="123"/>
      <c r="QWF18" s="123"/>
      <c r="QWG18" s="123"/>
      <c r="QWH18" s="123"/>
      <c r="QWI18" s="123"/>
      <c r="QWJ18" s="123"/>
      <c r="QWK18" s="123"/>
      <c r="QWL18" s="123"/>
      <c r="QWM18" s="123"/>
      <c r="QWN18" s="123"/>
      <c r="QWO18" s="123"/>
      <c r="QWP18" s="123"/>
      <c r="QWQ18" s="123"/>
      <c r="QWR18" s="123"/>
      <c r="QWS18" s="123"/>
      <c r="QWT18" s="123"/>
      <c r="QWU18" s="123"/>
      <c r="QWV18" s="123"/>
      <c r="QWW18" s="123"/>
      <c r="QWX18" s="123"/>
      <c r="QWY18" s="123"/>
      <c r="QWZ18" s="123"/>
      <c r="QXA18" s="123"/>
      <c r="QXB18" s="123"/>
      <c r="QXC18" s="123"/>
      <c r="QXD18" s="123"/>
      <c r="QXE18" s="123"/>
      <c r="QXF18" s="123"/>
      <c r="QXG18" s="123"/>
      <c r="QXH18" s="123"/>
      <c r="QXI18" s="123"/>
      <c r="QXJ18" s="123"/>
      <c r="QXK18" s="123"/>
      <c r="QXL18" s="123"/>
      <c r="QXM18" s="123"/>
      <c r="QXN18" s="123"/>
      <c r="QXO18" s="123"/>
      <c r="QXP18" s="123"/>
      <c r="QXQ18" s="123"/>
      <c r="QXR18" s="123"/>
      <c r="QXS18" s="123"/>
      <c r="QXT18" s="123"/>
      <c r="QXU18" s="123"/>
      <c r="QXV18" s="123"/>
      <c r="QXW18" s="123"/>
      <c r="QXX18" s="123"/>
      <c r="QXY18" s="123"/>
      <c r="QXZ18" s="123"/>
      <c r="QYA18" s="123"/>
      <c r="QYB18" s="123"/>
      <c r="QYC18" s="123"/>
      <c r="QYD18" s="123"/>
      <c r="QYE18" s="123"/>
      <c r="QYF18" s="123"/>
      <c r="QYG18" s="123"/>
      <c r="QYH18" s="123"/>
      <c r="QYI18" s="123"/>
      <c r="QYJ18" s="123"/>
      <c r="QYK18" s="123"/>
      <c r="QYL18" s="123"/>
      <c r="QYM18" s="123"/>
      <c r="QYN18" s="123"/>
      <c r="QYO18" s="123"/>
      <c r="QYP18" s="123"/>
      <c r="QYQ18" s="123"/>
      <c r="QYR18" s="123"/>
      <c r="QYS18" s="123"/>
      <c r="QYT18" s="123"/>
      <c r="QYU18" s="123"/>
      <c r="QYV18" s="123"/>
      <c r="QYW18" s="123"/>
      <c r="QYX18" s="123"/>
      <c r="QYY18" s="123"/>
      <c r="QYZ18" s="123"/>
      <c r="QZA18" s="123"/>
      <c r="QZB18" s="123"/>
      <c r="QZC18" s="123"/>
      <c r="QZD18" s="123"/>
      <c r="QZE18" s="123"/>
      <c r="QZF18" s="123"/>
      <c r="QZG18" s="123"/>
      <c r="QZH18" s="123"/>
      <c r="QZI18" s="123"/>
      <c r="QZJ18" s="123"/>
      <c r="QZK18" s="123"/>
      <c r="QZL18" s="123"/>
      <c r="QZM18" s="123"/>
      <c r="QZN18" s="123"/>
      <c r="QZO18" s="123"/>
      <c r="QZP18" s="123"/>
      <c r="QZQ18" s="123"/>
      <c r="QZR18" s="123"/>
      <c r="QZS18" s="123"/>
      <c r="QZT18" s="123"/>
      <c r="QZU18" s="123"/>
      <c r="QZV18" s="123"/>
      <c r="QZW18" s="123"/>
      <c r="QZX18" s="123"/>
      <c r="QZY18" s="123"/>
      <c r="QZZ18" s="123"/>
      <c r="RAA18" s="123"/>
      <c r="RAB18" s="123"/>
      <c r="RAC18" s="123"/>
      <c r="RAD18" s="123"/>
      <c r="RAE18" s="123"/>
      <c r="RAF18" s="123"/>
      <c r="RAG18" s="123"/>
      <c r="RAH18" s="123"/>
      <c r="RAI18" s="123"/>
      <c r="RAJ18" s="123"/>
      <c r="RAK18" s="123"/>
      <c r="RAL18" s="123"/>
      <c r="RAM18" s="123"/>
      <c r="RAN18" s="123"/>
      <c r="RAO18" s="123"/>
      <c r="RAP18" s="123"/>
      <c r="RAQ18" s="123"/>
      <c r="RAR18" s="123"/>
      <c r="RAS18" s="123"/>
      <c r="RAT18" s="123"/>
      <c r="RAU18" s="123"/>
      <c r="RAV18" s="123"/>
      <c r="RAW18" s="123"/>
      <c r="RAX18" s="123"/>
      <c r="RAY18" s="123"/>
      <c r="RAZ18" s="123"/>
      <c r="RBA18" s="123"/>
      <c r="RBB18" s="123"/>
      <c r="RBC18" s="123"/>
      <c r="RBD18" s="123"/>
      <c r="RBE18" s="123"/>
      <c r="RBF18" s="123"/>
      <c r="RBG18" s="123"/>
      <c r="RBH18" s="123"/>
      <c r="RBI18" s="123"/>
      <c r="RBJ18" s="123"/>
      <c r="RBK18" s="123"/>
      <c r="RBL18" s="123"/>
      <c r="RBM18" s="123"/>
      <c r="RBN18" s="123"/>
      <c r="RBO18" s="123"/>
      <c r="RBP18" s="123"/>
      <c r="RBQ18" s="123"/>
      <c r="RBR18" s="123"/>
      <c r="RBS18" s="123"/>
      <c r="RBT18" s="123"/>
      <c r="RBU18" s="123"/>
      <c r="RBV18" s="123"/>
      <c r="RBW18" s="123"/>
      <c r="RBX18" s="123"/>
      <c r="RBY18" s="123"/>
      <c r="RBZ18" s="123"/>
      <c r="RCA18" s="123"/>
      <c r="RCB18" s="123"/>
      <c r="RCC18" s="123"/>
      <c r="RCD18" s="123"/>
      <c r="RCE18" s="123"/>
      <c r="RCF18" s="123"/>
      <c r="RCG18" s="123"/>
      <c r="RCH18" s="123"/>
      <c r="RCI18" s="123"/>
      <c r="RCJ18" s="123"/>
      <c r="RCK18" s="123"/>
      <c r="RCL18" s="123"/>
      <c r="RCM18" s="123"/>
      <c r="RCN18" s="123"/>
      <c r="RCO18" s="123"/>
      <c r="RCP18" s="123"/>
      <c r="RCQ18" s="123"/>
      <c r="RCR18" s="123"/>
      <c r="RCS18" s="123"/>
      <c r="RCT18" s="123"/>
      <c r="RCU18" s="123"/>
      <c r="RCV18" s="123"/>
      <c r="RCW18" s="123"/>
      <c r="RCX18" s="123"/>
      <c r="RCY18" s="123"/>
      <c r="RCZ18" s="123"/>
      <c r="RDA18" s="123"/>
      <c r="RDB18" s="123"/>
      <c r="RDC18" s="123"/>
      <c r="RDD18" s="123"/>
      <c r="RDE18" s="123"/>
      <c r="RDF18" s="123"/>
      <c r="RDG18" s="123"/>
      <c r="RDH18" s="123"/>
      <c r="RDI18" s="123"/>
      <c r="RDJ18" s="123"/>
      <c r="RDK18" s="123"/>
      <c r="RDL18" s="123"/>
      <c r="RDM18" s="123"/>
      <c r="RDN18" s="123"/>
      <c r="RDO18" s="123"/>
      <c r="RDP18" s="123"/>
      <c r="RDQ18" s="123"/>
      <c r="RDR18" s="123"/>
      <c r="RDS18" s="123"/>
      <c r="RDT18" s="123"/>
      <c r="RDU18" s="123"/>
      <c r="RDV18" s="123"/>
      <c r="RDW18" s="123"/>
      <c r="RDX18" s="123"/>
      <c r="RDY18" s="123"/>
      <c r="RDZ18" s="123"/>
      <c r="REA18" s="123"/>
      <c r="REB18" s="123"/>
      <c r="REC18" s="123"/>
      <c r="RED18" s="123"/>
      <c r="REE18" s="123"/>
      <c r="REF18" s="123"/>
      <c r="REG18" s="123"/>
      <c r="REH18" s="123"/>
      <c r="REI18" s="123"/>
      <c r="REJ18" s="123"/>
      <c r="REK18" s="123"/>
      <c r="REL18" s="123"/>
      <c r="REM18" s="123"/>
      <c r="REN18" s="123"/>
      <c r="REO18" s="123"/>
      <c r="REP18" s="123"/>
      <c r="REQ18" s="123"/>
      <c r="RER18" s="123"/>
      <c r="RES18" s="123"/>
      <c r="RET18" s="123"/>
      <c r="REU18" s="123"/>
      <c r="REV18" s="123"/>
      <c r="REW18" s="123"/>
      <c r="REX18" s="123"/>
      <c r="REY18" s="123"/>
      <c r="REZ18" s="123"/>
      <c r="RFA18" s="123"/>
      <c r="RFB18" s="123"/>
      <c r="RFC18" s="123"/>
      <c r="RFD18" s="123"/>
      <c r="RFE18" s="123"/>
      <c r="RFF18" s="123"/>
      <c r="RFG18" s="123"/>
      <c r="RFH18" s="123"/>
      <c r="RFI18" s="123"/>
      <c r="RFJ18" s="123"/>
      <c r="RFK18" s="123"/>
      <c r="RFL18" s="123"/>
      <c r="RFM18" s="123"/>
      <c r="RFN18" s="123"/>
      <c r="RFO18" s="123"/>
      <c r="RFP18" s="123"/>
      <c r="RFQ18" s="123"/>
      <c r="RFR18" s="123"/>
      <c r="RFS18" s="123"/>
      <c r="RFT18" s="123"/>
      <c r="RFU18" s="123"/>
      <c r="RFV18" s="123"/>
      <c r="RFW18" s="123"/>
      <c r="RFX18" s="123"/>
      <c r="RFY18" s="123"/>
      <c r="RFZ18" s="123"/>
      <c r="RGA18" s="123"/>
      <c r="RGB18" s="123"/>
      <c r="RGC18" s="123"/>
      <c r="RGD18" s="123"/>
      <c r="RGE18" s="123"/>
      <c r="RGF18" s="123"/>
      <c r="RGG18" s="123"/>
      <c r="RGH18" s="123"/>
      <c r="RGI18" s="123"/>
      <c r="RGJ18" s="123"/>
      <c r="RGK18" s="123"/>
      <c r="RGL18" s="123"/>
      <c r="RGM18" s="123"/>
      <c r="RGN18" s="123"/>
      <c r="RGO18" s="123"/>
      <c r="RGP18" s="123"/>
      <c r="RGQ18" s="123"/>
      <c r="RGR18" s="123"/>
      <c r="RGS18" s="123"/>
      <c r="RGT18" s="123"/>
      <c r="RGU18" s="123"/>
      <c r="RGV18" s="123"/>
      <c r="RGW18" s="123"/>
      <c r="RGX18" s="123"/>
      <c r="RGY18" s="123"/>
      <c r="RGZ18" s="123"/>
      <c r="RHA18" s="123"/>
      <c r="RHB18" s="123"/>
      <c r="RHC18" s="123"/>
      <c r="RHD18" s="123"/>
      <c r="RHE18" s="123"/>
      <c r="RHF18" s="123"/>
      <c r="RHG18" s="123"/>
      <c r="RHH18" s="123"/>
      <c r="RHI18" s="123"/>
      <c r="RHJ18" s="123"/>
      <c r="RHK18" s="123"/>
      <c r="RHL18" s="123"/>
      <c r="RHM18" s="123"/>
      <c r="RHN18" s="123"/>
      <c r="RHO18" s="123"/>
      <c r="RHP18" s="123"/>
      <c r="RHQ18" s="123"/>
      <c r="RHR18" s="123"/>
      <c r="RHS18" s="123"/>
      <c r="RHT18" s="123"/>
      <c r="RHU18" s="123"/>
      <c r="RHV18" s="123"/>
      <c r="RHW18" s="123"/>
      <c r="RHX18" s="123"/>
      <c r="RHY18" s="123"/>
      <c r="RHZ18" s="123"/>
      <c r="RIA18" s="123"/>
      <c r="RIB18" s="123"/>
      <c r="RIC18" s="123"/>
      <c r="RID18" s="123"/>
      <c r="RIE18" s="123"/>
      <c r="RIF18" s="123"/>
      <c r="RIG18" s="123"/>
      <c r="RIH18" s="123"/>
      <c r="RII18" s="123"/>
      <c r="RIJ18" s="123"/>
      <c r="RIK18" s="123"/>
      <c r="RIL18" s="123"/>
      <c r="RIM18" s="123"/>
      <c r="RIN18" s="123"/>
      <c r="RIO18" s="123"/>
      <c r="RIP18" s="123"/>
      <c r="RIQ18" s="123"/>
      <c r="RIR18" s="123"/>
      <c r="RIS18" s="123"/>
      <c r="RIT18" s="123"/>
      <c r="RIU18" s="123"/>
      <c r="RIV18" s="123"/>
      <c r="RIW18" s="123"/>
      <c r="RIX18" s="123"/>
      <c r="RIY18" s="123"/>
      <c r="RIZ18" s="123"/>
      <c r="RJA18" s="123"/>
      <c r="RJB18" s="123"/>
      <c r="RJC18" s="123"/>
      <c r="RJD18" s="123"/>
      <c r="RJE18" s="123"/>
      <c r="RJF18" s="123"/>
      <c r="RJG18" s="123"/>
      <c r="RJH18" s="123"/>
      <c r="RJI18" s="123"/>
      <c r="RJJ18" s="123"/>
      <c r="RJK18" s="123"/>
      <c r="RJL18" s="123"/>
      <c r="RJM18" s="123"/>
      <c r="RJN18" s="123"/>
      <c r="RJO18" s="123"/>
      <c r="RJP18" s="123"/>
      <c r="RJQ18" s="123"/>
      <c r="RJR18" s="123"/>
      <c r="RJS18" s="123"/>
      <c r="RJT18" s="123"/>
      <c r="RJU18" s="123"/>
      <c r="RJV18" s="123"/>
      <c r="RJW18" s="123"/>
      <c r="RJX18" s="123"/>
      <c r="RJY18" s="123"/>
      <c r="RJZ18" s="123"/>
      <c r="RKA18" s="123"/>
      <c r="RKB18" s="123"/>
      <c r="RKC18" s="123"/>
      <c r="RKD18" s="123"/>
      <c r="RKE18" s="123"/>
      <c r="RKF18" s="123"/>
      <c r="RKG18" s="123"/>
      <c r="RKH18" s="123"/>
      <c r="RKI18" s="123"/>
      <c r="RKJ18" s="123"/>
      <c r="RKK18" s="123"/>
      <c r="RKL18" s="123"/>
      <c r="RKM18" s="123"/>
      <c r="RKN18" s="123"/>
      <c r="RKO18" s="123"/>
      <c r="RKP18" s="123"/>
      <c r="RKQ18" s="123"/>
      <c r="RKR18" s="123"/>
      <c r="RKS18" s="123"/>
      <c r="RKT18" s="123"/>
      <c r="RKU18" s="123"/>
      <c r="RKV18" s="123"/>
      <c r="RKW18" s="123"/>
      <c r="RKX18" s="123"/>
      <c r="RKY18" s="123"/>
      <c r="RKZ18" s="123"/>
      <c r="RLA18" s="123"/>
      <c r="RLB18" s="123"/>
      <c r="RLC18" s="123"/>
      <c r="RLD18" s="123"/>
      <c r="RLE18" s="123"/>
      <c r="RLF18" s="123"/>
      <c r="RLG18" s="123"/>
      <c r="RLH18" s="123"/>
      <c r="RLI18" s="123"/>
      <c r="RLJ18" s="123"/>
      <c r="RLK18" s="123"/>
      <c r="RLL18" s="123"/>
      <c r="RLM18" s="123"/>
      <c r="RLN18" s="123"/>
      <c r="RLO18" s="123"/>
      <c r="RLP18" s="123"/>
      <c r="RLQ18" s="123"/>
      <c r="RLR18" s="123"/>
      <c r="RLS18" s="123"/>
      <c r="RLT18" s="123"/>
      <c r="RLU18" s="123"/>
      <c r="RLV18" s="123"/>
      <c r="RLW18" s="123"/>
      <c r="RLX18" s="123"/>
      <c r="RLY18" s="123"/>
      <c r="RLZ18" s="123"/>
      <c r="RMA18" s="123"/>
      <c r="RMB18" s="123"/>
      <c r="RMC18" s="123"/>
      <c r="RMD18" s="123"/>
      <c r="RME18" s="123"/>
      <c r="RMF18" s="123"/>
      <c r="RMG18" s="123"/>
      <c r="RMH18" s="123"/>
      <c r="RMI18" s="123"/>
      <c r="RMJ18" s="123"/>
      <c r="RMK18" s="123"/>
      <c r="RML18" s="123"/>
      <c r="RMM18" s="123"/>
      <c r="RMN18" s="123"/>
      <c r="RMO18" s="123"/>
      <c r="RMP18" s="123"/>
      <c r="RMQ18" s="123"/>
      <c r="RMR18" s="123"/>
      <c r="RMS18" s="123"/>
      <c r="RMT18" s="123"/>
      <c r="RMU18" s="123"/>
      <c r="RMV18" s="123"/>
      <c r="RMW18" s="123"/>
      <c r="RMX18" s="123"/>
      <c r="RMY18" s="123"/>
      <c r="RMZ18" s="123"/>
      <c r="RNA18" s="123"/>
      <c r="RNB18" s="123"/>
      <c r="RNC18" s="123"/>
      <c r="RND18" s="123"/>
      <c r="RNE18" s="123"/>
      <c r="RNF18" s="123"/>
      <c r="RNG18" s="123"/>
      <c r="RNH18" s="123"/>
      <c r="RNI18" s="123"/>
      <c r="RNJ18" s="123"/>
      <c r="RNK18" s="123"/>
      <c r="RNL18" s="123"/>
      <c r="RNM18" s="123"/>
      <c r="RNN18" s="123"/>
      <c r="RNO18" s="123"/>
      <c r="RNP18" s="123"/>
      <c r="RNQ18" s="123"/>
      <c r="RNR18" s="123"/>
      <c r="RNS18" s="123"/>
      <c r="RNT18" s="123"/>
      <c r="RNU18" s="123"/>
      <c r="RNV18" s="123"/>
      <c r="RNW18" s="123"/>
      <c r="RNX18" s="123"/>
      <c r="RNY18" s="123"/>
      <c r="RNZ18" s="123"/>
      <c r="ROA18" s="123"/>
      <c r="ROB18" s="123"/>
      <c r="ROC18" s="123"/>
      <c r="ROD18" s="123"/>
      <c r="ROE18" s="123"/>
      <c r="ROF18" s="123"/>
      <c r="ROG18" s="123"/>
      <c r="ROH18" s="123"/>
      <c r="ROI18" s="123"/>
      <c r="ROJ18" s="123"/>
      <c r="ROK18" s="123"/>
      <c r="ROL18" s="123"/>
      <c r="ROM18" s="123"/>
      <c r="RON18" s="123"/>
      <c r="ROO18" s="123"/>
      <c r="ROP18" s="123"/>
      <c r="ROQ18" s="123"/>
      <c r="ROR18" s="123"/>
      <c r="ROS18" s="123"/>
      <c r="ROT18" s="123"/>
      <c r="ROU18" s="123"/>
      <c r="ROV18" s="123"/>
      <c r="ROW18" s="123"/>
      <c r="ROX18" s="123"/>
      <c r="ROY18" s="123"/>
      <c r="ROZ18" s="123"/>
      <c r="RPA18" s="123"/>
      <c r="RPB18" s="123"/>
      <c r="RPC18" s="123"/>
      <c r="RPD18" s="123"/>
      <c r="RPE18" s="123"/>
      <c r="RPF18" s="123"/>
      <c r="RPG18" s="123"/>
      <c r="RPH18" s="123"/>
      <c r="RPI18" s="123"/>
      <c r="RPJ18" s="123"/>
      <c r="RPK18" s="123"/>
      <c r="RPL18" s="123"/>
      <c r="RPM18" s="123"/>
      <c r="RPN18" s="123"/>
      <c r="RPO18" s="123"/>
      <c r="RPP18" s="123"/>
      <c r="RPQ18" s="123"/>
      <c r="RPR18" s="123"/>
      <c r="RPS18" s="123"/>
      <c r="RPT18" s="123"/>
      <c r="RPU18" s="123"/>
      <c r="RPV18" s="123"/>
      <c r="RPW18" s="123"/>
      <c r="RPX18" s="123"/>
      <c r="RPY18" s="123"/>
      <c r="RPZ18" s="123"/>
      <c r="RQA18" s="123"/>
      <c r="RQB18" s="123"/>
      <c r="RQC18" s="123"/>
      <c r="RQD18" s="123"/>
      <c r="RQE18" s="123"/>
      <c r="RQF18" s="123"/>
      <c r="RQG18" s="123"/>
      <c r="RQH18" s="123"/>
      <c r="RQI18" s="123"/>
      <c r="RQJ18" s="123"/>
      <c r="RQK18" s="123"/>
      <c r="RQL18" s="123"/>
      <c r="RQM18" s="123"/>
      <c r="RQN18" s="123"/>
      <c r="RQO18" s="123"/>
      <c r="RQP18" s="123"/>
      <c r="RQQ18" s="123"/>
      <c r="RQR18" s="123"/>
      <c r="RQS18" s="123"/>
      <c r="RQT18" s="123"/>
      <c r="RQU18" s="123"/>
      <c r="RQV18" s="123"/>
      <c r="RQW18" s="123"/>
      <c r="RQX18" s="123"/>
      <c r="RQY18" s="123"/>
      <c r="RQZ18" s="123"/>
      <c r="RRA18" s="123"/>
      <c r="RRB18" s="123"/>
      <c r="RRC18" s="123"/>
      <c r="RRD18" s="123"/>
      <c r="RRE18" s="123"/>
      <c r="RRF18" s="123"/>
      <c r="RRG18" s="123"/>
      <c r="RRH18" s="123"/>
      <c r="RRI18" s="123"/>
      <c r="RRJ18" s="123"/>
      <c r="RRK18" s="123"/>
      <c r="RRL18" s="123"/>
      <c r="RRM18" s="123"/>
      <c r="RRN18" s="123"/>
      <c r="RRO18" s="123"/>
      <c r="RRP18" s="123"/>
      <c r="RRQ18" s="123"/>
      <c r="RRR18" s="123"/>
      <c r="RRS18" s="123"/>
      <c r="RRT18" s="123"/>
      <c r="RRU18" s="123"/>
      <c r="RRV18" s="123"/>
      <c r="RRW18" s="123"/>
      <c r="RRX18" s="123"/>
      <c r="RRY18" s="123"/>
      <c r="RRZ18" s="123"/>
      <c r="RSA18" s="123"/>
      <c r="RSB18" s="123"/>
      <c r="RSC18" s="123"/>
      <c r="RSD18" s="123"/>
      <c r="RSE18" s="123"/>
      <c r="RSF18" s="123"/>
      <c r="RSG18" s="123"/>
      <c r="RSH18" s="123"/>
      <c r="RSI18" s="123"/>
      <c r="RSJ18" s="123"/>
      <c r="RSK18" s="123"/>
      <c r="RSL18" s="123"/>
      <c r="RSM18" s="123"/>
      <c r="RSN18" s="123"/>
      <c r="RSO18" s="123"/>
      <c r="RSP18" s="123"/>
      <c r="RSQ18" s="123"/>
      <c r="RSR18" s="123"/>
      <c r="RSS18" s="123"/>
      <c r="RST18" s="123"/>
      <c r="RSU18" s="123"/>
      <c r="RSV18" s="123"/>
      <c r="RSW18" s="123"/>
      <c r="RSX18" s="123"/>
      <c r="RSY18" s="123"/>
      <c r="RSZ18" s="123"/>
      <c r="RTA18" s="123"/>
      <c r="RTB18" s="123"/>
      <c r="RTC18" s="123"/>
      <c r="RTD18" s="123"/>
      <c r="RTE18" s="123"/>
      <c r="RTF18" s="123"/>
      <c r="RTG18" s="123"/>
      <c r="RTH18" s="123"/>
      <c r="RTI18" s="123"/>
      <c r="RTJ18" s="123"/>
      <c r="RTK18" s="123"/>
      <c r="RTL18" s="123"/>
      <c r="RTM18" s="123"/>
      <c r="RTN18" s="123"/>
      <c r="RTO18" s="123"/>
      <c r="RTP18" s="123"/>
      <c r="RTQ18" s="123"/>
      <c r="RTR18" s="123"/>
      <c r="RTS18" s="123"/>
      <c r="RTT18" s="123"/>
      <c r="RTU18" s="123"/>
      <c r="RTV18" s="123"/>
      <c r="RTW18" s="123"/>
      <c r="RTX18" s="123"/>
      <c r="RTY18" s="123"/>
      <c r="RTZ18" s="123"/>
      <c r="RUA18" s="123"/>
      <c r="RUB18" s="123"/>
      <c r="RUC18" s="123"/>
      <c r="RUD18" s="123"/>
      <c r="RUE18" s="123"/>
      <c r="RUF18" s="123"/>
      <c r="RUG18" s="123"/>
      <c r="RUH18" s="123"/>
      <c r="RUI18" s="123"/>
      <c r="RUJ18" s="123"/>
      <c r="RUK18" s="123"/>
      <c r="RUL18" s="123"/>
      <c r="RUM18" s="123"/>
      <c r="RUN18" s="123"/>
      <c r="RUO18" s="123"/>
      <c r="RUP18" s="123"/>
      <c r="RUQ18" s="123"/>
      <c r="RUR18" s="123"/>
      <c r="RUS18" s="123"/>
      <c r="RUT18" s="123"/>
      <c r="RUU18" s="123"/>
      <c r="RUV18" s="123"/>
      <c r="RUW18" s="123"/>
      <c r="RUX18" s="123"/>
      <c r="RUY18" s="123"/>
      <c r="RUZ18" s="123"/>
      <c r="RVA18" s="123"/>
      <c r="RVB18" s="123"/>
      <c r="RVC18" s="123"/>
      <c r="RVD18" s="123"/>
      <c r="RVE18" s="123"/>
      <c r="RVF18" s="123"/>
      <c r="RVG18" s="123"/>
      <c r="RVH18" s="123"/>
      <c r="RVI18" s="123"/>
      <c r="RVJ18" s="123"/>
      <c r="RVK18" s="123"/>
      <c r="RVL18" s="123"/>
      <c r="RVM18" s="123"/>
      <c r="RVN18" s="123"/>
      <c r="RVO18" s="123"/>
      <c r="RVP18" s="123"/>
      <c r="RVQ18" s="123"/>
      <c r="RVR18" s="123"/>
      <c r="RVS18" s="123"/>
      <c r="RVT18" s="123"/>
      <c r="RVU18" s="123"/>
      <c r="RVV18" s="123"/>
      <c r="RVW18" s="123"/>
      <c r="RVX18" s="123"/>
      <c r="RVY18" s="123"/>
      <c r="RVZ18" s="123"/>
      <c r="RWA18" s="123"/>
      <c r="RWB18" s="123"/>
      <c r="RWC18" s="123"/>
      <c r="RWD18" s="123"/>
      <c r="RWE18" s="123"/>
      <c r="RWF18" s="123"/>
      <c r="RWG18" s="123"/>
      <c r="RWH18" s="123"/>
      <c r="RWI18" s="123"/>
      <c r="RWJ18" s="123"/>
      <c r="RWK18" s="123"/>
      <c r="RWL18" s="123"/>
      <c r="RWM18" s="123"/>
      <c r="RWN18" s="123"/>
      <c r="RWO18" s="123"/>
      <c r="RWP18" s="123"/>
      <c r="RWQ18" s="123"/>
      <c r="RWR18" s="123"/>
      <c r="RWS18" s="123"/>
      <c r="RWT18" s="123"/>
      <c r="RWU18" s="123"/>
      <c r="RWV18" s="123"/>
      <c r="RWW18" s="123"/>
      <c r="RWX18" s="123"/>
      <c r="RWY18" s="123"/>
      <c r="RWZ18" s="123"/>
      <c r="RXA18" s="123"/>
      <c r="RXB18" s="123"/>
      <c r="RXC18" s="123"/>
      <c r="RXD18" s="123"/>
      <c r="RXE18" s="123"/>
      <c r="RXF18" s="123"/>
      <c r="RXG18" s="123"/>
      <c r="RXH18" s="123"/>
      <c r="RXI18" s="123"/>
      <c r="RXJ18" s="123"/>
      <c r="RXK18" s="123"/>
      <c r="RXL18" s="123"/>
      <c r="RXM18" s="123"/>
      <c r="RXN18" s="123"/>
      <c r="RXO18" s="123"/>
      <c r="RXP18" s="123"/>
      <c r="RXQ18" s="123"/>
      <c r="RXR18" s="123"/>
      <c r="RXS18" s="123"/>
      <c r="RXT18" s="123"/>
      <c r="RXU18" s="123"/>
      <c r="RXV18" s="123"/>
      <c r="RXW18" s="123"/>
      <c r="RXX18" s="123"/>
      <c r="RXY18" s="123"/>
      <c r="RXZ18" s="123"/>
      <c r="RYA18" s="123"/>
      <c r="RYB18" s="123"/>
      <c r="RYC18" s="123"/>
      <c r="RYD18" s="123"/>
      <c r="RYE18" s="123"/>
      <c r="RYF18" s="123"/>
      <c r="RYG18" s="123"/>
      <c r="RYH18" s="123"/>
      <c r="RYI18" s="123"/>
      <c r="RYJ18" s="123"/>
      <c r="RYK18" s="123"/>
      <c r="RYL18" s="123"/>
      <c r="RYM18" s="123"/>
      <c r="RYN18" s="123"/>
      <c r="RYO18" s="123"/>
      <c r="RYP18" s="123"/>
      <c r="RYQ18" s="123"/>
      <c r="RYR18" s="123"/>
      <c r="RYS18" s="123"/>
      <c r="RYT18" s="123"/>
      <c r="RYU18" s="123"/>
      <c r="RYV18" s="123"/>
      <c r="RYW18" s="123"/>
      <c r="RYX18" s="123"/>
      <c r="RYY18" s="123"/>
      <c r="RYZ18" s="123"/>
      <c r="RZA18" s="123"/>
      <c r="RZB18" s="123"/>
      <c r="RZC18" s="123"/>
      <c r="RZD18" s="123"/>
      <c r="RZE18" s="123"/>
      <c r="RZF18" s="123"/>
      <c r="RZG18" s="123"/>
      <c r="RZH18" s="123"/>
      <c r="RZI18" s="123"/>
      <c r="RZJ18" s="123"/>
      <c r="RZK18" s="123"/>
      <c r="RZL18" s="123"/>
      <c r="RZM18" s="123"/>
      <c r="RZN18" s="123"/>
      <c r="RZO18" s="123"/>
      <c r="RZP18" s="123"/>
      <c r="RZQ18" s="123"/>
      <c r="RZR18" s="123"/>
      <c r="RZS18" s="123"/>
      <c r="RZT18" s="123"/>
      <c r="RZU18" s="123"/>
      <c r="RZV18" s="123"/>
      <c r="RZW18" s="123"/>
      <c r="RZX18" s="123"/>
      <c r="RZY18" s="123"/>
      <c r="RZZ18" s="123"/>
      <c r="SAA18" s="123"/>
      <c r="SAB18" s="123"/>
      <c r="SAC18" s="123"/>
      <c r="SAD18" s="123"/>
      <c r="SAE18" s="123"/>
      <c r="SAF18" s="123"/>
      <c r="SAG18" s="123"/>
      <c r="SAH18" s="123"/>
      <c r="SAI18" s="123"/>
      <c r="SAJ18" s="123"/>
      <c r="SAK18" s="123"/>
      <c r="SAL18" s="123"/>
      <c r="SAM18" s="123"/>
      <c r="SAN18" s="123"/>
      <c r="SAO18" s="123"/>
      <c r="SAP18" s="123"/>
      <c r="SAQ18" s="123"/>
      <c r="SAR18" s="123"/>
      <c r="SAS18" s="123"/>
      <c r="SAT18" s="123"/>
      <c r="SAU18" s="123"/>
      <c r="SAV18" s="123"/>
      <c r="SAW18" s="123"/>
      <c r="SAX18" s="123"/>
      <c r="SAY18" s="123"/>
      <c r="SAZ18" s="123"/>
      <c r="SBA18" s="123"/>
      <c r="SBB18" s="123"/>
      <c r="SBC18" s="123"/>
      <c r="SBD18" s="123"/>
      <c r="SBE18" s="123"/>
      <c r="SBF18" s="123"/>
      <c r="SBG18" s="123"/>
      <c r="SBH18" s="123"/>
      <c r="SBI18" s="123"/>
      <c r="SBJ18" s="123"/>
      <c r="SBK18" s="123"/>
      <c r="SBL18" s="123"/>
      <c r="SBM18" s="123"/>
      <c r="SBN18" s="123"/>
      <c r="SBO18" s="123"/>
      <c r="SBP18" s="123"/>
      <c r="SBQ18" s="123"/>
      <c r="SBR18" s="123"/>
      <c r="SBS18" s="123"/>
      <c r="SBT18" s="123"/>
      <c r="SBU18" s="123"/>
      <c r="SBV18" s="123"/>
      <c r="SBW18" s="123"/>
      <c r="SBX18" s="123"/>
      <c r="SBY18" s="123"/>
      <c r="SBZ18" s="123"/>
      <c r="SCA18" s="123"/>
      <c r="SCB18" s="123"/>
      <c r="SCC18" s="123"/>
      <c r="SCD18" s="123"/>
      <c r="SCE18" s="123"/>
      <c r="SCF18" s="123"/>
      <c r="SCG18" s="123"/>
      <c r="SCH18" s="123"/>
      <c r="SCI18" s="123"/>
      <c r="SCJ18" s="123"/>
      <c r="SCK18" s="123"/>
      <c r="SCL18" s="123"/>
      <c r="SCM18" s="123"/>
      <c r="SCN18" s="123"/>
      <c r="SCO18" s="123"/>
      <c r="SCP18" s="123"/>
      <c r="SCQ18" s="123"/>
      <c r="SCR18" s="123"/>
      <c r="SCS18" s="123"/>
      <c r="SCT18" s="123"/>
      <c r="SCU18" s="123"/>
      <c r="SCV18" s="123"/>
      <c r="SCW18" s="123"/>
      <c r="SCX18" s="123"/>
      <c r="SCY18" s="123"/>
      <c r="SCZ18" s="123"/>
      <c r="SDA18" s="123"/>
      <c r="SDB18" s="123"/>
      <c r="SDC18" s="123"/>
      <c r="SDD18" s="123"/>
      <c r="SDE18" s="123"/>
      <c r="SDF18" s="123"/>
      <c r="SDG18" s="123"/>
      <c r="SDH18" s="123"/>
      <c r="SDI18" s="123"/>
      <c r="SDJ18" s="123"/>
      <c r="SDK18" s="123"/>
      <c r="SDL18" s="123"/>
      <c r="SDM18" s="123"/>
      <c r="SDN18" s="123"/>
      <c r="SDO18" s="123"/>
      <c r="SDP18" s="123"/>
      <c r="SDQ18" s="123"/>
      <c r="SDR18" s="123"/>
      <c r="SDS18" s="123"/>
      <c r="SDT18" s="123"/>
      <c r="SDU18" s="123"/>
      <c r="SDV18" s="123"/>
      <c r="SDW18" s="123"/>
      <c r="SDX18" s="123"/>
      <c r="SDY18" s="123"/>
      <c r="SDZ18" s="123"/>
      <c r="SEA18" s="123"/>
      <c r="SEB18" s="123"/>
      <c r="SEC18" s="123"/>
      <c r="SED18" s="123"/>
      <c r="SEE18" s="123"/>
      <c r="SEF18" s="123"/>
      <c r="SEG18" s="123"/>
      <c r="SEH18" s="123"/>
      <c r="SEI18" s="123"/>
      <c r="SEJ18" s="123"/>
      <c r="SEK18" s="123"/>
      <c r="SEL18" s="123"/>
      <c r="SEM18" s="123"/>
      <c r="SEN18" s="123"/>
      <c r="SEO18" s="123"/>
      <c r="SEP18" s="123"/>
      <c r="SEQ18" s="123"/>
      <c r="SER18" s="123"/>
      <c r="SES18" s="123"/>
      <c r="SET18" s="123"/>
      <c r="SEU18" s="123"/>
      <c r="SEV18" s="123"/>
      <c r="SEW18" s="123"/>
      <c r="SEX18" s="123"/>
      <c r="SEY18" s="123"/>
      <c r="SEZ18" s="123"/>
      <c r="SFA18" s="123"/>
      <c r="SFB18" s="123"/>
      <c r="SFC18" s="123"/>
      <c r="SFD18" s="123"/>
      <c r="SFE18" s="123"/>
      <c r="SFF18" s="123"/>
      <c r="SFG18" s="123"/>
      <c r="SFH18" s="123"/>
      <c r="SFI18" s="123"/>
      <c r="SFJ18" s="123"/>
      <c r="SFK18" s="123"/>
      <c r="SFL18" s="123"/>
      <c r="SFM18" s="123"/>
      <c r="SFN18" s="123"/>
      <c r="SFO18" s="123"/>
      <c r="SFP18" s="123"/>
      <c r="SFQ18" s="123"/>
      <c r="SFR18" s="123"/>
      <c r="SFS18" s="123"/>
      <c r="SFT18" s="123"/>
      <c r="SFU18" s="123"/>
      <c r="SFV18" s="123"/>
      <c r="SFW18" s="123"/>
      <c r="SFX18" s="123"/>
      <c r="SFY18" s="123"/>
      <c r="SFZ18" s="123"/>
      <c r="SGA18" s="123"/>
      <c r="SGB18" s="123"/>
      <c r="SGC18" s="123"/>
      <c r="SGD18" s="123"/>
      <c r="SGE18" s="123"/>
      <c r="SGF18" s="123"/>
      <c r="SGG18" s="123"/>
      <c r="SGH18" s="123"/>
      <c r="SGI18" s="123"/>
      <c r="SGJ18" s="123"/>
      <c r="SGK18" s="123"/>
      <c r="SGL18" s="123"/>
      <c r="SGM18" s="123"/>
      <c r="SGN18" s="123"/>
      <c r="SGO18" s="123"/>
      <c r="SGP18" s="123"/>
      <c r="SGQ18" s="123"/>
      <c r="SGR18" s="123"/>
      <c r="SGS18" s="123"/>
      <c r="SGT18" s="123"/>
      <c r="SGU18" s="123"/>
      <c r="SGV18" s="123"/>
      <c r="SGW18" s="123"/>
      <c r="SGX18" s="123"/>
      <c r="SGY18" s="123"/>
      <c r="SGZ18" s="123"/>
      <c r="SHA18" s="123"/>
      <c r="SHB18" s="123"/>
      <c r="SHC18" s="123"/>
      <c r="SHD18" s="123"/>
      <c r="SHE18" s="123"/>
      <c r="SHF18" s="123"/>
      <c r="SHG18" s="123"/>
      <c r="SHH18" s="123"/>
      <c r="SHI18" s="123"/>
      <c r="SHJ18" s="123"/>
      <c r="SHK18" s="123"/>
      <c r="SHL18" s="123"/>
      <c r="SHM18" s="123"/>
      <c r="SHN18" s="123"/>
      <c r="SHO18" s="123"/>
      <c r="SHP18" s="123"/>
      <c r="SHQ18" s="123"/>
      <c r="SHR18" s="123"/>
      <c r="SHS18" s="123"/>
      <c r="SHT18" s="123"/>
      <c r="SHU18" s="123"/>
      <c r="SHV18" s="123"/>
      <c r="SHW18" s="123"/>
      <c r="SHX18" s="123"/>
      <c r="SHY18" s="123"/>
      <c r="SHZ18" s="123"/>
      <c r="SIA18" s="123"/>
      <c r="SIB18" s="123"/>
      <c r="SIC18" s="123"/>
      <c r="SID18" s="123"/>
      <c r="SIE18" s="123"/>
      <c r="SIF18" s="123"/>
      <c r="SIG18" s="123"/>
      <c r="SIH18" s="123"/>
      <c r="SII18" s="123"/>
      <c r="SIJ18" s="123"/>
      <c r="SIK18" s="123"/>
      <c r="SIL18" s="123"/>
      <c r="SIM18" s="123"/>
      <c r="SIN18" s="123"/>
      <c r="SIO18" s="123"/>
      <c r="SIP18" s="123"/>
      <c r="SIQ18" s="123"/>
      <c r="SIR18" s="123"/>
      <c r="SIS18" s="123"/>
      <c r="SIT18" s="123"/>
      <c r="SIU18" s="123"/>
      <c r="SIV18" s="123"/>
      <c r="SIW18" s="123"/>
      <c r="SIX18" s="123"/>
      <c r="SIY18" s="123"/>
      <c r="SIZ18" s="123"/>
      <c r="SJA18" s="123"/>
      <c r="SJB18" s="123"/>
      <c r="SJC18" s="123"/>
      <c r="SJD18" s="123"/>
      <c r="SJE18" s="123"/>
      <c r="SJF18" s="123"/>
      <c r="SJG18" s="123"/>
      <c r="SJH18" s="123"/>
      <c r="SJI18" s="123"/>
      <c r="SJJ18" s="123"/>
      <c r="SJK18" s="123"/>
      <c r="SJL18" s="123"/>
      <c r="SJM18" s="123"/>
      <c r="SJN18" s="123"/>
      <c r="SJO18" s="123"/>
      <c r="SJP18" s="123"/>
      <c r="SJQ18" s="123"/>
      <c r="SJR18" s="123"/>
      <c r="SJS18" s="123"/>
      <c r="SJT18" s="123"/>
      <c r="SJU18" s="123"/>
      <c r="SJV18" s="123"/>
      <c r="SJW18" s="123"/>
      <c r="SJX18" s="123"/>
      <c r="SJY18" s="123"/>
      <c r="SJZ18" s="123"/>
      <c r="SKA18" s="123"/>
      <c r="SKB18" s="123"/>
      <c r="SKC18" s="123"/>
      <c r="SKD18" s="123"/>
      <c r="SKE18" s="123"/>
      <c r="SKF18" s="123"/>
      <c r="SKG18" s="123"/>
      <c r="SKH18" s="123"/>
      <c r="SKI18" s="123"/>
      <c r="SKJ18" s="123"/>
      <c r="SKK18" s="123"/>
      <c r="SKL18" s="123"/>
      <c r="SKM18" s="123"/>
      <c r="SKN18" s="123"/>
      <c r="SKO18" s="123"/>
      <c r="SKP18" s="123"/>
      <c r="SKQ18" s="123"/>
      <c r="SKR18" s="123"/>
      <c r="SKS18" s="123"/>
      <c r="SKT18" s="123"/>
      <c r="SKU18" s="123"/>
      <c r="SKV18" s="123"/>
      <c r="SKW18" s="123"/>
      <c r="SKX18" s="123"/>
      <c r="SKY18" s="123"/>
      <c r="SKZ18" s="123"/>
      <c r="SLA18" s="123"/>
      <c r="SLB18" s="123"/>
      <c r="SLC18" s="123"/>
      <c r="SLD18" s="123"/>
      <c r="SLE18" s="123"/>
      <c r="SLF18" s="123"/>
      <c r="SLG18" s="123"/>
      <c r="SLH18" s="123"/>
      <c r="SLI18" s="123"/>
      <c r="SLJ18" s="123"/>
      <c r="SLK18" s="123"/>
      <c r="SLL18" s="123"/>
      <c r="SLM18" s="123"/>
      <c r="SLN18" s="123"/>
      <c r="SLO18" s="123"/>
      <c r="SLP18" s="123"/>
      <c r="SLQ18" s="123"/>
      <c r="SLR18" s="123"/>
      <c r="SLS18" s="123"/>
      <c r="SLT18" s="123"/>
      <c r="SLU18" s="123"/>
      <c r="SLV18" s="123"/>
      <c r="SLW18" s="123"/>
      <c r="SLX18" s="123"/>
      <c r="SLY18" s="123"/>
      <c r="SLZ18" s="123"/>
      <c r="SMA18" s="123"/>
      <c r="SMB18" s="123"/>
      <c r="SMC18" s="123"/>
      <c r="SMD18" s="123"/>
      <c r="SME18" s="123"/>
      <c r="SMF18" s="123"/>
      <c r="SMG18" s="123"/>
      <c r="SMH18" s="123"/>
      <c r="SMI18" s="123"/>
      <c r="SMJ18" s="123"/>
      <c r="SMK18" s="123"/>
      <c r="SML18" s="123"/>
      <c r="SMM18" s="123"/>
      <c r="SMN18" s="123"/>
      <c r="SMO18" s="123"/>
      <c r="SMP18" s="123"/>
      <c r="SMQ18" s="123"/>
      <c r="SMR18" s="123"/>
      <c r="SMS18" s="123"/>
      <c r="SMT18" s="123"/>
      <c r="SMU18" s="123"/>
      <c r="SMV18" s="123"/>
      <c r="SMW18" s="123"/>
      <c r="SMX18" s="123"/>
      <c r="SMY18" s="123"/>
      <c r="SMZ18" s="123"/>
      <c r="SNA18" s="123"/>
      <c r="SNB18" s="123"/>
      <c r="SNC18" s="123"/>
      <c r="SND18" s="123"/>
      <c r="SNE18" s="123"/>
      <c r="SNF18" s="123"/>
      <c r="SNG18" s="123"/>
      <c r="SNH18" s="123"/>
      <c r="SNI18" s="123"/>
      <c r="SNJ18" s="123"/>
      <c r="SNK18" s="123"/>
      <c r="SNL18" s="123"/>
      <c r="SNM18" s="123"/>
      <c r="SNN18" s="123"/>
      <c r="SNO18" s="123"/>
      <c r="SNP18" s="123"/>
      <c r="SNQ18" s="123"/>
      <c r="SNR18" s="123"/>
      <c r="SNS18" s="123"/>
      <c r="SNT18" s="123"/>
      <c r="SNU18" s="123"/>
      <c r="SNV18" s="123"/>
      <c r="SNW18" s="123"/>
      <c r="SNX18" s="123"/>
      <c r="SNY18" s="123"/>
      <c r="SNZ18" s="123"/>
      <c r="SOA18" s="123"/>
      <c r="SOB18" s="123"/>
      <c r="SOC18" s="123"/>
      <c r="SOD18" s="123"/>
      <c r="SOE18" s="123"/>
      <c r="SOF18" s="123"/>
      <c r="SOG18" s="123"/>
      <c r="SOH18" s="123"/>
      <c r="SOI18" s="123"/>
      <c r="SOJ18" s="123"/>
      <c r="SOK18" s="123"/>
      <c r="SOL18" s="123"/>
      <c r="SOM18" s="123"/>
      <c r="SON18" s="123"/>
      <c r="SOO18" s="123"/>
      <c r="SOP18" s="123"/>
      <c r="SOQ18" s="123"/>
      <c r="SOR18" s="123"/>
      <c r="SOS18" s="123"/>
      <c r="SOT18" s="123"/>
      <c r="SOU18" s="123"/>
      <c r="SOV18" s="123"/>
      <c r="SOW18" s="123"/>
      <c r="SOX18" s="123"/>
      <c r="SOY18" s="123"/>
      <c r="SOZ18" s="123"/>
      <c r="SPA18" s="123"/>
      <c r="SPB18" s="123"/>
      <c r="SPC18" s="123"/>
      <c r="SPD18" s="123"/>
      <c r="SPE18" s="123"/>
      <c r="SPF18" s="123"/>
      <c r="SPG18" s="123"/>
      <c r="SPH18" s="123"/>
      <c r="SPI18" s="123"/>
      <c r="SPJ18" s="123"/>
      <c r="SPK18" s="123"/>
      <c r="SPL18" s="123"/>
      <c r="SPM18" s="123"/>
      <c r="SPN18" s="123"/>
      <c r="SPO18" s="123"/>
      <c r="SPP18" s="123"/>
      <c r="SPQ18" s="123"/>
      <c r="SPR18" s="123"/>
      <c r="SPS18" s="123"/>
      <c r="SPT18" s="123"/>
      <c r="SPU18" s="123"/>
      <c r="SPV18" s="123"/>
      <c r="SPW18" s="123"/>
      <c r="SPX18" s="123"/>
      <c r="SPY18" s="123"/>
      <c r="SPZ18" s="123"/>
      <c r="SQA18" s="123"/>
      <c r="SQB18" s="123"/>
      <c r="SQC18" s="123"/>
      <c r="SQD18" s="123"/>
      <c r="SQE18" s="123"/>
      <c r="SQF18" s="123"/>
      <c r="SQG18" s="123"/>
      <c r="SQH18" s="123"/>
      <c r="SQI18" s="123"/>
      <c r="SQJ18" s="123"/>
      <c r="SQK18" s="123"/>
      <c r="SQL18" s="123"/>
      <c r="SQM18" s="123"/>
      <c r="SQN18" s="123"/>
      <c r="SQO18" s="123"/>
      <c r="SQP18" s="123"/>
      <c r="SQQ18" s="123"/>
      <c r="SQR18" s="123"/>
      <c r="SQS18" s="123"/>
      <c r="SQT18" s="123"/>
      <c r="SQU18" s="123"/>
      <c r="SQV18" s="123"/>
      <c r="SQW18" s="123"/>
      <c r="SQX18" s="123"/>
      <c r="SQY18" s="123"/>
      <c r="SQZ18" s="123"/>
      <c r="SRA18" s="123"/>
      <c r="SRB18" s="123"/>
      <c r="SRC18" s="123"/>
      <c r="SRD18" s="123"/>
      <c r="SRE18" s="123"/>
      <c r="SRF18" s="123"/>
      <c r="SRG18" s="123"/>
      <c r="SRH18" s="123"/>
      <c r="SRI18" s="123"/>
      <c r="SRJ18" s="123"/>
      <c r="SRK18" s="123"/>
      <c r="SRL18" s="123"/>
      <c r="SRM18" s="123"/>
      <c r="SRN18" s="123"/>
      <c r="SRO18" s="123"/>
      <c r="SRP18" s="123"/>
      <c r="SRQ18" s="123"/>
      <c r="SRR18" s="123"/>
      <c r="SRS18" s="123"/>
      <c r="SRT18" s="123"/>
      <c r="SRU18" s="123"/>
      <c r="SRV18" s="123"/>
      <c r="SRW18" s="123"/>
      <c r="SRX18" s="123"/>
      <c r="SRY18" s="123"/>
      <c r="SRZ18" s="123"/>
      <c r="SSA18" s="123"/>
      <c r="SSB18" s="123"/>
      <c r="SSC18" s="123"/>
      <c r="SSD18" s="123"/>
      <c r="SSE18" s="123"/>
      <c r="SSF18" s="123"/>
      <c r="SSG18" s="123"/>
      <c r="SSH18" s="123"/>
      <c r="SSI18" s="123"/>
      <c r="SSJ18" s="123"/>
      <c r="SSK18" s="123"/>
      <c r="SSL18" s="123"/>
      <c r="SSM18" s="123"/>
      <c r="SSN18" s="123"/>
      <c r="SSO18" s="123"/>
      <c r="SSP18" s="123"/>
      <c r="SSQ18" s="123"/>
      <c r="SSR18" s="123"/>
      <c r="SSS18" s="123"/>
      <c r="SST18" s="123"/>
      <c r="SSU18" s="123"/>
      <c r="SSV18" s="123"/>
      <c r="SSW18" s="123"/>
      <c r="SSX18" s="123"/>
      <c r="SSY18" s="123"/>
      <c r="SSZ18" s="123"/>
      <c r="STA18" s="123"/>
      <c r="STB18" s="123"/>
      <c r="STC18" s="123"/>
      <c r="STD18" s="123"/>
      <c r="STE18" s="123"/>
      <c r="STF18" s="123"/>
      <c r="STG18" s="123"/>
      <c r="STH18" s="123"/>
      <c r="STI18" s="123"/>
      <c r="STJ18" s="123"/>
      <c r="STK18" s="123"/>
      <c r="STL18" s="123"/>
      <c r="STM18" s="123"/>
      <c r="STN18" s="123"/>
      <c r="STO18" s="123"/>
      <c r="STP18" s="123"/>
      <c r="STQ18" s="123"/>
      <c r="STR18" s="123"/>
      <c r="STS18" s="123"/>
      <c r="STT18" s="123"/>
      <c r="STU18" s="123"/>
      <c r="STV18" s="123"/>
      <c r="STW18" s="123"/>
      <c r="STX18" s="123"/>
      <c r="STY18" s="123"/>
      <c r="STZ18" s="123"/>
      <c r="SUA18" s="123"/>
      <c r="SUB18" s="123"/>
      <c r="SUC18" s="123"/>
      <c r="SUD18" s="123"/>
      <c r="SUE18" s="123"/>
      <c r="SUF18" s="123"/>
      <c r="SUG18" s="123"/>
      <c r="SUH18" s="123"/>
      <c r="SUI18" s="123"/>
      <c r="SUJ18" s="123"/>
      <c r="SUK18" s="123"/>
      <c r="SUL18" s="123"/>
      <c r="SUM18" s="123"/>
      <c r="SUN18" s="123"/>
      <c r="SUO18" s="123"/>
      <c r="SUP18" s="123"/>
      <c r="SUQ18" s="123"/>
      <c r="SUR18" s="123"/>
      <c r="SUS18" s="123"/>
      <c r="SUT18" s="123"/>
      <c r="SUU18" s="123"/>
      <c r="SUV18" s="123"/>
      <c r="SUW18" s="123"/>
      <c r="SUX18" s="123"/>
      <c r="SUY18" s="123"/>
      <c r="SUZ18" s="123"/>
      <c r="SVA18" s="123"/>
      <c r="SVB18" s="123"/>
      <c r="SVC18" s="123"/>
      <c r="SVD18" s="123"/>
      <c r="SVE18" s="123"/>
      <c r="SVF18" s="123"/>
      <c r="SVG18" s="123"/>
      <c r="SVH18" s="123"/>
      <c r="SVI18" s="123"/>
      <c r="SVJ18" s="123"/>
      <c r="SVK18" s="123"/>
      <c r="SVL18" s="123"/>
      <c r="SVM18" s="123"/>
      <c r="SVN18" s="123"/>
      <c r="SVO18" s="123"/>
      <c r="SVP18" s="123"/>
      <c r="SVQ18" s="123"/>
      <c r="SVR18" s="123"/>
      <c r="SVS18" s="123"/>
      <c r="SVT18" s="123"/>
      <c r="SVU18" s="123"/>
      <c r="SVV18" s="123"/>
      <c r="SVW18" s="123"/>
      <c r="SVX18" s="123"/>
      <c r="SVY18" s="123"/>
      <c r="SVZ18" s="123"/>
      <c r="SWA18" s="123"/>
      <c r="SWB18" s="123"/>
      <c r="SWC18" s="123"/>
      <c r="SWD18" s="123"/>
      <c r="SWE18" s="123"/>
      <c r="SWF18" s="123"/>
      <c r="SWG18" s="123"/>
      <c r="SWH18" s="123"/>
      <c r="SWI18" s="123"/>
      <c r="SWJ18" s="123"/>
      <c r="SWK18" s="123"/>
      <c r="SWL18" s="123"/>
      <c r="SWM18" s="123"/>
      <c r="SWN18" s="123"/>
      <c r="SWO18" s="123"/>
      <c r="SWP18" s="123"/>
      <c r="SWQ18" s="123"/>
      <c r="SWR18" s="123"/>
      <c r="SWS18" s="123"/>
      <c r="SWT18" s="123"/>
      <c r="SWU18" s="123"/>
      <c r="SWV18" s="123"/>
      <c r="SWW18" s="123"/>
      <c r="SWX18" s="123"/>
      <c r="SWY18" s="123"/>
      <c r="SWZ18" s="123"/>
      <c r="SXA18" s="123"/>
      <c r="SXB18" s="123"/>
      <c r="SXC18" s="123"/>
      <c r="SXD18" s="123"/>
      <c r="SXE18" s="123"/>
      <c r="SXF18" s="123"/>
      <c r="SXG18" s="123"/>
      <c r="SXH18" s="123"/>
      <c r="SXI18" s="123"/>
      <c r="SXJ18" s="123"/>
      <c r="SXK18" s="123"/>
      <c r="SXL18" s="123"/>
      <c r="SXM18" s="123"/>
      <c r="SXN18" s="123"/>
      <c r="SXO18" s="123"/>
      <c r="SXP18" s="123"/>
      <c r="SXQ18" s="123"/>
      <c r="SXR18" s="123"/>
      <c r="SXS18" s="123"/>
      <c r="SXT18" s="123"/>
      <c r="SXU18" s="123"/>
      <c r="SXV18" s="123"/>
      <c r="SXW18" s="123"/>
      <c r="SXX18" s="123"/>
      <c r="SXY18" s="123"/>
      <c r="SXZ18" s="123"/>
      <c r="SYA18" s="123"/>
      <c r="SYB18" s="123"/>
      <c r="SYC18" s="123"/>
      <c r="SYD18" s="123"/>
      <c r="SYE18" s="123"/>
      <c r="SYF18" s="123"/>
      <c r="SYG18" s="123"/>
      <c r="SYH18" s="123"/>
      <c r="SYI18" s="123"/>
      <c r="SYJ18" s="123"/>
      <c r="SYK18" s="123"/>
      <c r="SYL18" s="123"/>
      <c r="SYM18" s="123"/>
      <c r="SYN18" s="123"/>
      <c r="SYO18" s="123"/>
      <c r="SYP18" s="123"/>
      <c r="SYQ18" s="123"/>
      <c r="SYR18" s="123"/>
      <c r="SYS18" s="123"/>
      <c r="SYT18" s="123"/>
      <c r="SYU18" s="123"/>
      <c r="SYV18" s="123"/>
      <c r="SYW18" s="123"/>
      <c r="SYX18" s="123"/>
      <c r="SYY18" s="123"/>
      <c r="SYZ18" s="123"/>
      <c r="SZA18" s="123"/>
      <c r="SZB18" s="123"/>
      <c r="SZC18" s="123"/>
      <c r="SZD18" s="123"/>
      <c r="SZE18" s="123"/>
      <c r="SZF18" s="123"/>
      <c r="SZG18" s="123"/>
      <c r="SZH18" s="123"/>
      <c r="SZI18" s="123"/>
      <c r="SZJ18" s="123"/>
      <c r="SZK18" s="123"/>
      <c r="SZL18" s="123"/>
      <c r="SZM18" s="123"/>
      <c r="SZN18" s="123"/>
      <c r="SZO18" s="123"/>
      <c r="SZP18" s="123"/>
      <c r="SZQ18" s="123"/>
      <c r="SZR18" s="123"/>
      <c r="SZS18" s="123"/>
      <c r="SZT18" s="123"/>
      <c r="SZU18" s="123"/>
      <c r="SZV18" s="123"/>
      <c r="SZW18" s="123"/>
      <c r="SZX18" s="123"/>
      <c r="SZY18" s="123"/>
      <c r="SZZ18" s="123"/>
      <c r="TAA18" s="123"/>
      <c r="TAB18" s="123"/>
      <c r="TAC18" s="123"/>
      <c r="TAD18" s="123"/>
      <c r="TAE18" s="123"/>
      <c r="TAF18" s="123"/>
      <c r="TAG18" s="123"/>
      <c r="TAH18" s="123"/>
      <c r="TAI18" s="123"/>
      <c r="TAJ18" s="123"/>
      <c r="TAK18" s="123"/>
      <c r="TAL18" s="123"/>
      <c r="TAM18" s="123"/>
      <c r="TAN18" s="123"/>
      <c r="TAO18" s="123"/>
      <c r="TAP18" s="123"/>
      <c r="TAQ18" s="123"/>
      <c r="TAR18" s="123"/>
      <c r="TAS18" s="123"/>
      <c r="TAT18" s="123"/>
      <c r="TAU18" s="123"/>
      <c r="TAV18" s="123"/>
      <c r="TAW18" s="123"/>
      <c r="TAX18" s="123"/>
      <c r="TAY18" s="123"/>
      <c r="TAZ18" s="123"/>
      <c r="TBA18" s="123"/>
      <c r="TBB18" s="123"/>
      <c r="TBC18" s="123"/>
      <c r="TBD18" s="123"/>
      <c r="TBE18" s="123"/>
      <c r="TBF18" s="123"/>
      <c r="TBG18" s="123"/>
      <c r="TBH18" s="123"/>
      <c r="TBI18" s="123"/>
      <c r="TBJ18" s="123"/>
      <c r="TBK18" s="123"/>
      <c r="TBL18" s="123"/>
      <c r="TBM18" s="123"/>
      <c r="TBN18" s="123"/>
      <c r="TBO18" s="123"/>
      <c r="TBP18" s="123"/>
      <c r="TBQ18" s="123"/>
      <c r="TBR18" s="123"/>
      <c r="TBS18" s="123"/>
      <c r="TBT18" s="123"/>
      <c r="TBU18" s="123"/>
      <c r="TBV18" s="123"/>
      <c r="TBW18" s="123"/>
      <c r="TBX18" s="123"/>
      <c r="TBY18" s="123"/>
      <c r="TBZ18" s="123"/>
      <c r="TCA18" s="123"/>
      <c r="TCB18" s="123"/>
      <c r="TCC18" s="123"/>
      <c r="TCD18" s="123"/>
      <c r="TCE18" s="123"/>
      <c r="TCF18" s="123"/>
      <c r="TCG18" s="123"/>
      <c r="TCH18" s="123"/>
      <c r="TCI18" s="123"/>
      <c r="TCJ18" s="123"/>
      <c r="TCK18" s="123"/>
      <c r="TCL18" s="123"/>
      <c r="TCM18" s="123"/>
      <c r="TCN18" s="123"/>
      <c r="TCO18" s="123"/>
      <c r="TCP18" s="123"/>
      <c r="TCQ18" s="123"/>
      <c r="TCR18" s="123"/>
      <c r="TCS18" s="123"/>
      <c r="TCT18" s="123"/>
      <c r="TCU18" s="123"/>
      <c r="TCV18" s="123"/>
      <c r="TCW18" s="123"/>
      <c r="TCX18" s="123"/>
      <c r="TCY18" s="123"/>
      <c r="TCZ18" s="123"/>
      <c r="TDA18" s="123"/>
      <c r="TDB18" s="123"/>
      <c r="TDC18" s="123"/>
      <c r="TDD18" s="123"/>
      <c r="TDE18" s="123"/>
      <c r="TDF18" s="123"/>
      <c r="TDG18" s="123"/>
      <c r="TDH18" s="123"/>
      <c r="TDI18" s="123"/>
      <c r="TDJ18" s="123"/>
      <c r="TDK18" s="123"/>
      <c r="TDL18" s="123"/>
      <c r="TDM18" s="123"/>
      <c r="TDN18" s="123"/>
      <c r="TDO18" s="123"/>
      <c r="TDP18" s="123"/>
      <c r="TDQ18" s="123"/>
      <c r="TDR18" s="123"/>
      <c r="TDS18" s="123"/>
      <c r="TDT18" s="123"/>
      <c r="TDU18" s="123"/>
      <c r="TDV18" s="123"/>
      <c r="TDW18" s="123"/>
      <c r="TDX18" s="123"/>
      <c r="TDY18" s="123"/>
      <c r="TDZ18" s="123"/>
      <c r="TEA18" s="123"/>
      <c r="TEB18" s="123"/>
      <c r="TEC18" s="123"/>
      <c r="TED18" s="123"/>
      <c r="TEE18" s="123"/>
      <c r="TEF18" s="123"/>
      <c r="TEG18" s="123"/>
      <c r="TEH18" s="123"/>
      <c r="TEI18" s="123"/>
      <c r="TEJ18" s="123"/>
      <c r="TEK18" s="123"/>
      <c r="TEL18" s="123"/>
      <c r="TEM18" s="123"/>
      <c r="TEN18" s="123"/>
      <c r="TEO18" s="123"/>
      <c r="TEP18" s="123"/>
      <c r="TEQ18" s="123"/>
      <c r="TER18" s="123"/>
      <c r="TES18" s="123"/>
      <c r="TET18" s="123"/>
      <c r="TEU18" s="123"/>
      <c r="TEV18" s="123"/>
      <c r="TEW18" s="123"/>
      <c r="TEX18" s="123"/>
      <c r="TEY18" s="123"/>
      <c r="TEZ18" s="123"/>
      <c r="TFA18" s="123"/>
      <c r="TFB18" s="123"/>
      <c r="TFC18" s="123"/>
      <c r="TFD18" s="123"/>
      <c r="TFE18" s="123"/>
      <c r="TFF18" s="123"/>
      <c r="TFG18" s="123"/>
      <c r="TFH18" s="123"/>
      <c r="TFI18" s="123"/>
      <c r="TFJ18" s="123"/>
      <c r="TFK18" s="123"/>
      <c r="TFL18" s="123"/>
      <c r="TFM18" s="123"/>
      <c r="TFN18" s="123"/>
      <c r="TFO18" s="123"/>
      <c r="TFP18" s="123"/>
      <c r="TFQ18" s="123"/>
      <c r="TFR18" s="123"/>
      <c r="TFS18" s="123"/>
      <c r="TFT18" s="123"/>
      <c r="TFU18" s="123"/>
      <c r="TFV18" s="123"/>
      <c r="TFW18" s="123"/>
      <c r="TFX18" s="123"/>
      <c r="TFY18" s="123"/>
      <c r="TFZ18" s="123"/>
      <c r="TGA18" s="123"/>
      <c r="TGB18" s="123"/>
      <c r="TGC18" s="123"/>
      <c r="TGD18" s="123"/>
      <c r="TGE18" s="123"/>
      <c r="TGF18" s="123"/>
      <c r="TGG18" s="123"/>
      <c r="TGH18" s="123"/>
      <c r="TGI18" s="123"/>
      <c r="TGJ18" s="123"/>
      <c r="TGK18" s="123"/>
      <c r="TGL18" s="123"/>
      <c r="TGM18" s="123"/>
      <c r="TGN18" s="123"/>
      <c r="TGO18" s="123"/>
      <c r="TGP18" s="123"/>
      <c r="TGQ18" s="123"/>
      <c r="TGR18" s="123"/>
      <c r="TGS18" s="123"/>
      <c r="TGT18" s="123"/>
      <c r="TGU18" s="123"/>
      <c r="TGV18" s="123"/>
      <c r="TGW18" s="123"/>
      <c r="TGX18" s="123"/>
      <c r="TGY18" s="123"/>
      <c r="TGZ18" s="123"/>
      <c r="THA18" s="123"/>
      <c r="THB18" s="123"/>
      <c r="THC18" s="123"/>
      <c r="THD18" s="123"/>
      <c r="THE18" s="123"/>
      <c r="THF18" s="123"/>
      <c r="THG18" s="123"/>
      <c r="THH18" s="123"/>
      <c r="THI18" s="123"/>
      <c r="THJ18" s="123"/>
      <c r="THK18" s="123"/>
      <c r="THL18" s="123"/>
      <c r="THM18" s="123"/>
      <c r="THN18" s="123"/>
      <c r="THO18" s="123"/>
      <c r="THP18" s="123"/>
      <c r="THQ18" s="123"/>
      <c r="THR18" s="123"/>
      <c r="THS18" s="123"/>
      <c r="THT18" s="123"/>
      <c r="THU18" s="123"/>
      <c r="THV18" s="123"/>
      <c r="THW18" s="123"/>
      <c r="THX18" s="123"/>
      <c r="THY18" s="123"/>
      <c r="THZ18" s="123"/>
      <c r="TIA18" s="123"/>
      <c r="TIB18" s="123"/>
      <c r="TIC18" s="123"/>
      <c r="TID18" s="123"/>
      <c r="TIE18" s="123"/>
      <c r="TIF18" s="123"/>
      <c r="TIG18" s="123"/>
      <c r="TIH18" s="123"/>
      <c r="TII18" s="123"/>
      <c r="TIJ18" s="123"/>
      <c r="TIK18" s="123"/>
      <c r="TIL18" s="123"/>
      <c r="TIM18" s="123"/>
      <c r="TIN18" s="123"/>
      <c r="TIO18" s="123"/>
      <c r="TIP18" s="123"/>
      <c r="TIQ18" s="123"/>
      <c r="TIR18" s="123"/>
      <c r="TIS18" s="123"/>
      <c r="TIT18" s="123"/>
      <c r="TIU18" s="123"/>
      <c r="TIV18" s="123"/>
      <c r="TIW18" s="123"/>
      <c r="TIX18" s="123"/>
      <c r="TIY18" s="123"/>
      <c r="TIZ18" s="123"/>
      <c r="TJA18" s="123"/>
      <c r="TJB18" s="123"/>
      <c r="TJC18" s="123"/>
      <c r="TJD18" s="123"/>
      <c r="TJE18" s="123"/>
      <c r="TJF18" s="123"/>
      <c r="TJG18" s="123"/>
      <c r="TJH18" s="123"/>
      <c r="TJI18" s="123"/>
      <c r="TJJ18" s="123"/>
      <c r="TJK18" s="123"/>
      <c r="TJL18" s="123"/>
      <c r="TJM18" s="123"/>
      <c r="TJN18" s="123"/>
      <c r="TJO18" s="123"/>
      <c r="TJP18" s="123"/>
      <c r="TJQ18" s="123"/>
      <c r="TJR18" s="123"/>
      <c r="TJS18" s="123"/>
      <c r="TJT18" s="123"/>
      <c r="TJU18" s="123"/>
      <c r="TJV18" s="123"/>
      <c r="TJW18" s="123"/>
      <c r="TJX18" s="123"/>
      <c r="TJY18" s="123"/>
      <c r="TJZ18" s="123"/>
      <c r="TKA18" s="123"/>
      <c r="TKB18" s="123"/>
      <c r="TKC18" s="123"/>
      <c r="TKD18" s="123"/>
      <c r="TKE18" s="123"/>
      <c r="TKF18" s="123"/>
      <c r="TKG18" s="123"/>
      <c r="TKH18" s="123"/>
      <c r="TKI18" s="123"/>
      <c r="TKJ18" s="123"/>
      <c r="TKK18" s="123"/>
      <c r="TKL18" s="123"/>
      <c r="TKM18" s="123"/>
      <c r="TKN18" s="123"/>
      <c r="TKO18" s="123"/>
      <c r="TKP18" s="123"/>
      <c r="TKQ18" s="123"/>
      <c r="TKR18" s="123"/>
      <c r="TKS18" s="123"/>
      <c r="TKT18" s="123"/>
      <c r="TKU18" s="123"/>
      <c r="TKV18" s="123"/>
      <c r="TKW18" s="123"/>
      <c r="TKX18" s="123"/>
      <c r="TKY18" s="123"/>
      <c r="TKZ18" s="123"/>
      <c r="TLA18" s="123"/>
      <c r="TLB18" s="123"/>
      <c r="TLC18" s="123"/>
      <c r="TLD18" s="123"/>
      <c r="TLE18" s="123"/>
      <c r="TLF18" s="123"/>
      <c r="TLG18" s="123"/>
      <c r="TLH18" s="123"/>
      <c r="TLI18" s="123"/>
      <c r="TLJ18" s="123"/>
      <c r="TLK18" s="123"/>
      <c r="TLL18" s="123"/>
      <c r="TLM18" s="123"/>
      <c r="TLN18" s="123"/>
      <c r="TLO18" s="123"/>
      <c r="TLP18" s="123"/>
      <c r="TLQ18" s="123"/>
      <c r="TLR18" s="123"/>
      <c r="TLS18" s="123"/>
      <c r="TLT18" s="123"/>
      <c r="TLU18" s="123"/>
      <c r="TLV18" s="123"/>
      <c r="TLW18" s="123"/>
      <c r="TLX18" s="123"/>
      <c r="TLY18" s="123"/>
      <c r="TLZ18" s="123"/>
      <c r="TMA18" s="123"/>
      <c r="TMB18" s="123"/>
      <c r="TMC18" s="123"/>
      <c r="TMD18" s="123"/>
      <c r="TME18" s="123"/>
      <c r="TMF18" s="123"/>
      <c r="TMG18" s="123"/>
      <c r="TMH18" s="123"/>
      <c r="TMI18" s="123"/>
      <c r="TMJ18" s="123"/>
      <c r="TMK18" s="123"/>
      <c r="TML18" s="123"/>
      <c r="TMM18" s="123"/>
      <c r="TMN18" s="123"/>
      <c r="TMO18" s="123"/>
      <c r="TMP18" s="123"/>
      <c r="TMQ18" s="123"/>
      <c r="TMR18" s="123"/>
      <c r="TMS18" s="123"/>
      <c r="TMT18" s="123"/>
      <c r="TMU18" s="123"/>
      <c r="TMV18" s="123"/>
      <c r="TMW18" s="123"/>
      <c r="TMX18" s="123"/>
      <c r="TMY18" s="123"/>
      <c r="TMZ18" s="123"/>
      <c r="TNA18" s="123"/>
      <c r="TNB18" s="123"/>
      <c r="TNC18" s="123"/>
      <c r="TND18" s="123"/>
      <c r="TNE18" s="123"/>
      <c r="TNF18" s="123"/>
      <c r="TNG18" s="123"/>
      <c r="TNH18" s="123"/>
      <c r="TNI18" s="123"/>
      <c r="TNJ18" s="123"/>
      <c r="TNK18" s="123"/>
      <c r="TNL18" s="123"/>
      <c r="TNM18" s="123"/>
      <c r="TNN18" s="123"/>
      <c r="TNO18" s="123"/>
      <c r="TNP18" s="123"/>
      <c r="TNQ18" s="123"/>
      <c r="TNR18" s="123"/>
      <c r="TNS18" s="123"/>
      <c r="TNT18" s="123"/>
      <c r="TNU18" s="123"/>
      <c r="TNV18" s="123"/>
      <c r="TNW18" s="123"/>
      <c r="TNX18" s="123"/>
      <c r="TNY18" s="123"/>
      <c r="TNZ18" s="123"/>
      <c r="TOA18" s="123"/>
      <c r="TOB18" s="123"/>
      <c r="TOC18" s="123"/>
      <c r="TOD18" s="123"/>
      <c r="TOE18" s="123"/>
      <c r="TOF18" s="123"/>
      <c r="TOG18" s="123"/>
      <c r="TOH18" s="123"/>
      <c r="TOI18" s="123"/>
      <c r="TOJ18" s="123"/>
      <c r="TOK18" s="123"/>
      <c r="TOL18" s="123"/>
      <c r="TOM18" s="123"/>
      <c r="TON18" s="123"/>
      <c r="TOO18" s="123"/>
      <c r="TOP18" s="123"/>
      <c r="TOQ18" s="123"/>
      <c r="TOR18" s="123"/>
      <c r="TOS18" s="123"/>
      <c r="TOT18" s="123"/>
      <c r="TOU18" s="123"/>
      <c r="TOV18" s="123"/>
      <c r="TOW18" s="123"/>
      <c r="TOX18" s="123"/>
      <c r="TOY18" s="123"/>
      <c r="TOZ18" s="123"/>
      <c r="TPA18" s="123"/>
      <c r="TPB18" s="123"/>
      <c r="TPC18" s="123"/>
      <c r="TPD18" s="123"/>
      <c r="TPE18" s="123"/>
      <c r="TPF18" s="123"/>
      <c r="TPG18" s="123"/>
      <c r="TPH18" s="123"/>
      <c r="TPI18" s="123"/>
      <c r="TPJ18" s="123"/>
      <c r="TPK18" s="123"/>
      <c r="TPL18" s="123"/>
      <c r="TPM18" s="123"/>
      <c r="TPN18" s="123"/>
      <c r="TPO18" s="123"/>
      <c r="TPP18" s="123"/>
      <c r="TPQ18" s="123"/>
      <c r="TPR18" s="123"/>
      <c r="TPS18" s="123"/>
      <c r="TPT18" s="123"/>
      <c r="TPU18" s="123"/>
      <c r="TPV18" s="123"/>
      <c r="TPW18" s="123"/>
      <c r="TPX18" s="123"/>
      <c r="TPY18" s="123"/>
      <c r="TPZ18" s="123"/>
      <c r="TQA18" s="123"/>
      <c r="TQB18" s="123"/>
      <c r="TQC18" s="123"/>
      <c r="TQD18" s="123"/>
      <c r="TQE18" s="123"/>
      <c r="TQF18" s="123"/>
      <c r="TQG18" s="123"/>
      <c r="TQH18" s="123"/>
      <c r="TQI18" s="123"/>
      <c r="TQJ18" s="123"/>
      <c r="TQK18" s="123"/>
      <c r="TQL18" s="123"/>
      <c r="TQM18" s="123"/>
      <c r="TQN18" s="123"/>
      <c r="TQO18" s="123"/>
      <c r="TQP18" s="123"/>
      <c r="TQQ18" s="123"/>
      <c r="TQR18" s="123"/>
      <c r="TQS18" s="123"/>
      <c r="TQT18" s="123"/>
      <c r="TQU18" s="123"/>
      <c r="TQV18" s="123"/>
      <c r="TQW18" s="123"/>
      <c r="TQX18" s="123"/>
      <c r="TQY18" s="123"/>
      <c r="TQZ18" s="123"/>
      <c r="TRA18" s="123"/>
      <c r="TRB18" s="123"/>
      <c r="TRC18" s="123"/>
      <c r="TRD18" s="123"/>
      <c r="TRE18" s="123"/>
      <c r="TRF18" s="123"/>
      <c r="TRG18" s="123"/>
      <c r="TRH18" s="123"/>
      <c r="TRI18" s="123"/>
      <c r="TRJ18" s="123"/>
      <c r="TRK18" s="123"/>
      <c r="TRL18" s="123"/>
      <c r="TRM18" s="123"/>
      <c r="TRN18" s="123"/>
      <c r="TRO18" s="123"/>
      <c r="TRP18" s="123"/>
      <c r="TRQ18" s="123"/>
      <c r="TRR18" s="123"/>
      <c r="TRS18" s="123"/>
      <c r="TRT18" s="123"/>
      <c r="TRU18" s="123"/>
      <c r="TRV18" s="123"/>
      <c r="TRW18" s="123"/>
      <c r="TRX18" s="123"/>
      <c r="TRY18" s="123"/>
      <c r="TRZ18" s="123"/>
      <c r="TSA18" s="123"/>
      <c r="TSB18" s="123"/>
      <c r="TSC18" s="123"/>
      <c r="TSD18" s="123"/>
      <c r="TSE18" s="123"/>
      <c r="TSF18" s="123"/>
      <c r="TSG18" s="123"/>
      <c r="TSH18" s="123"/>
      <c r="TSI18" s="123"/>
      <c r="TSJ18" s="123"/>
      <c r="TSK18" s="123"/>
      <c r="TSL18" s="123"/>
      <c r="TSM18" s="123"/>
      <c r="TSN18" s="123"/>
      <c r="TSO18" s="123"/>
      <c r="TSP18" s="123"/>
      <c r="TSQ18" s="123"/>
      <c r="TSR18" s="123"/>
      <c r="TSS18" s="123"/>
      <c r="TST18" s="123"/>
      <c r="TSU18" s="123"/>
      <c r="TSV18" s="123"/>
      <c r="TSW18" s="123"/>
      <c r="TSX18" s="123"/>
      <c r="TSY18" s="123"/>
      <c r="TSZ18" s="123"/>
      <c r="TTA18" s="123"/>
      <c r="TTB18" s="123"/>
      <c r="TTC18" s="123"/>
      <c r="TTD18" s="123"/>
      <c r="TTE18" s="123"/>
      <c r="TTF18" s="123"/>
      <c r="TTG18" s="123"/>
      <c r="TTH18" s="123"/>
      <c r="TTI18" s="123"/>
      <c r="TTJ18" s="123"/>
      <c r="TTK18" s="123"/>
      <c r="TTL18" s="123"/>
      <c r="TTM18" s="123"/>
      <c r="TTN18" s="123"/>
      <c r="TTO18" s="123"/>
      <c r="TTP18" s="123"/>
      <c r="TTQ18" s="123"/>
      <c r="TTR18" s="123"/>
      <c r="TTS18" s="123"/>
      <c r="TTT18" s="123"/>
      <c r="TTU18" s="123"/>
      <c r="TTV18" s="123"/>
      <c r="TTW18" s="123"/>
      <c r="TTX18" s="123"/>
      <c r="TTY18" s="123"/>
      <c r="TTZ18" s="123"/>
      <c r="TUA18" s="123"/>
      <c r="TUB18" s="123"/>
      <c r="TUC18" s="123"/>
      <c r="TUD18" s="123"/>
      <c r="TUE18" s="123"/>
      <c r="TUF18" s="123"/>
      <c r="TUG18" s="123"/>
      <c r="TUH18" s="123"/>
      <c r="TUI18" s="123"/>
      <c r="TUJ18" s="123"/>
      <c r="TUK18" s="123"/>
      <c r="TUL18" s="123"/>
      <c r="TUM18" s="123"/>
      <c r="TUN18" s="123"/>
      <c r="TUO18" s="123"/>
      <c r="TUP18" s="123"/>
      <c r="TUQ18" s="123"/>
      <c r="TUR18" s="123"/>
      <c r="TUS18" s="123"/>
      <c r="TUT18" s="123"/>
      <c r="TUU18" s="123"/>
      <c r="TUV18" s="123"/>
      <c r="TUW18" s="123"/>
      <c r="TUX18" s="123"/>
      <c r="TUY18" s="123"/>
      <c r="TUZ18" s="123"/>
      <c r="TVA18" s="123"/>
      <c r="TVB18" s="123"/>
      <c r="TVC18" s="123"/>
      <c r="TVD18" s="123"/>
      <c r="TVE18" s="123"/>
      <c r="TVF18" s="123"/>
      <c r="TVG18" s="123"/>
      <c r="TVH18" s="123"/>
      <c r="TVI18" s="123"/>
      <c r="TVJ18" s="123"/>
      <c r="TVK18" s="123"/>
      <c r="TVL18" s="123"/>
      <c r="TVM18" s="123"/>
      <c r="TVN18" s="123"/>
      <c r="TVO18" s="123"/>
      <c r="TVP18" s="123"/>
      <c r="TVQ18" s="123"/>
      <c r="TVR18" s="123"/>
      <c r="TVS18" s="123"/>
      <c r="TVT18" s="123"/>
      <c r="TVU18" s="123"/>
      <c r="TVV18" s="123"/>
      <c r="TVW18" s="123"/>
      <c r="TVX18" s="123"/>
      <c r="TVY18" s="123"/>
      <c r="TVZ18" s="123"/>
      <c r="TWA18" s="123"/>
      <c r="TWB18" s="123"/>
      <c r="TWC18" s="123"/>
      <c r="TWD18" s="123"/>
      <c r="TWE18" s="123"/>
      <c r="TWF18" s="123"/>
      <c r="TWG18" s="123"/>
      <c r="TWH18" s="123"/>
      <c r="TWI18" s="123"/>
      <c r="TWJ18" s="123"/>
      <c r="TWK18" s="123"/>
      <c r="TWL18" s="123"/>
      <c r="TWM18" s="123"/>
      <c r="TWN18" s="123"/>
      <c r="TWO18" s="123"/>
      <c r="TWP18" s="123"/>
      <c r="TWQ18" s="123"/>
      <c r="TWR18" s="123"/>
      <c r="TWS18" s="123"/>
      <c r="TWT18" s="123"/>
      <c r="TWU18" s="123"/>
      <c r="TWV18" s="123"/>
      <c r="TWW18" s="123"/>
      <c r="TWX18" s="123"/>
      <c r="TWY18" s="123"/>
      <c r="TWZ18" s="123"/>
      <c r="TXA18" s="123"/>
      <c r="TXB18" s="123"/>
      <c r="TXC18" s="123"/>
      <c r="TXD18" s="123"/>
      <c r="TXE18" s="123"/>
      <c r="TXF18" s="123"/>
      <c r="TXG18" s="123"/>
      <c r="TXH18" s="123"/>
      <c r="TXI18" s="123"/>
      <c r="TXJ18" s="123"/>
      <c r="TXK18" s="123"/>
      <c r="TXL18" s="123"/>
      <c r="TXM18" s="123"/>
      <c r="TXN18" s="123"/>
      <c r="TXO18" s="123"/>
      <c r="TXP18" s="123"/>
      <c r="TXQ18" s="123"/>
      <c r="TXR18" s="123"/>
      <c r="TXS18" s="123"/>
      <c r="TXT18" s="123"/>
      <c r="TXU18" s="123"/>
      <c r="TXV18" s="123"/>
      <c r="TXW18" s="123"/>
      <c r="TXX18" s="123"/>
      <c r="TXY18" s="123"/>
      <c r="TXZ18" s="123"/>
      <c r="TYA18" s="123"/>
      <c r="TYB18" s="123"/>
      <c r="TYC18" s="123"/>
      <c r="TYD18" s="123"/>
      <c r="TYE18" s="123"/>
      <c r="TYF18" s="123"/>
      <c r="TYG18" s="123"/>
      <c r="TYH18" s="123"/>
      <c r="TYI18" s="123"/>
      <c r="TYJ18" s="123"/>
      <c r="TYK18" s="123"/>
      <c r="TYL18" s="123"/>
      <c r="TYM18" s="123"/>
      <c r="TYN18" s="123"/>
      <c r="TYO18" s="123"/>
      <c r="TYP18" s="123"/>
      <c r="TYQ18" s="123"/>
      <c r="TYR18" s="123"/>
      <c r="TYS18" s="123"/>
      <c r="TYT18" s="123"/>
      <c r="TYU18" s="123"/>
      <c r="TYV18" s="123"/>
      <c r="TYW18" s="123"/>
      <c r="TYX18" s="123"/>
      <c r="TYY18" s="123"/>
      <c r="TYZ18" s="123"/>
      <c r="TZA18" s="123"/>
      <c r="TZB18" s="123"/>
      <c r="TZC18" s="123"/>
      <c r="TZD18" s="123"/>
      <c r="TZE18" s="123"/>
      <c r="TZF18" s="123"/>
      <c r="TZG18" s="123"/>
      <c r="TZH18" s="123"/>
      <c r="TZI18" s="123"/>
      <c r="TZJ18" s="123"/>
      <c r="TZK18" s="123"/>
      <c r="TZL18" s="123"/>
      <c r="TZM18" s="123"/>
      <c r="TZN18" s="123"/>
      <c r="TZO18" s="123"/>
      <c r="TZP18" s="123"/>
      <c r="TZQ18" s="123"/>
      <c r="TZR18" s="123"/>
      <c r="TZS18" s="123"/>
      <c r="TZT18" s="123"/>
      <c r="TZU18" s="123"/>
      <c r="TZV18" s="123"/>
      <c r="TZW18" s="123"/>
      <c r="TZX18" s="123"/>
      <c r="TZY18" s="123"/>
      <c r="TZZ18" s="123"/>
      <c r="UAA18" s="123"/>
      <c r="UAB18" s="123"/>
      <c r="UAC18" s="123"/>
      <c r="UAD18" s="123"/>
      <c r="UAE18" s="123"/>
      <c r="UAF18" s="123"/>
      <c r="UAG18" s="123"/>
      <c r="UAH18" s="123"/>
      <c r="UAI18" s="123"/>
      <c r="UAJ18" s="123"/>
      <c r="UAK18" s="123"/>
      <c r="UAL18" s="123"/>
      <c r="UAM18" s="123"/>
      <c r="UAN18" s="123"/>
      <c r="UAO18" s="123"/>
      <c r="UAP18" s="123"/>
      <c r="UAQ18" s="123"/>
      <c r="UAR18" s="123"/>
      <c r="UAS18" s="123"/>
      <c r="UAT18" s="123"/>
      <c r="UAU18" s="123"/>
      <c r="UAV18" s="123"/>
      <c r="UAW18" s="123"/>
      <c r="UAX18" s="123"/>
      <c r="UAY18" s="123"/>
      <c r="UAZ18" s="123"/>
      <c r="UBA18" s="123"/>
      <c r="UBB18" s="123"/>
      <c r="UBC18" s="123"/>
      <c r="UBD18" s="123"/>
      <c r="UBE18" s="123"/>
      <c r="UBF18" s="123"/>
      <c r="UBG18" s="123"/>
      <c r="UBH18" s="123"/>
      <c r="UBI18" s="123"/>
      <c r="UBJ18" s="123"/>
      <c r="UBK18" s="123"/>
      <c r="UBL18" s="123"/>
      <c r="UBM18" s="123"/>
      <c r="UBN18" s="123"/>
      <c r="UBO18" s="123"/>
      <c r="UBP18" s="123"/>
      <c r="UBQ18" s="123"/>
      <c r="UBR18" s="123"/>
      <c r="UBS18" s="123"/>
      <c r="UBT18" s="123"/>
      <c r="UBU18" s="123"/>
      <c r="UBV18" s="123"/>
      <c r="UBW18" s="123"/>
      <c r="UBX18" s="123"/>
      <c r="UBY18" s="123"/>
      <c r="UBZ18" s="123"/>
      <c r="UCA18" s="123"/>
      <c r="UCB18" s="123"/>
      <c r="UCC18" s="123"/>
      <c r="UCD18" s="123"/>
      <c r="UCE18" s="123"/>
      <c r="UCF18" s="123"/>
      <c r="UCG18" s="123"/>
      <c r="UCH18" s="123"/>
      <c r="UCI18" s="123"/>
      <c r="UCJ18" s="123"/>
      <c r="UCK18" s="123"/>
      <c r="UCL18" s="123"/>
      <c r="UCM18" s="123"/>
      <c r="UCN18" s="123"/>
      <c r="UCO18" s="123"/>
      <c r="UCP18" s="123"/>
      <c r="UCQ18" s="123"/>
      <c r="UCR18" s="123"/>
      <c r="UCS18" s="123"/>
      <c r="UCT18" s="123"/>
      <c r="UCU18" s="123"/>
      <c r="UCV18" s="123"/>
      <c r="UCW18" s="123"/>
      <c r="UCX18" s="123"/>
      <c r="UCY18" s="123"/>
      <c r="UCZ18" s="123"/>
      <c r="UDA18" s="123"/>
      <c r="UDB18" s="123"/>
      <c r="UDC18" s="123"/>
      <c r="UDD18" s="123"/>
      <c r="UDE18" s="123"/>
      <c r="UDF18" s="123"/>
      <c r="UDG18" s="123"/>
      <c r="UDH18" s="123"/>
      <c r="UDI18" s="123"/>
      <c r="UDJ18" s="123"/>
      <c r="UDK18" s="123"/>
      <c r="UDL18" s="123"/>
      <c r="UDM18" s="123"/>
      <c r="UDN18" s="123"/>
      <c r="UDO18" s="123"/>
      <c r="UDP18" s="123"/>
      <c r="UDQ18" s="123"/>
      <c r="UDR18" s="123"/>
      <c r="UDS18" s="123"/>
      <c r="UDT18" s="123"/>
      <c r="UDU18" s="123"/>
      <c r="UDV18" s="123"/>
      <c r="UDW18" s="123"/>
      <c r="UDX18" s="123"/>
      <c r="UDY18" s="123"/>
      <c r="UDZ18" s="123"/>
      <c r="UEA18" s="123"/>
      <c r="UEB18" s="123"/>
      <c r="UEC18" s="123"/>
      <c r="UED18" s="123"/>
      <c r="UEE18" s="123"/>
      <c r="UEF18" s="123"/>
      <c r="UEG18" s="123"/>
      <c r="UEH18" s="123"/>
      <c r="UEI18" s="123"/>
      <c r="UEJ18" s="123"/>
      <c r="UEK18" s="123"/>
      <c r="UEL18" s="123"/>
      <c r="UEM18" s="123"/>
      <c r="UEN18" s="123"/>
      <c r="UEO18" s="123"/>
      <c r="UEP18" s="123"/>
      <c r="UEQ18" s="123"/>
      <c r="UER18" s="123"/>
      <c r="UES18" s="123"/>
      <c r="UET18" s="123"/>
      <c r="UEU18" s="123"/>
      <c r="UEV18" s="123"/>
      <c r="UEW18" s="123"/>
      <c r="UEX18" s="123"/>
      <c r="UEY18" s="123"/>
      <c r="UEZ18" s="123"/>
      <c r="UFA18" s="123"/>
      <c r="UFB18" s="123"/>
      <c r="UFC18" s="123"/>
      <c r="UFD18" s="123"/>
      <c r="UFE18" s="123"/>
      <c r="UFF18" s="123"/>
      <c r="UFG18" s="123"/>
      <c r="UFH18" s="123"/>
      <c r="UFI18" s="123"/>
      <c r="UFJ18" s="123"/>
      <c r="UFK18" s="123"/>
      <c r="UFL18" s="123"/>
      <c r="UFM18" s="123"/>
      <c r="UFN18" s="123"/>
      <c r="UFO18" s="123"/>
      <c r="UFP18" s="123"/>
      <c r="UFQ18" s="123"/>
      <c r="UFR18" s="123"/>
      <c r="UFS18" s="123"/>
      <c r="UFT18" s="123"/>
      <c r="UFU18" s="123"/>
      <c r="UFV18" s="123"/>
      <c r="UFW18" s="123"/>
      <c r="UFX18" s="123"/>
      <c r="UFY18" s="123"/>
      <c r="UFZ18" s="123"/>
      <c r="UGA18" s="123"/>
      <c r="UGB18" s="123"/>
      <c r="UGC18" s="123"/>
      <c r="UGD18" s="123"/>
      <c r="UGE18" s="123"/>
      <c r="UGF18" s="123"/>
      <c r="UGG18" s="123"/>
      <c r="UGH18" s="123"/>
      <c r="UGI18" s="123"/>
      <c r="UGJ18" s="123"/>
      <c r="UGK18" s="123"/>
      <c r="UGL18" s="123"/>
      <c r="UGM18" s="123"/>
      <c r="UGN18" s="123"/>
      <c r="UGO18" s="123"/>
      <c r="UGP18" s="123"/>
      <c r="UGQ18" s="123"/>
      <c r="UGR18" s="123"/>
      <c r="UGS18" s="123"/>
      <c r="UGT18" s="123"/>
      <c r="UGU18" s="123"/>
      <c r="UGV18" s="123"/>
      <c r="UGW18" s="123"/>
      <c r="UGX18" s="123"/>
      <c r="UGY18" s="123"/>
      <c r="UGZ18" s="123"/>
      <c r="UHA18" s="123"/>
      <c r="UHB18" s="123"/>
      <c r="UHC18" s="123"/>
      <c r="UHD18" s="123"/>
      <c r="UHE18" s="123"/>
      <c r="UHF18" s="123"/>
      <c r="UHG18" s="123"/>
      <c r="UHH18" s="123"/>
      <c r="UHI18" s="123"/>
      <c r="UHJ18" s="123"/>
      <c r="UHK18" s="123"/>
      <c r="UHL18" s="123"/>
      <c r="UHM18" s="123"/>
      <c r="UHN18" s="123"/>
      <c r="UHO18" s="123"/>
      <c r="UHP18" s="123"/>
      <c r="UHQ18" s="123"/>
      <c r="UHR18" s="123"/>
      <c r="UHS18" s="123"/>
      <c r="UHT18" s="123"/>
      <c r="UHU18" s="123"/>
      <c r="UHV18" s="123"/>
      <c r="UHW18" s="123"/>
      <c r="UHX18" s="123"/>
      <c r="UHY18" s="123"/>
      <c r="UHZ18" s="123"/>
      <c r="UIA18" s="123"/>
      <c r="UIB18" s="123"/>
      <c r="UIC18" s="123"/>
      <c r="UID18" s="123"/>
      <c r="UIE18" s="123"/>
      <c r="UIF18" s="123"/>
      <c r="UIG18" s="123"/>
      <c r="UIH18" s="123"/>
      <c r="UII18" s="123"/>
      <c r="UIJ18" s="123"/>
      <c r="UIK18" s="123"/>
      <c r="UIL18" s="123"/>
      <c r="UIM18" s="123"/>
      <c r="UIN18" s="123"/>
      <c r="UIO18" s="123"/>
      <c r="UIP18" s="123"/>
      <c r="UIQ18" s="123"/>
      <c r="UIR18" s="123"/>
      <c r="UIS18" s="123"/>
      <c r="UIT18" s="123"/>
      <c r="UIU18" s="123"/>
      <c r="UIV18" s="123"/>
      <c r="UIW18" s="123"/>
      <c r="UIX18" s="123"/>
      <c r="UIY18" s="123"/>
      <c r="UIZ18" s="123"/>
      <c r="UJA18" s="123"/>
      <c r="UJB18" s="123"/>
      <c r="UJC18" s="123"/>
      <c r="UJD18" s="123"/>
      <c r="UJE18" s="123"/>
      <c r="UJF18" s="123"/>
      <c r="UJG18" s="123"/>
      <c r="UJH18" s="123"/>
      <c r="UJI18" s="123"/>
      <c r="UJJ18" s="123"/>
      <c r="UJK18" s="123"/>
      <c r="UJL18" s="123"/>
      <c r="UJM18" s="123"/>
      <c r="UJN18" s="123"/>
      <c r="UJO18" s="123"/>
      <c r="UJP18" s="123"/>
      <c r="UJQ18" s="123"/>
      <c r="UJR18" s="123"/>
      <c r="UJS18" s="123"/>
      <c r="UJT18" s="123"/>
      <c r="UJU18" s="123"/>
      <c r="UJV18" s="123"/>
      <c r="UJW18" s="123"/>
      <c r="UJX18" s="123"/>
      <c r="UJY18" s="123"/>
      <c r="UJZ18" s="123"/>
      <c r="UKA18" s="123"/>
      <c r="UKB18" s="123"/>
      <c r="UKC18" s="123"/>
      <c r="UKD18" s="123"/>
      <c r="UKE18" s="123"/>
      <c r="UKF18" s="123"/>
      <c r="UKG18" s="123"/>
      <c r="UKH18" s="123"/>
      <c r="UKI18" s="123"/>
      <c r="UKJ18" s="123"/>
      <c r="UKK18" s="123"/>
      <c r="UKL18" s="123"/>
      <c r="UKM18" s="123"/>
      <c r="UKN18" s="123"/>
      <c r="UKO18" s="123"/>
      <c r="UKP18" s="123"/>
      <c r="UKQ18" s="123"/>
      <c r="UKR18" s="123"/>
      <c r="UKS18" s="123"/>
      <c r="UKT18" s="123"/>
      <c r="UKU18" s="123"/>
      <c r="UKV18" s="123"/>
      <c r="UKW18" s="123"/>
      <c r="UKX18" s="123"/>
      <c r="UKY18" s="123"/>
      <c r="UKZ18" s="123"/>
      <c r="ULA18" s="123"/>
      <c r="ULB18" s="123"/>
      <c r="ULC18" s="123"/>
      <c r="ULD18" s="123"/>
      <c r="ULE18" s="123"/>
      <c r="ULF18" s="123"/>
      <c r="ULG18" s="123"/>
      <c r="ULH18" s="123"/>
      <c r="ULI18" s="123"/>
      <c r="ULJ18" s="123"/>
      <c r="ULK18" s="123"/>
      <c r="ULL18" s="123"/>
      <c r="ULM18" s="123"/>
      <c r="ULN18" s="123"/>
      <c r="ULO18" s="123"/>
      <c r="ULP18" s="123"/>
      <c r="ULQ18" s="123"/>
      <c r="ULR18" s="123"/>
      <c r="ULS18" s="123"/>
      <c r="ULT18" s="123"/>
      <c r="ULU18" s="123"/>
      <c r="ULV18" s="123"/>
      <c r="ULW18" s="123"/>
      <c r="ULX18" s="123"/>
      <c r="ULY18" s="123"/>
      <c r="ULZ18" s="123"/>
      <c r="UMA18" s="123"/>
      <c r="UMB18" s="123"/>
      <c r="UMC18" s="123"/>
      <c r="UMD18" s="123"/>
      <c r="UME18" s="123"/>
      <c r="UMF18" s="123"/>
      <c r="UMG18" s="123"/>
      <c r="UMH18" s="123"/>
      <c r="UMI18" s="123"/>
      <c r="UMJ18" s="123"/>
      <c r="UMK18" s="123"/>
      <c r="UML18" s="123"/>
      <c r="UMM18" s="123"/>
      <c r="UMN18" s="123"/>
      <c r="UMO18" s="123"/>
      <c r="UMP18" s="123"/>
      <c r="UMQ18" s="123"/>
      <c r="UMR18" s="123"/>
      <c r="UMS18" s="123"/>
      <c r="UMT18" s="123"/>
      <c r="UMU18" s="123"/>
      <c r="UMV18" s="123"/>
      <c r="UMW18" s="123"/>
      <c r="UMX18" s="123"/>
      <c r="UMY18" s="123"/>
      <c r="UMZ18" s="123"/>
      <c r="UNA18" s="123"/>
      <c r="UNB18" s="123"/>
      <c r="UNC18" s="123"/>
      <c r="UND18" s="123"/>
      <c r="UNE18" s="123"/>
      <c r="UNF18" s="123"/>
      <c r="UNG18" s="123"/>
      <c r="UNH18" s="123"/>
      <c r="UNI18" s="123"/>
      <c r="UNJ18" s="123"/>
      <c r="UNK18" s="123"/>
      <c r="UNL18" s="123"/>
      <c r="UNM18" s="123"/>
      <c r="UNN18" s="123"/>
      <c r="UNO18" s="123"/>
      <c r="UNP18" s="123"/>
      <c r="UNQ18" s="123"/>
      <c r="UNR18" s="123"/>
      <c r="UNS18" s="123"/>
      <c r="UNT18" s="123"/>
      <c r="UNU18" s="123"/>
      <c r="UNV18" s="123"/>
      <c r="UNW18" s="123"/>
      <c r="UNX18" s="123"/>
      <c r="UNY18" s="123"/>
      <c r="UNZ18" s="123"/>
      <c r="UOA18" s="123"/>
      <c r="UOB18" s="123"/>
      <c r="UOC18" s="123"/>
      <c r="UOD18" s="123"/>
      <c r="UOE18" s="123"/>
      <c r="UOF18" s="123"/>
      <c r="UOG18" s="123"/>
      <c r="UOH18" s="123"/>
      <c r="UOI18" s="123"/>
      <c r="UOJ18" s="123"/>
      <c r="UOK18" s="123"/>
      <c r="UOL18" s="123"/>
      <c r="UOM18" s="123"/>
      <c r="UON18" s="123"/>
      <c r="UOO18" s="123"/>
      <c r="UOP18" s="123"/>
      <c r="UOQ18" s="123"/>
      <c r="UOR18" s="123"/>
      <c r="UOS18" s="123"/>
      <c r="UOT18" s="123"/>
      <c r="UOU18" s="123"/>
      <c r="UOV18" s="123"/>
      <c r="UOW18" s="123"/>
      <c r="UOX18" s="123"/>
      <c r="UOY18" s="123"/>
      <c r="UOZ18" s="123"/>
      <c r="UPA18" s="123"/>
      <c r="UPB18" s="123"/>
      <c r="UPC18" s="123"/>
      <c r="UPD18" s="123"/>
      <c r="UPE18" s="123"/>
      <c r="UPF18" s="123"/>
      <c r="UPG18" s="123"/>
      <c r="UPH18" s="123"/>
      <c r="UPI18" s="123"/>
      <c r="UPJ18" s="123"/>
      <c r="UPK18" s="123"/>
      <c r="UPL18" s="123"/>
      <c r="UPM18" s="123"/>
      <c r="UPN18" s="123"/>
      <c r="UPO18" s="123"/>
      <c r="UPP18" s="123"/>
      <c r="UPQ18" s="123"/>
      <c r="UPR18" s="123"/>
      <c r="UPS18" s="123"/>
      <c r="UPT18" s="123"/>
      <c r="UPU18" s="123"/>
      <c r="UPV18" s="123"/>
      <c r="UPW18" s="123"/>
      <c r="UPX18" s="123"/>
      <c r="UPY18" s="123"/>
      <c r="UPZ18" s="123"/>
      <c r="UQA18" s="123"/>
      <c r="UQB18" s="123"/>
      <c r="UQC18" s="123"/>
      <c r="UQD18" s="123"/>
      <c r="UQE18" s="123"/>
      <c r="UQF18" s="123"/>
      <c r="UQG18" s="123"/>
      <c r="UQH18" s="123"/>
      <c r="UQI18" s="123"/>
      <c r="UQJ18" s="123"/>
      <c r="UQK18" s="123"/>
      <c r="UQL18" s="123"/>
      <c r="UQM18" s="123"/>
      <c r="UQN18" s="123"/>
      <c r="UQO18" s="123"/>
      <c r="UQP18" s="123"/>
      <c r="UQQ18" s="123"/>
      <c r="UQR18" s="123"/>
      <c r="UQS18" s="123"/>
      <c r="UQT18" s="123"/>
      <c r="UQU18" s="123"/>
      <c r="UQV18" s="123"/>
      <c r="UQW18" s="123"/>
      <c r="UQX18" s="123"/>
      <c r="UQY18" s="123"/>
      <c r="UQZ18" s="123"/>
      <c r="URA18" s="123"/>
      <c r="URB18" s="123"/>
      <c r="URC18" s="123"/>
      <c r="URD18" s="123"/>
      <c r="URE18" s="123"/>
      <c r="URF18" s="123"/>
      <c r="URG18" s="123"/>
      <c r="URH18" s="123"/>
      <c r="URI18" s="123"/>
      <c r="URJ18" s="123"/>
      <c r="URK18" s="123"/>
      <c r="URL18" s="123"/>
      <c r="URM18" s="123"/>
      <c r="URN18" s="123"/>
      <c r="URO18" s="123"/>
      <c r="URP18" s="123"/>
      <c r="URQ18" s="123"/>
      <c r="URR18" s="123"/>
      <c r="URS18" s="123"/>
      <c r="URT18" s="123"/>
      <c r="URU18" s="123"/>
      <c r="URV18" s="123"/>
      <c r="URW18" s="123"/>
      <c r="URX18" s="123"/>
      <c r="URY18" s="123"/>
      <c r="URZ18" s="123"/>
      <c r="USA18" s="123"/>
      <c r="USB18" s="123"/>
      <c r="USC18" s="123"/>
      <c r="USD18" s="123"/>
      <c r="USE18" s="123"/>
      <c r="USF18" s="123"/>
      <c r="USG18" s="123"/>
      <c r="USH18" s="123"/>
      <c r="USI18" s="123"/>
      <c r="USJ18" s="123"/>
      <c r="USK18" s="123"/>
      <c r="USL18" s="123"/>
      <c r="USM18" s="123"/>
      <c r="USN18" s="123"/>
      <c r="USO18" s="123"/>
      <c r="USP18" s="123"/>
      <c r="USQ18" s="123"/>
      <c r="USR18" s="123"/>
      <c r="USS18" s="123"/>
      <c r="UST18" s="123"/>
      <c r="USU18" s="123"/>
      <c r="USV18" s="123"/>
      <c r="USW18" s="123"/>
      <c r="USX18" s="123"/>
      <c r="USY18" s="123"/>
      <c r="USZ18" s="123"/>
      <c r="UTA18" s="123"/>
      <c r="UTB18" s="123"/>
      <c r="UTC18" s="123"/>
      <c r="UTD18" s="123"/>
      <c r="UTE18" s="123"/>
      <c r="UTF18" s="123"/>
      <c r="UTG18" s="123"/>
      <c r="UTH18" s="123"/>
      <c r="UTI18" s="123"/>
      <c r="UTJ18" s="123"/>
      <c r="UTK18" s="123"/>
      <c r="UTL18" s="123"/>
      <c r="UTM18" s="123"/>
      <c r="UTN18" s="123"/>
      <c r="UTO18" s="123"/>
      <c r="UTP18" s="123"/>
      <c r="UTQ18" s="123"/>
      <c r="UTR18" s="123"/>
      <c r="UTS18" s="123"/>
      <c r="UTT18" s="123"/>
      <c r="UTU18" s="123"/>
      <c r="UTV18" s="123"/>
      <c r="UTW18" s="123"/>
      <c r="UTX18" s="123"/>
      <c r="UTY18" s="123"/>
      <c r="UTZ18" s="123"/>
      <c r="UUA18" s="123"/>
      <c r="UUB18" s="123"/>
      <c r="UUC18" s="123"/>
      <c r="UUD18" s="123"/>
      <c r="UUE18" s="123"/>
      <c r="UUF18" s="123"/>
      <c r="UUG18" s="123"/>
      <c r="UUH18" s="123"/>
      <c r="UUI18" s="123"/>
      <c r="UUJ18" s="123"/>
      <c r="UUK18" s="123"/>
      <c r="UUL18" s="123"/>
      <c r="UUM18" s="123"/>
      <c r="UUN18" s="123"/>
      <c r="UUO18" s="123"/>
      <c r="UUP18" s="123"/>
      <c r="UUQ18" s="123"/>
      <c r="UUR18" s="123"/>
      <c r="UUS18" s="123"/>
      <c r="UUT18" s="123"/>
      <c r="UUU18" s="123"/>
      <c r="UUV18" s="123"/>
      <c r="UUW18" s="123"/>
      <c r="UUX18" s="123"/>
      <c r="UUY18" s="123"/>
      <c r="UUZ18" s="123"/>
      <c r="UVA18" s="123"/>
      <c r="UVB18" s="123"/>
      <c r="UVC18" s="123"/>
      <c r="UVD18" s="123"/>
      <c r="UVE18" s="123"/>
      <c r="UVF18" s="123"/>
      <c r="UVG18" s="123"/>
      <c r="UVH18" s="123"/>
      <c r="UVI18" s="123"/>
      <c r="UVJ18" s="123"/>
      <c r="UVK18" s="123"/>
      <c r="UVL18" s="123"/>
      <c r="UVM18" s="123"/>
      <c r="UVN18" s="123"/>
      <c r="UVO18" s="123"/>
      <c r="UVP18" s="123"/>
      <c r="UVQ18" s="123"/>
      <c r="UVR18" s="123"/>
      <c r="UVS18" s="123"/>
      <c r="UVT18" s="123"/>
      <c r="UVU18" s="123"/>
      <c r="UVV18" s="123"/>
      <c r="UVW18" s="123"/>
      <c r="UVX18" s="123"/>
      <c r="UVY18" s="123"/>
      <c r="UVZ18" s="123"/>
      <c r="UWA18" s="123"/>
      <c r="UWB18" s="123"/>
      <c r="UWC18" s="123"/>
      <c r="UWD18" s="123"/>
      <c r="UWE18" s="123"/>
      <c r="UWF18" s="123"/>
      <c r="UWG18" s="123"/>
      <c r="UWH18" s="123"/>
      <c r="UWI18" s="123"/>
      <c r="UWJ18" s="123"/>
      <c r="UWK18" s="123"/>
      <c r="UWL18" s="123"/>
      <c r="UWM18" s="123"/>
      <c r="UWN18" s="123"/>
      <c r="UWO18" s="123"/>
      <c r="UWP18" s="123"/>
      <c r="UWQ18" s="123"/>
      <c r="UWR18" s="123"/>
      <c r="UWS18" s="123"/>
      <c r="UWT18" s="123"/>
      <c r="UWU18" s="123"/>
      <c r="UWV18" s="123"/>
      <c r="UWW18" s="123"/>
      <c r="UWX18" s="123"/>
      <c r="UWY18" s="123"/>
      <c r="UWZ18" s="123"/>
      <c r="UXA18" s="123"/>
      <c r="UXB18" s="123"/>
      <c r="UXC18" s="123"/>
      <c r="UXD18" s="123"/>
      <c r="UXE18" s="123"/>
      <c r="UXF18" s="123"/>
      <c r="UXG18" s="123"/>
      <c r="UXH18" s="123"/>
      <c r="UXI18" s="123"/>
      <c r="UXJ18" s="123"/>
      <c r="UXK18" s="123"/>
      <c r="UXL18" s="123"/>
      <c r="UXM18" s="123"/>
      <c r="UXN18" s="123"/>
      <c r="UXO18" s="123"/>
      <c r="UXP18" s="123"/>
      <c r="UXQ18" s="123"/>
      <c r="UXR18" s="123"/>
      <c r="UXS18" s="123"/>
      <c r="UXT18" s="123"/>
      <c r="UXU18" s="123"/>
      <c r="UXV18" s="123"/>
      <c r="UXW18" s="123"/>
      <c r="UXX18" s="123"/>
      <c r="UXY18" s="123"/>
      <c r="UXZ18" s="123"/>
      <c r="UYA18" s="123"/>
      <c r="UYB18" s="123"/>
      <c r="UYC18" s="123"/>
      <c r="UYD18" s="123"/>
      <c r="UYE18" s="123"/>
      <c r="UYF18" s="123"/>
      <c r="UYG18" s="123"/>
      <c r="UYH18" s="123"/>
      <c r="UYI18" s="123"/>
      <c r="UYJ18" s="123"/>
      <c r="UYK18" s="123"/>
      <c r="UYL18" s="123"/>
      <c r="UYM18" s="123"/>
      <c r="UYN18" s="123"/>
      <c r="UYO18" s="123"/>
      <c r="UYP18" s="123"/>
      <c r="UYQ18" s="123"/>
      <c r="UYR18" s="123"/>
      <c r="UYS18" s="123"/>
      <c r="UYT18" s="123"/>
      <c r="UYU18" s="123"/>
      <c r="UYV18" s="123"/>
      <c r="UYW18" s="123"/>
      <c r="UYX18" s="123"/>
      <c r="UYY18" s="123"/>
      <c r="UYZ18" s="123"/>
      <c r="UZA18" s="123"/>
      <c r="UZB18" s="123"/>
      <c r="UZC18" s="123"/>
      <c r="UZD18" s="123"/>
      <c r="UZE18" s="123"/>
      <c r="UZF18" s="123"/>
      <c r="UZG18" s="123"/>
      <c r="UZH18" s="123"/>
      <c r="UZI18" s="123"/>
      <c r="UZJ18" s="123"/>
      <c r="UZK18" s="123"/>
      <c r="UZL18" s="123"/>
      <c r="UZM18" s="123"/>
      <c r="UZN18" s="123"/>
      <c r="UZO18" s="123"/>
      <c r="UZP18" s="123"/>
      <c r="UZQ18" s="123"/>
      <c r="UZR18" s="123"/>
      <c r="UZS18" s="123"/>
      <c r="UZT18" s="123"/>
      <c r="UZU18" s="123"/>
      <c r="UZV18" s="123"/>
      <c r="UZW18" s="123"/>
      <c r="UZX18" s="123"/>
      <c r="UZY18" s="123"/>
      <c r="UZZ18" s="123"/>
      <c r="VAA18" s="123"/>
      <c r="VAB18" s="123"/>
      <c r="VAC18" s="123"/>
      <c r="VAD18" s="123"/>
      <c r="VAE18" s="123"/>
      <c r="VAF18" s="123"/>
      <c r="VAG18" s="123"/>
      <c r="VAH18" s="123"/>
      <c r="VAI18" s="123"/>
      <c r="VAJ18" s="123"/>
      <c r="VAK18" s="123"/>
      <c r="VAL18" s="123"/>
      <c r="VAM18" s="123"/>
      <c r="VAN18" s="123"/>
      <c r="VAO18" s="123"/>
      <c r="VAP18" s="123"/>
      <c r="VAQ18" s="123"/>
      <c r="VAR18" s="123"/>
      <c r="VAS18" s="123"/>
      <c r="VAT18" s="123"/>
      <c r="VAU18" s="123"/>
      <c r="VAV18" s="123"/>
      <c r="VAW18" s="123"/>
      <c r="VAX18" s="123"/>
      <c r="VAY18" s="123"/>
      <c r="VAZ18" s="123"/>
      <c r="VBA18" s="123"/>
      <c r="VBB18" s="123"/>
      <c r="VBC18" s="123"/>
      <c r="VBD18" s="123"/>
      <c r="VBE18" s="123"/>
      <c r="VBF18" s="123"/>
      <c r="VBG18" s="123"/>
      <c r="VBH18" s="123"/>
      <c r="VBI18" s="123"/>
      <c r="VBJ18" s="123"/>
      <c r="VBK18" s="123"/>
      <c r="VBL18" s="123"/>
      <c r="VBM18" s="123"/>
      <c r="VBN18" s="123"/>
      <c r="VBO18" s="123"/>
      <c r="VBP18" s="123"/>
      <c r="VBQ18" s="123"/>
      <c r="VBR18" s="123"/>
      <c r="VBS18" s="123"/>
      <c r="VBT18" s="123"/>
      <c r="VBU18" s="123"/>
      <c r="VBV18" s="123"/>
      <c r="VBW18" s="123"/>
      <c r="VBX18" s="123"/>
      <c r="VBY18" s="123"/>
      <c r="VBZ18" s="123"/>
      <c r="VCA18" s="123"/>
      <c r="VCB18" s="123"/>
      <c r="VCC18" s="123"/>
      <c r="VCD18" s="123"/>
      <c r="VCE18" s="123"/>
      <c r="VCF18" s="123"/>
      <c r="VCG18" s="123"/>
      <c r="VCH18" s="123"/>
      <c r="VCI18" s="123"/>
      <c r="VCJ18" s="123"/>
      <c r="VCK18" s="123"/>
      <c r="VCL18" s="123"/>
      <c r="VCM18" s="123"/>
      <c r="VCN18" s="123"/>
      <c r="VCO18" s="123"/>
      <c r="VCP18" s="123"/>
      <c r="VCQ18" s="123"/>
      <c r="VCR18" s="123"/>
      <c r="VCS18" s="123"/>
      <c r="VCT18" s="123"/>
      <c r="VCU18" s="123"/>
      <c r="VCV18" s="123"/>
      <c r="VCW18" s="123"/>
      <c r="VCX18" s="123"/>
      <c r="VCY18" s="123"/>
      <c r="VCZ18" s="123"/>
      <c r="VDA18" s="123"/>
      <c r="VDB18" s="123"/>
      <c r="VDC18" s="123"/>
      <c r="VDD18" s="123"/>
      <c r="VDE18" s="123"/>
      <c r="VDF18" s="123"/>
      <c r="VDG18" s="123"/>
      <c r="VDH18" s="123"/>
      <c r="VDI18" s="123"/>
      <c r="VDJ18" s="123"/>
      <c r="VDK18" s="123"/>
      <c r="VDL18" s="123"/>
      <c r="VDM18" s="123"/>
      <c r="VDN18" s="123"/>
      <c r="VDO18" s="123"/>
      <c r="VDP18" s="123"/>
      <c r="VDQ18" s="123"/>
      <c r="VDR18" s="123"/>
      <c r="VDS18" s="123"/>
      <c r="VDT18" s="123"/>
      <c r="VDU18" s="123"/>
      <c r="VDV18" s="123"/>
      <c r="VDW18" s="123"/>
      <c r="VDX18" s="123"/>
      <c r="VDY18" s="123"/>
      <c r="VDZ18" s="123"/>
      <c r="VEA18" s="123"/>
      <c r="VEB18" s="123"/>
      <c r="VEC18" s="123"/>
      <c r="VED18" s="123"/>
      <c r="VEE18" s="123"/>
      <c r="VEF18" s="123"/>
      <c r="VEG18" s="123"/>
      <c r="VEH18" s="123"/>
      <c r="VEI18" s="123"/>
      <c r="VEJ18" s="123"/>
      <c r="VEK18" s="123"/>
      <c r="VEL18" s="123"/>
      <c r="VEM18" s="123"/>
      <c r="VEN18" s="123"/>
      <c r="VEO18" s="123"/>
      <c r="VEP18" s="123"/>
      <c r="VEQ18" s="123"/>
      <c r="VER18" s="123"/>
      <c r="VES18" s="123"/>
      <c r="VET18" s="123"/>
      <c r="VEU18" s="123"/>
      <c r="VEV18" s="123"/>
      <c r="VEW18" s="123"/>
      <c r="VEX18" s="123"/>
      <c r="VEY18" s="123"/>
      <c r="VEZ18" s="123"/>
      <c r="VFA18" s="123"/>
      <c r="VFB18" s="123"/>
      <c r="VFC18" s="123"/>
      <c r="VFD18" s="123"/>
      <c r="VFE18" s="123"/>
      <c r="VFF18" s="123"/>
      <c r="VFG18" s="123"/>
      <c r="VFH18" s="123"/>
      <c r="VFI18" s="123"/>
      <c r="VFJ18" s="123"/>
      <c r="VFK18" s="123"/>
      <c r="VFL18" s="123"/>
      <c r="VFM18" s="123"/>
      <c r="VFN18" s="123"/>
      <c r="VFO18" s="123"/>
      <c r="VFP18" s="123"/>
      <c r="VFQ18" s="123"/>
      <c r="VFR18" s="123"/>
      <c r="VFS18" s="123"/>
      <c r="VFT18" s="123"/>
      <c r="VFU18" s="123"/>
      <c r="VFV18" s="123"/>
      <c r="VFW18" s="123"/>
      <c r="VFX18" s="123"/>
      <c r="VFY18" s="123"/>
      <c r="VFZ18" s="123"/>
      <c r="VGA18" s="123"/>
      <c r="VGB18" s="123"/>
      <c r="VGC18" s="123"/>
      <c r="VGD18" s="123"/>
      <c r="VGE18" s="123"/>
      <c r="VGF18" s="123"/>
      <c r="VGG18" s="123"/>
      <c r="VGH18" s="123"/>
      <c r="VGI18" s="123"/>
      <c r="VGJ18" s="123"/>
      <c r="VGK18" s="123"/>
      <c r="VGL18" s="123"/>
      <c r="VGM18" s="123"/>
      <c r="VGN18" s="123"/>
      <c r="VGO18" s="123"/>
      <c r="VGP18" s="123"/>
      <c r="VGQ18" s="123"/>
      <c r="VGR18" s="123"/>
      <c r="VGS18" s="123"/>
      <c r="VGT18" s="123"/>
      <c r="VGU18" s="123"/>
      <c r="VGV18" s="123"/>
      <c r="VGW18" s="123"/>
      <c r="VGX18" s="123"/>
      <c r="VGY18" s="123"/>
      <c r="VGZ18" s="123"/>
      <c r="VHA18" s="123"/>
      <c r="VHB18" s="123"/>
      <c r="VHC18" s="123"/>
      <c r="VHD18" s="123"/>
      <c r="VHE18" s="123"/>
      <c r="VHF18" s="123"/>
      <c r="VHG18" s="123"/>
      <c r="VHH18" s="123"/>
      <c r="VHI18" s="123"/>
      <c r="VHJ18" s="123"/>
      <c r="VHK18" s="123"/>
      <c r="VHL18" s="123"/>
      <c r="VHM18" s="123"/>
      <c r="VHN18" s="123"/>
      <c r="VHO18" s="123"/>
      <c r="VHP18" s="123"/>
      <c r="VHQ18" s="123"/>
      <c r="VHR18" s="123"/>
      <c r="VHS18" s="123"/>
      <c r="VHT18" s="123"/>
      <c r="VHU18" s="123"/>
      <c r="VHV18" s="123"/>
      <c r="VHW18" s="123"/>
      <c r="VHX18" s="123"/>
      <c r="VHY18" s="123"/>
      <c r="VHZ18" s="123"/>
      <c r="VIA18" s="123"/>
      <c r="VIB18" s="123"/>
      <c r="VIC18" s="123"/>
      <c r="VID18" s="123"/>
      <c r="VIE18" s="123"/>
      <c r="VIF18" s="123"/>
      <c r="VIG18" s="123"/>
      <c r="VIH18" s="123"/>
      <c r="VII18" s="123"/>
      <c r="VIJ18" s="123"/>
      <c r="VIK18" s="123"/>
      <c r="VIL18" s="123"/>
      <c r="VIM18" s="123"/>
      <c r="VIN18" s="123"/>
      <c r="VIO18" s="123"/>
      <c r="VIP18" s="123"/>
      <c r="VIQ18" s="123"/>
      <c r="VIR18" s="123"/>
      <c r="VIS18" s="123"/>
      <c r="VIT18" s="123"/>
      <c r="VIU18" s="123"/>
      <c r="VIV18" s="123"/>
      <c r="VIW18" s="123"/>
      <c r="VIX18" s="123"/>
      <c r="VIY18" s="123"/>
      <c r="VIZ18" s="123"/>
      <c r="VJA18" s="123"/>
      <c r="VJB18" s="123"/>
      <c r="VJC18" s="123"/>
      <c r="VJD18" s="123"/>
      <c r="VJE18" s="123"/>
      <c r="VJF18" s="123"/>
      <c r="VJG18" s="123"/>
      <c r="VJH18" s="123"/>
      <c r="VJI18" s="123"/>
      <c r="VJJ18" s="123"/>
      <c r="VJK18" s="123"/>
      <c r="VJL18" s="123"/>
      <c r="VJM18" s="123"/>
      <c r="VJN18" s="123"/>
      <c r="VJO18" s="123"/>
      <c r="VJP18" s="123"/>
      <c r="VJQ18" s="123"/>
      <c r="VJR18" s="123"/>
      <c r="VJS18" s="123"/>
      <c r="VJT18" s="123"/>
      <c r="VJU18" s="123"/>
      <c r="VJV18" s="123"/>
      <c r="VJW18" s="123"/>
      <c r="VJX18" s="123"/>
      <c r="VJY18" s="123"/>
      <c r="VJZ18" s="123"/>
      <c r="VKA18" s="123"/>
      <c r="VKB18" s="123"/>
      <c r="VKC18" s="123"/>
      <c r="VKD18" s="123"/>
      <c r="VKE18" s="123"/>
      <c r="VKF18" s="123"/>
      <c r="VKG18" s="123"/>
      <c r="VKH18" s="123"/>
      <c r="VKI18" s="123"/>
      <c r="VKJ18" s="123"/>
      <c r="VKK18" s="123"/>
      <c r="VKL18" s="123"/>
      <c r="VKM18" s="123"/>
      <c r="VKN18" s="123"/>
      <c r="VKO18" s="123"/>
      <c r="VKP18" s="123"/>
      <c r="VKQ18" s="123"/>
      <c r="VKR18" s="123"/>
      <c r="VKS18" s="123"/>
      <c r="VKT18" s="123"/>
      <c r="VKU18" s="123"/>
      <c r="VKV18" s="123"/>
      <c r="VKW18" s="123"/>
      <c r="VKX18" s="123"/>
      <c r="VKY18" s="123"/>
      <c r="VKZ18" s="123"/>
      <c r="VLA18" s="123"/>
      <c r="VLB18" s="123"/>
      <c r="VLC18" s="123"/>
      <c r="VLD18" s="123"/>
      <c r="VLE18" s="123"/>
      <c r="VLF18" s="123"/>
      <c r="VLG18" s="123"/>
      <c r="VLH18" s="123"/>
      <c r="VLI18" s="123"/>
      <c r="VLJ18" s="123"/>
      <c r="VLK18" s="123"/>
      <c r="VLL18" s="123"/>
      <c r="VLM18" s="123"/>
      <c r="VLN18" s="123"/>
      <c r="VLO18" s="123"/>
      <c r="VLP18" s="123"/>
      <c r="VLQ18" s="123"/>
      <c r="VLR18" s="123"/>
      <c r="VLS18" s="123"/>
      <c r="VLT18" s="123"/>
      <c r="VLU18" s="123"/>
      <c r="VLV18" s="123"/>
      <c r="VLW18" s="123"/>
      <c r="VLX18" s="123"/>
      <c r="VLY18" s="123"/>
      <c r="VLZ18" s="123"/>
      <c r="VMA18" s="123"/>
      <c r="VMB18" s="123"/>
      <c r="VMC18" s="123"/>
      <c r="VMD18" s="123"/>
      <c r="VME18" s="123"/>
      <c r="VMF18" s="123"/>
      <c r="VMG18" s="123"/>
      <c r="VMH18" s="123"/>
      <c r="VMI18" s="123"/>
      <c r="VMJ18" s="123"/>
      <c r="VMK18" s="123"/>
      <c r="VML18" s="123"/>
      <c r="VMM18" s="123"/>
      <c r="VMN18" s="123"/>
      <c r="VMO18" s="123"/>
      <c r="VMP18" s="123"/>
      <c r="VMQ18" s="123"/>
      <c r="VMR18" s="123"/>
      <c r="VMS18" s="123"/>
      <c r="VMT18" s="123"/>
      <c r="VMU18" s="123"/>
      <c r="VMV18" s="123"/>
      <c r="VMW18" s="123"/>
      <c r="VMX18" s="123"/>
      <c r="VMY18" s="123"/>
      <c r="VMZ18" s="123"/>
      <c r="VNA18" s="123"/>
      <c r="VNB18" s="123"/>
      <c r="VNC18" s="123"/>
      <c r="VND18" s="123"/>
      <c r="VNE18" s="123"/>
      <c r="VNF18" s="123"/>
      <c r="VNG18" s="123"/>
      <c r="VNH18" s="123"/>
      <c r="VNI18" s="123"/>
      <c r="VNJ18" s="123"/>
      <c r="VNK18" s="123"/>
      <c r="VNL18" s="123"/>
      <c r="VNM18" s="123"/>
      <c r="VNN18" s="123"/>
      <c r="VNO18" s="123"/>
      <c r="VNP18" s="123"/>
      <c r="VNQ18" s="123"/>
      <c r="VNR18" s="123"/>
      <c r="VNS18" s="123"/>
      <c r="VNT18" s="123"/>
      <c r="VNU18" s="123"/>
      <c r="VNV18" s="123"/>
      <c r="VNW18" s="123"/>
      <c r="VNX18" s="123"/>
      <c r="VNY18" s="123"/>
      <c r="VNZ18" s="123"/>
      <c r="VOA18" s="123"/>
      <c r="VOB18" s="123"/>
      <c r="VOC18" s="123"/>
      <c r="VOD18" s="123"/>
      <c r="VOE18" s="123"/>
      <c r="VOF18" s="123"/>
      <c r="VOG18" s="123"/>
      <c r="VOH18" s="123"/>
      <c r="VOI18" s="123"/>
      <c r="VOJ18" s="123"/>
      <c r="VOK18" s="123"/>
      <c r="VOL18" s="123"/>
      <c r="VOM18" s="123"/>
      <c r="VON18" s="123"/>
      <c r="VOO18" s="123"/>
      <c r="VOP18" s="123"/>
      <c r="VOQ18" s="123"/>
      <c r="VOR18" s="123"/>
      <c r="VOS18" s="123"/>
      <c r="VOT18" s="123"/>
      <c r="VOU18" s="123"/>
      <c r="VOV18" s="123"/>
      <c r="VOW18" s="123"/>
      <c r="VOX18" s="123"/>
      <c r="VOY18" s="123"/>
      <c r="VOZ18" s="123"/>
      <c r="VPA18" s="123"/>
      <c r="VPB18" s="123"/>
      <c r="VPC18" s="123"/>
      <c r="VPD18" s="123"/>
      <c r="VPE18" s="123"/>
      <c r="VPF18" s="123"/>
      <c r="VPG18" s="123"/>
      <c r="VPH18" s="123"/>
      <c r="VPI18" s="123"/>
      <c r="VPJ18" s="123"/>
      <c r="VPK18" s="123"/>
      <c r="VPL18" s="123"/>
      <c r="VPM18" s="123"/>
      <c r="VPN18" s="123"/>
      <c r="VPO18" s="123"/>
      <c r="VPP18" s="123"/>
      <c r="VPQ18" s="123"/>
      <c r="VPR18" s="123"/>
      <c r="VPS18" s="123"/>
      <c r="VPT18" s="123"/>
      <c r="VPU18" s="123"/>
      <c r="VPV18" s="123"/>
      <c r="VPW18" s="123"/>
      <c r="VPX18" s="123"/>
      <c r="VPY18" s="123"/>
      <c r="VPZ18" s="123"/>
      <c r="VQA18" s="123"/>
      <c r="VQB18" s="123"/>
      <c r="VQC18" s="123"/>
      <c r="VQD18" s="123"/>
      <c r="VQE18" s="123"/>
      <c r="VQF18" s="123"/>
      <c r="VQG18" s="123"/>
      <c r="VQH18" s="123"/>
      <c r="VQI18" s="123"/>
      <c r="VQJ18" s="123"/>
      <c r="VQK18" s="123"/>
      <c r="VQL18" s="123"/>
      <c r="VQM18" s="123"/>
      <c r="VQN18" s="123"/>
      <c r="VQO18" s="123"/>
      <c r="VQP18" s="123"/>
      <c r="VQQ18" s="123"/>
      <c r="VQR18" s="123"/>
      <c r="VQS18" s="123"/>
      <c r="VQT18" s="123"/>
      <c r="VQU18" s="123"/>
      <c r="VQV18" s="123"/>
      <c r="VQW18" s="123"/>
      <c r="VQX18" s="123"/>
      <c r="VQY18" s="123"/>
      <c r="VQZ18" s="123"/>
      <c r="VRA18" s="123"/>
      <c r="VRB18" s="123"/>
      <c r="VRC18" s="123"/>
      <c r="VRD18" s="123"/>
      <c r="VRE18" s="123"/>
      <c r="VRF18" s="123"/>
      <c r="VRG18" s="123"/>
      <c r="VRH18" s="123"/>
      <c r="VRI18" s="123"/>
      <c r="VRJ18" s="123"/>
      <c r="VRK18" s="123"/>
      <c r="VRL18" s="123"/>
      <c r="VRM18" s="123"/>
      <c r="VRN18" s="123"/>
      <c r="VRO18" s="123"/>
      <c r="VRP18" s="123"/>
      <c r="VRQ18" s="123"/>
      <c r="VRR18" s="123"/>
      <c r="VRS18" s="123"/>
      <c r="VRT18" s="123"/>
      <c r="VRU18" s="123"/>
      <c r="VRV18" s="123"/>
      <c r="VRW18" s="123"/>
      <c r="VRX18" s="123"/>
      <c r="VRY18" s="123"/>
      <c r="VRZ18" s="123"/>
      <c r="VSA18" s="123"/>
      <c r="VSB18" s="123"/>
      <c r="VSC18" s="123"/>
      <c r="VSD18" s="123"/>
      <c r="VSE18" s="123"/>
      <c r="VSF18" s="123"/>
      <c r="VSG18" s="123"/>
      <c r="VSH18" s="123"/>
      <c r="VSI18" s="123"/>
      <c r="VSJ18" s="123"/>
      <c r="VSK18" s="123"/>
      <c r="VSL18" s="123"/>
      <c r="VSM18" s="123"/>
      <c r="VSN18" s="123"/>
      <c r="VSO18" s="123"/>
      <c r="VSP18" s="123"/>
      <c r="VSQ18" s="123"/>
      <c r="VSR18" s="123"/>
      <c r="VSS18" s="123"/>
      <c r="VST18" s="123"/>
      <c r="VSU18" s="123"/>
      <c r="VSV18" s="123"/>
      <c r="VSW18" s="123"/>
      <c r="VSX18" s="123"/>
      <c r="VSY18" s="123"/>
      <c r="VSZ18" s="123"/>
      <c r="VTA18" s="123"/>
      <c r="VTB18" s="123"/>
      <c r="VTC18" s="123"/>
      <c r="VTD18" s="123"/>
      <c r="VTE18" s="123"/>
      <c r="VTF18" s="123"/>
      <c r="VTG18" s="123"/>
      <c r="VTH18" s="123"/>
      <c r="VTI18" s="123"/>
      <c r="VTJ18" s="123"/>
      <c r="VTK18" s="123"/>
      <c r="VTL18" s="123"/>
      <c r="VTM18" s="123"/>
      <c r="VTN18" s="123"/>
      <c r="VTO18" s="123"/>
      <c r="VTP18" s="123"/>
      <c r="VTQ18" s="123"/>
      <c r="VTR18" s="123"/>
      <c r="VTS18" s="123"/>
      <c r="VTT18" s="123"/>
      <c r="VTU18" s="123"/>
      <c r="VTV18" s="123"/>
      <c r="VTW18" s="123"/>
      <c r="VTX18" s="123"/>
      <c r="VTY18" s="123"/>
      <c r="VTZ18" s="123"/>
      <c r="VUA18" s="123"/>
      <c r="VUB18" s="123"/>
      <c r="VUC18" s="123"/>
      <c r="VUD18" s="123"/>
      <c r="VUE18" s="123"/>
      <c r="VUF18" s="123"/>
      <c r="VUG18" s="123"/>
      <c r="VUH18" s="123"/>
      <c r="VUI18" s="123"/>
      <c r="VUJ18" s="123"/>
      <c r="VUK18" s="123"/>
      <c r="VUL18" s="123"/>
      <c r="VUM18" s="123"/>
      <c r="VUN18" s="123"/>
      <c r="VUO18" s="123"/>
      <c r="VUP18" s="123"/>
      <c r="VUQ18" s="123"/>
      <c r="VUR18" s="123"/>
      <c r="VUS18" s="123"/>
      <c r="VUT18" s="123"/>
      <c r="VUU18" s="123"/>
      <c r="VUV18" s="123"/>
      <c r="VUW18" s="123"/>
      <c r="VUX18" s="123"/>
      <c r="VUY18" s="123"/>
      <c r="VUZ18" s="123"/>
      <c r="VVA18" s="123"/>
      <c r="VVB18" s="123"/>
      <c r="VVC18" s="123"/>
      <c r="VVD18" s="123"/>
      <c r="VVE18" s="123"/>
      <c r="VVF18" s="123"/>
      <c r="VVG18" s="123"/>
      <c r="VVH18" s="123"/>
      <c r="VVI18" s="123"/>
      <c r="VVJ18" s="123"/>
      <c r="VVK18" s="123"/>
      <c r="VVL18" s="123"/>
      <c r="VVM18" s="123"/>
      <c r="VVN18" s="123"/>
      <c r="VVO18" s="123"/>
      <c r="VVP18" s="123"/>
      <c r="VVQ18" s="123"/>
      <c r="VVR18" s="123"/>
      <c r="VVS18" s="123"/>
      <c r="VVT18" s="123"/>
      <c r="VVU18" s="123"/>
      <c r="VVV18" s="123"/>
      <c r="VVW18" s="123"/>
      <c r="VVX18" s="123"/>
      <c r="VVY18" s="123"/>
      <c r="VVZ18" s="123"/>
      <c r="VWA18" s="123"/>
      <c r="VWB18" s="123"/>
      <c r="VWC18" s="123"/>
      <c r="VWD18" s="123"/>
      <c r="VWE18" s="123"/>
      <c r="VWF18" s="123"/>
      <c r="VWG18" s="123"/>
      <c r="VWH18" s="123"/>
      <c r="VWI18" s="123"/>
      <c r="VWJ18" s="123"/>
      <c r="VWK18" s="123"/>
      <c r="VWL18" s="123"/>
      <c r="VWM18" s="123"/>
      <c r="VWN18" s="123"/>
      <c r="VWO18" s="123"/>
      <c r="VWP18" s="123"/>
      <c r="VWQ18" s="123"/>
      <c r="VWR18" s="123"/>
      <c r="VWS18" s="123"/>
      <c r="VWT18" s="123"/>
      <c r="VWU18" s="123"/>
      <c r="VWV18" s="123"/>
      <c r="VWW18" s="123"/>
      <c r="VWX18" s="123"/>
      <c r="VWY18" s="123"/>
      <c r="VWZ18" s="123"/>
      <c r="VXA18" s="123"/>
      <c r="VXB18" s="123"/>
      <c r="VXC18" s="123"/>
      <c r="VXD18" s="123"/>
      <c r="VXE18" s="123"/>
      <c r="VXF18" s="123"/>
      <c r="VXG18" s="123"/>
      <c r="VXH18" s="123"/>
      <c r="VXI18" s="123"/>
      <c r="VXJ18" s="123"/>
      <c r="VXK18" s="123"/>
      <c r="VXL18" s="123"/>
      <c r="VXM18" s="123"/>
      <c r="VXN18" s="123"/>
      <c r="VXO18" s="123"/>
      <c r="VXP18" s="123"/>
      <c r="VXQ18" s="123"/>
      <c r="VXR18" s="123"/>
      <c r="VXS18" s="123"/>
      <c r="VXT18" s="123"/>
      <c r="VXU18" s="123"/>
      <c r="VXV18" s="123"/>
      <c r="VXW18" s="123"/>
      <c r="VXX18" s="123"/>
      <c r="VXY18" s="123"/>
      <c r="VXZ18" s="123"/>
      <c r="VYA18" s="123"/>
      <c r="VYB18" s="123"/>
      <c r="VYC18" s="123"/>
      <c r="VYD18" s="123"/>
      <c r="VYE18" s="123"/>
      <c r="VYF18" s="123"/>
      <c r="VYG18" s="123"/>
      <c r="VYH18" s="123"/>
      <c r="VYI18" s="123"/>
      <c r="VYJ18" s="123"/>
      <c r="VYK18" s="123"/>
      <c r="VYL18" s="123"/>
      <c r="VYM18" s="123"/>
      <c r="VYN18" s="123"/>
      <c r="VYO18" s="123"/>
      <c r="VYP18" s="123"/>
      <c r="VYQ18" s="123"/>
      <c r="VYR18" s="123"/>
      <c r="VYS18" s="123"/>
      <c r="VYT18" s="123"/>
      <c r="VYU18" s="123"/>
      <c r="VYV18" s="123"/>
      <c r="VYW18" s="123"/>
      <c r="VYX18" s="123"/>
      <c r="VYY18" s="123"/>
      <c r="VYZ18" s="123"/>
      <c r="VZA18" s="123"/>
      <c r="VZB18" s="123"/>
      <c r="VZC18" s="123"/>
      <c r="VZD18" s="123"/>
      <c r="VZE18" s="123"/>
      <c r="VZF18" s="123"/>
      <c r="VZG18" s="123"/>
      <c r="VZH18" s="123"/>
      <c r="VZI18" s="123"/>
      <c r="VZJ18" s="123"/>
      <c r="VZK18" s="123"/>
      <c r="VZL18" s="123"/>
      <c r="VZM18" s="123"/>
      <c r="VZN18" s="123"/>
      <c r="VZO18" s="123"/>
      <c r="VZP18" s="123"/>
      <c r="VZQ18" s="123"/>
      <c r="VZR18" s="123"/>
      <c r="VZS18" s="123"/>
      <c r="VZT18" s="123"/>
      <c r="VZU18" s="123"/>
      <c r="VZV18" s="123"/>
      <c r="VZW18" s="123"/>
      <c r="VZX18" s="123"/>
      <c r="VZY18" s="123"/>
      <c r="VZZ18" s="123"/>
      <c r="WAA18" s="123"/>
      <c r="WAB18" s="123"/>
      <c r="WAC18" s="123"/>
      <c r="WAD18" s="123"/>
      <c r="WAE18" s="123"/>
      <c r="WAF18" s="123"/>
      <c r="WAG18" s="123"/>
      <c r="WAH18" s="123"/>
      <c r="WAI18" s="123"/>
      <c r="WAJ18" s="123"/>
      <c r="WAK18" s="123"/>
      <c r="WAL18" s="123"/>
      <c r="WAM18" s="123"/>
      <c r="WAN18" s="123"/>
      <c r="WAO18" s="123"/>
      <c r="WAP18" s="123"/>
      <c r="WAQ18" s="123"/>
      <c r="WAR18" s="123"/>
      <c r="WAS18" s="123"/>
      <c r="WAT18" s="123"/>
      <c r="WAU18" s="123"/>
      <c r="WAV18" s="123"/>
      <c r="WAW18" s="123"/>
      <c r="WAX18" s="123"/>
      <c r="WAY18" s="123"/>
      <c r="WAZ18" s="123"/>
      <c r="WBA18" s="123"/>
      <c r="WBB18" s="123"/>
      <c r="WBC18" s="123"/>
      <c r="WBD18" s="123"/>
      <c r="WBE18" s="123"/>
      <c r="WBF18" s="123"/>
      <c r="WBG18" s="123"/>
      <c r="WBH18" s="123"/>
      <c r="WBI18" s="123"/>
      <c r="WBJ18" s="123"/>
      <c r="WBK18" s="123"/>
      <c r="WBL18" s="123"/>
      <c r="WBM18" s="123"/>
      <c r="WBN18" s="123"/>
      <c r="WBO18" s="123"/>
      <c r="WBP18" s="123"/>
      <c r="WBQ18" s="123"/>
      <c r="WBR18" s="123"/>
      <c r="WBS18" s="123"/>
      <c r="WBT18" s="123"/>
      <c r="WBU18" s="123"/>
      <c r="WBV18" s="123"/>
      <c r="WBW18" s="123"/>
      <c r="WBX18" s="123"/>
      <c r="WBY18" s="123"/>
      <c r="WBZ18" s="123"/>
      <c r="WCA18" s="123"/>
      <c r="WCB18" s="123"/>
      <c r="WCC18" s="123"/>
      <c r="WCD18" s="123"/>
      <c r="WCE18" s="123"/>
      <c r="WCF18" s="123"/>
      <c r="WCG18" s="123"/>
      <c r="WCH18" s="123"/>
      <c r="WCI18" s="123"/>
      <c r="WCJ18" s="123"/>
      <c r="WCK18" s="123"/>
      <c r="WCL18" s="123"/>
      <c r="WCM18" s="123"/>
      <c r="WCN18" s="123"/>
      <c r="WCO18" s="123"/>
      <c r="WCP18" s="123"/>
      <c r="WCQ18" s="123"/>
      <c r="WCR18" s="123"/>
      <c r="WCS18" s="123"/>
      <c r="WCT18" s="123"/>
      <c r="WCU18" s="123"/>
      <c r="WCV18" s="123"/>
      <c r="WCW18" s="123"/>
      <c r="WCX18" s="123"/>
      <c r="WCY18" s="123"/>
      <c r="WCZ18" s="123"/>
      <c r="WDA18" s="123"/>
      <c r="WDB18" s="123"/>
      <c r="WDC18" s="123"/>
      <c r="WDD18" s="123"/>
      <c r="WDE18" s="123"/>
      <c r="WDF18" s="123"/>
      <c r="WDG18" s="123"/>
      <c r="WDH18" s="123"/>
      <c r="WDI18" s="123"/>
      <c r="WDJ18" s="123"/>
      <c r="WDK18" s="123"/>
      <c r="WDL18" s="123"/>
      <c r="WDM18" s="123"/>
      <c r="WDN18" s="123"/>
      <c r="WDO18" s="123"/>
      <c r="WDP18" s="123"/>
      <c r="WDQ18" s="123"/>
      <c r="WDR18" s="123"/>
      <c r="WDS18" s="123"/>
      <c r="WDT18" s="123"/>
      <c r="WDU18" s="123"/>
      <c r="WDV18" s="123"/>
      <c r="WDW18" s="123"/>
      <c r="WDX18" s="123"/>
      <c r="WDY18" s="123"/>
      <c r="WDZ18" s="123"/>
      <c r="WEA18" s="123"/>
      <c r="WEB18" s="123"/>
      <c r="WEC18" s="123"/>
      <c r="WED18" s="123"/>
      <c r="WEE18" s="123"/>
      <c r="WEF18" s="123"/>
      <c r="WEG18" s="123"/>
      <c r="WEH18" s="123"/>
      <c r="WEI18" s="123"/>
      <c r="WEJ18" s="123"/>
      <c r="WEK18" s="123"/>
      <c r="WEL18" s="123"/>
      <c r="WEM18" s="123"/>
      <c r="WEN18" s="123"/>
      <c r="WEO18" s="123"/>
      <c r="WEP18" s="123"/>
      <c r="WEQ18" s="123"/>
      <c r="WER18" s="123"/>
      <c r="WES18" s="123"/>
      <c r="WET18" s="123"/>
      <c r="WEU18" s="123"/>
      <c r="WEV18" s="123"/>
      <c r="WEW18" s="123"/>
      <c r="WEX18" s="123"/>
      <c r="WEY18" s="123"/>
      <c r="WEZ18" s="123"/>
      <c r="WFA18" s="123"/>
      <c r="WFB18" s="123"/>
      <c r="WFC18" s="123"/>
      <c r="WFD18" s="123"/>
      <c r="WFE18" s="123"/>
      <c r="WFF18" s="123"/>
      <c r="WFG18" s="123"/>
      <c r="WFH18" s="123"/>
      <c r="WFI18" s="123"/>
      <c r="WFJ18" s="123"/>
      <c r="WFK18" s="123"/>
      <c r="WFL18" s="123"/>
      <c r="WFM18" s="123"/>
      <c r="WFN18" s="123"/>
      <c r="WFO18" s="123"/>
      <c r="WFP18" s="123"/>
      <c r="WFQ18" s="123"/>
      <c r="WFR18" s="123"/>
      <c r="WFS18" s="123"/>
      <c r="WFT18" s="123"/>
      <c r="WFU18" s="123"/>
      <c r="WFV18" s="123"/>
      <c r="WFW18" s="123"/>
      <c r="WFX18" s="123"/>
      <c r="WFY18" s="123"/>
      <c r="WFZ18" s="123"/>
      <c r="WGA18" s="123"/>
      <c r="WGB18" s="123"/>
      <c r="WGC18" s="123"/>
      <c r="WGD18" s="123"/>
      <c r="WGE18" s="123"/>
      <c r="WGF18" s="123"/>
      <c r="WGG18" s="123"/>
      <c r="WGH18" s="123"/>
      <c r="WGI18" s="123"/>
      <c r="WGJ18" s="123"/>
      <c r="WGK18" s="123"/>
      <c r="WGL18" s="123"/>
      <c r="WGM18" s="123"/>
      <c r="WGN18" s="123"/>
      <c r="WGO18" s="123"/>
      <c r="WGP18" s="123"/>
      <c r="WGQ18" s="123"/>
      <c r="WGR18" s="123"/>
      <c r="WGS18" s="123"/>
      <c r="WGT18" s="123"/>
      <c r="WGU18" s="123"/>
      <c r="WGV18" s="123"/>
      <c r="WGW18" s="123"/>
      <c r="WGX18" s="123"/>
      <c r="WGY18" s="123"/>
      <c r="WGZ18" s="123"/>
      <c r="WHA18" s="123"/>
      <c r="WHB18" s="123"/>
      <c r="WHC18" s="123"/>
      <c r="WHD18" s="123"/>
      <c r="WHE18" s="123"/>
      <c r="WHF18" s="123"/>
      <c r="WHG18" s="123"/>
      <c r="WHH18" s="123"/>
      <c r="WHI18" s="123"/>
      <c r="WHJ18" s="123"/>
      <c r="WHK18" s="123"/>
      <c r="WHL18" s="123"/>
      <c r="WHM18" s="123"/>
      <c r="WHN18" s="123"/>
      <c r="WHO18" s="123"/>
      <c r="WHP18" s="123"/>
      <c r="WHQ18" s="123"/>
      <c r="WHR18" s="123"/>
      <c r="WHS18" s="123"/>
      <c r="WHT18" s="123"/>
      <c r="WHU18" s="123"/>
      <c r="WHV18" s="123"/>
      <c r="WHW18" s="123"/>
      <c r="WHX18" s="123"/>
      <c r="WHY18" s="123"/>
      <c r="WHZ18" s="123"/>
      <c r="WIA18" s="123"/>
      <c r="WIB18" s="123"/>
      <c r="WIC18" s="123"/>
      <c r="WID18" s="123"/>
      <c r="WIE18" s="123"/>
      <c r="WIF18" s="123"/>
      <c r="WIG18" s="123"/>
      <c r="WIH18" s="123"/>
      <c r="WII18" s="123"/>
      <c r="WIJ18" s="123"/>
      <c r="WIK18" s="123"/>
      <c r="WIL18" s="123"/>
      <c r="WIM18" s="123"/>
      <c r="WIN18" s="123"/>
      <c r="WIO18" s="123"/>
      <c r="WIP18" s="123"/>
      <c r="WIQ18" s="123"/>
      <c r="WIR18" s="123"/>
      <c r="WIS18" s="123"/>
      <c r="WIT18" s="123"/>
      <c r="WIU18" s="123"/>
      <c r="WIV18" s="123"/>
      <c r="WIW18" s="123"/>
      <c r="WIX18" s="123"/>
      <c r="WIY18" s="123"/>
      <c r="WIZ18" s="123"/>
      <c r="WJA18" s="123"/>
      <c r="WJB18" s="123"/>
      <c r="WJC18" s="123"/>
      <c r="WJD18" s="123"/>
      <c r="WJE18" s="123"/>
      <c r="WJF18" s="123"/>
      <c r="WJG18" s="123"/>
      <c r="WJH18" s="123"/>
      <c r="WJI18" s="123"/>
      <c r="WJJ18" s="123"/>
      <c r="WJK18" s="123"/>
      <c r="WJL18" s="123"/>
      <c r="WJM18" s="123"/>
      <c r="WJN18" s="123"/>
      <c r="WJO18" s="123"/>
      <c r="WJP18" s="123"/>
      <c r="WJQ18" s="123"/>
      <c r="WJR18" s="123"/>
      <c r="WJS18" s="123"/>
      <c r="WJT18" s="123"/>
      <c r="WJU18" s="123"/>
      <c r="WJV18" s="123"/>
      <c r="WJW18" s="123"/>
      <c r="WJX18" s="123"/>
      <c r="WJY18" s="123"/>
      <c r="WJZ18" s="123"/>
      <c r="WKA18" s="123"/>
      <c r="WKB18" s="123"/>
      <c r="WKC18" s="123"/>
      <c r="WKD18" s="123"/>
      <c r="WKE18" s="123"/>
      <c r="WKF18" s="123"/>
      <c r="WKG18" s="123"/>
      <c r="WKH18" s="123"/>
      <c r="WKI18" s="123"/>
      <c r="WKJ18" s="123"/>
      <c r="WKK18" s="123"/>
      <c r="WKL18" s="123"/>
      <c r="WKM18" s="123"/>
      <c r="WKN18" s="123"/>
      <c r="WKO18" s="123"/>
      <c r="WKP18" s="123"/>
      <c r="WKQ18" s="123"/>
      <c r="WKR18" s="123"/>
      <c r="WKS18" s="123"/>
      <c r="WKT18" s="123"/>
      <c r="WKU18" s="123"/>
      <c r="WKV18" s="123"/>
      <c r="WKW18" s="123"/>
      <c r="WKX18" s="123"/>
      <c r="WKY18" s="123"/>
      <c r="WKZ18" s="123"/>
      <c r="WLA18" s="123"/>
      <c r="WLB18" s="123"/>
      <c r="WLC18" s="123"/>
      <c r="WLD18" s="123"/>
      <c r="WLE18" s="123"/>
      <c r="WLF18" s="123"/>
      <c r="WLG18" s="123"/>
      <c r="WLH18" s="123"/>
      <c r="WLI18" s="123"/>
      <c r="WLJ18" s="123"/>
      <c r="WLK18" s="123"/>
      <c r="WLL18" s="123"/>
      <c r="WLM18" s="123"/>
      <c r="WLN18" s="123"/>
      <c r="WLO18" s="123"/>
      <c r="WLP18" s="123"/>
      <c r="WLQ18" s="123"/>
      <c r="WLR18" s="123"/>
      <c r="WLS18" s="123"/>
      <c r="WLT18" s="123"/>
      <c r="WLU18" s="123"/>
      <c r="WLV18" s="123"/>
      <c r="WLW18" s="123"/>
      <c r="WLX18" s="123"/>
      <c r="WLY18" s="123"/>
      <c r="WLZ18" s="123"/>
      <c r="WMA18" s="123"/>
      <c r="WMB18" s="123"/>
      <c r="WMC18" s="123"/>
      <c r="WMD18" s="123"/>
      <c r="WME18" s="123"/>
      <c r="WMF18" s="123"/>
      <c r="WMG18" s="123"/>
      <c r="WMH18" s="123"/>
      <c r="WMI18" s="123"/>
      <c r="WMJ18" s="123"/>
      <c r="WMK18" s="123"/>
      <c r="WML18" s="123"/>
      <c r="WMM18" s="123"/>
      <c r="WMN18" s="123"/>
      <c r="WMO18" s="123"/>
      <c r="WMP18" s="123"/>
      <c r="WMQ18" s="123"/>
      <c r="WMR18" s="123"/>
      <c r="WMS18" s="123"/>
      <c r="WMT18" s="123"/>
      <c r="WMU18" s="123"/>
      <c r="WMV18" s="123"/>
      <c r="WMW18" s="123"/>
      <c r="WMX18" s="123"/>
      <c r="WMY18" s="123"/>
      <c r="WMZ18" s="123"/>
      <c r="WNA18" s="123"/>
      <c r="WNB18" s="123"/>
      <c r="WNC18" s="123"/>
      <c r="WND18" s="123"/>
      <c r="WNE18" s="123"/>
      <c r="WNF18" s="123"/>
      <c r="WNG18" s="123"/>
      <c r="WNH18" s="123"/>
      <c r="WNI18" s="123"/>
      <c r="WNJ18" s="123"/>
      <c r="WNK18" s="123"/>
      <c r="WNL18" s="123"/>
      <c r="WNM18" s="123"/>
      <c r="WNN18" s="123"/>
      <c r="WNO18" s="123"/>
      <c r="WNP18" s="123"/>
      <c r="WNQ18" s="123"/>
      <c r="WNR18" s="123"/>
      <c r="WNS18" s="123"/>
      <c r="WNT18" s="123"/>
      <c r="WNU18" s="123"/>
      <c r="WNV18" s="123"/>
      <c r="WNW18" s="123"/>
      <c r="WNX18" s="123"/>
      <c r="WNY18" s="123"/>
      <c r="WNZ18" s="123"/>
      <c r="WOA18" s="123"/>
      <c r="WOB18" s="123"/>
      <c r="WOC18" s="123"/>
      <c r="WOD18" s="123"/>
      <c r="WOE18" s="123"/>
      <c r="WOF18" s="123"/>
      <c r="WOG18" s="123"/>
      <c r="WOH18" s="123"/>
      <c r="WOI18" s="123"/>
      <c r="WOJ18" s="123"/>
      <c r="WOK18" s="123"/>
      <c r="WOL18" s="123"/>
      <c r="WOM18" s="123"/>
      <c r="WON18" s="123"/>
      <c r="WOO18" s="123"/>
      <c r="WOP18" s="123"/>
      <c r="WOQ18" s="123"/>
      <c r="WOR18" s="123"/>
      <c r="WOS18" s="123"/>
      <c r="WOT18" s="123"/>
      <c r="WOU18" s="123"/>
      <c r="WOV18" s="123"/>
      <c r="WOW18" s="123"/>
      <c r="WOX18" s="123"/>
      <c r="WOY18" s="123"/>
      <c r="WOZ18" s="123"/>
      <c r="WPA18" s="123"/>
      <c r="WPB18" s="123"/>
      <c r="WPC18" s="123"/>
      <c r="WPD18" s="123"/>
      <c r="WPE18" s="123"/>
      <c r="WPF18" s="123"/>
      <c r="WPG18" s="123"/>
      <c r="WPH18" s="123"/>
      <c r="WPI18" s="123"/>
      <c r="WPJ18" s="123"/>
      <c r="WPK18" s="123"/>
      <c r="WPL18" s="123"/>
      <c r="WPM18" s="123"/>
      <c r="WPN18" s="123"/>
      <c r="WPO18" s="123"/>
      <c r="WPP18" s="123"/>
      <c r="WPQ18" s="123"/>
      <c r="WPR18" s="123"/>
      <c r="WPS18" s="123"/>
      <c r="WPT18" s="123"/>
      <c r="WPU18" s="123"/>
      <c r="WPV18" s="123"/>
      <c r="WPW18" s="123"/>
      <c r="WPX18" s="123"/>
      <c r="WPY18" s="123"/>
      <c r="WPZ18" s="123"/>
      <c r="WQA18" s="123"/>
      <c r="WQB18" s="123"/>
      <c r="WQC18" s="123"/>
      <c r="WQD18" s="123"/>
      <c r="WQE18" s="123"/>
      <c r="WQF18" s="123"/>
      <c r="WQG18" s="123"/>
      <c r="WQH18" s="123"/>
      <c r="WQI18" s="123"/>
      <c r="WQJ18" s="123"/>
      <c r="WQK18" s="123"/>
      <c r="WQL18" s="123"/>
      <c r="WQM18" s="123"/>
      <c r="WQN18" s="123"/>
      <c r="WQO18" s="123"/>
      <c r="WQP18" s="123"/>
      <c r="WQQ18" s="123"/>
      <c r="WQR18" s="123"/>
      <c r="WQS18" s="123"/>
      <c r="WQT18" s="123"/>
      <c r="WQU18" s="123"/>
      <c r="WQV18" s="123"/>
      <c r="WQW18" s="123"/>
      <c r="WQX18" s="123"/>
      <c r="WQY18" s="123"/>
      <c r="WQZ18" s="123"/>
      <c r="WRA18" s="123"/>
      <c r="WRB18" s="123"/>
      <c r="WRC18" s="123"/>
      <c r="WRD18" s="123"/>
      <c r="WRE18" s="123"/>
      <c r="WRF18" s="123"/>
      <c r="WRG18" s="123"/>
      <c r="WRH18" s="123"/>
      <c r="WRI18" s="123"/>
      <c r="WRJ18" s="123"/>
      <c r="WRK18" s="123"/>
      <c r="WRL18" s="123"/>
      <c r="WRM18" s="123"/>
      <c r="WRN18" s="123"/>
      <c r="WRO18" s="123"/>
      <c r="WRP18" s="123"/>
      <c r="WRQ18" s="123"/>
      <c r="WRR18" s="123"/>
      <c r="WRS18" s="123"/>
      <c r="WRT18" s="123"/>
      <c r="WRU18" s="123"/>
      <c r="WRV18" s="123"/>
      <c r="WRW18" s="123"/>
      <c r="WRX18" s="123"/>
      <c r="WRY18" s="123"/>
      <c r="WRZ18" s="123"/>
      <c r="WSA18" s="123"/>
      <c r="WSB18" s="123"/>
      <c r="WSC18" s="123"/>
      <c r="WSD18" s="123"/>
      <c r="WSE18" s="123"/>
      <c r="WSF18" s="123"/>
      <c r="WSG18" s="123"/>
      <c r="WSH18" s="123"/>
      <c r="WSI18" s="123"/>
      <c r="WSJ18" s="123"/>
      <c r="WSK18" s="123"/>
      <c r="WSL18" s="123"/>
      <c r="WSM18" s="123"/>
      <c r="WSN18" s="123"/>
      <c r="WSO18" s="123"/>
      <c r="WSP18" s="123"/>
      <c r="WSQ18" s="123"/>
      <c r="WSR18" s="123"/>
      <c r="WSS18" s="123"/>
      <c r="WST18" s="123"/>
      <c r="WSU18" s="123"/>
      <c r="WSV18" s="123"/>
      <c r="WSW18" s="123"/>
      <c r="WSX18" s="123"/>
      <c r="WSY18" s="123"/>
      <c r="WSZ18" s="123"/>
      <c r="WTA18" s="123"/>
      <c r="WTB18" s="123"/>
      <c r="WTC18" s="123"/>
      <c r="WTD18" s="123"/>
      <c r="WTE18" s="123"/>
      <c r="WTF18" s="123"/>
      <c r="WTG18" s="123"/>
      <c r="WTH18" s="123"/>
      <c r="WTI18" s="123"/>
      <c r="WTJ18" s="123"/>
      <c r="WTK18" s="123"/>
      <c r="WTL18" s="123"/>
      <c r="WTM18" s="123"/>
      <c r="WTN18" s="123"/>
      <c r="WTO18" s="123"/>
      <c r="WTP18" s="123"/>
      <c r="WTQ18" s="123"/>
      <c r="WTR18" s="123"/>
      <c r="WTS18" s="123"/>
      <c r="WTT18" s="123"/>
      <c r="WTU18" s="123"/>
      <c r="WTV18" s="123"/>
      <c r="WTW18" s="123"/>
      <c r="WTX18" s="123"/>
      <c r="WTY18" s="123"/>
      <c r="WTZ18" s="123"/>
      <c r="WUA18" s="123"/>
      <c r="WUB18" s="123"/>
      <c r="WUC18" s="123"/>
      <c r="WUD18" s="123"/>
      <c r="WUE18" s="123"/>
      <c r="WUF18" s="123"/>
      <c r="WUG18" s="123"/>
      <c r="WUH18" s="123"/>
      <c r="WUI18" s="123"/>
      <c r="WUJ18" s="123"/>
      <c r="WUK18" s="123"/>
      <c r="WUL18" s="123"/>
      <c r="WUM18" s="123"/>
      <c r="WUN18" s="123"/>
      <c r="WUO18" s="123"/>
      <c r="WUP18" s="123"/>
      <c r="WUQ18" s="123"/>
      <c r="WUR18" s="123"/>
      <c r="WUS18" s="123"/>
      <c r="WUT18" s="123"/>
      <c r="WUU18" s="123"/>
      <c r="WUV18" s="123"/>
      <c r="WUW18" s="123"/>
      <c r="WUX18" s="123"/>
      <c r="WUY18" s="123"/>
      <c r="WUZ18" s="123"/>
      <c r="WVA18" s="123"/>
      <c r="WVB18" s="123"/>
      <c r="WVC18" s="123"/>
      <c r="WVD18" s="123"/>
      <c r="WVE18" s="123"/>
      <c r="WVF18" s="123"/>
      <c r="WVG18" s="123"/>
      <c r="WVH18" s="123"/>
      <c r="WVI18" s="123"/>
      <c r="WVJ18" s="123"/>
      <c r="WVK18" s="123"/>
      <c r="WVL18" s="123"/>
      <c r="WVM18" s="123"/>
      <c r="WVN18" s="123"/>
      <c r="WVO18" s="123"/>
      <c r="WVP18" s="123"/>
      <c r="WVQ18" s="123"/>
      <c r="WVR18" s="123"/>
      <c r="WVS18" s="123"/>
      <c r="WVT18" s="123"/>
      <c r="WVU18" s="123"/>
      <c r="WVV18" s="123"/>
      <c r="WVW18" s="123"/>
      <c r="WVX18" s="123"/>
      <c r="WVY18" s="123"/>
      <c r="WVZ18" s="123"/>
      <c r="WWA18" s="123"/>
      <c r="WWB18" s="123"/>
      <c r="WWC18" s="123"/>
      <c r="WWD18" s="123"/>
      <c r="WWE18" s="123"/>
      <c r="WWF18" s="123"/>
      <c r="WWG18" s="123"/>
      <c r="WWH18" s="123"/>
      <c r="WWI18" s="123"/>
      <c r="WWJ18" s="123"/>
      <c r="WWK18" s="123"/>
      <c r="WWL18" s="123"/>
      <c r="WWM18" s="123"/>
      <c r="WWN18" s="123"/>
      <c r="WWO18" s="123"/>
      <c r="WWP18" s="123"/>
      <c r="WWQ18" s="123"/>
      <c r="WWR18" s="123"/>
      <c r="WWS18" s="123"/>
      <c r="WWT18" s="123"/>
      <c r="WWU18" s="123"/>
      <c r="WWV18" s="123"/>
      <c r="WWW18" s="123"/>
      <c r="WWX18" s="123"/>
      <c r="WWY18" s="123"/>
      <c r="WWZ18" s="123"/>
      <c r="WXA18" s="123"/>
      <c r="WXB18" s="123"/>
      <c r="WXC18" s="123"/>
      <c r="WXD18" s="123"/>
      <c r="WXE18" s="123"/>
      <c r="WXF18" s="123"/>
      <c r="WXG18" s="123"/>
      <c r="WXH18" s="123"/>
      <c r="WXI18" s="123"/>
      <c r="WXJ18" s="123"/>
      <c r="WXK18" s="123"/>
      <c r="WXL18" s="123"/>
      <c r="WXM18" s="123"/>
      <c r="WXN18" s="123"/>
      <c r="WXO18" s="123"/>
      <c r="WXP18" s="123"/>
      <c r="WXQ18" s="123"/>
      <c r="WXR18" s="123"/>
      <c r="WXS18" s="123"/>
      <c r="WXT18" s="123"/>
      <c r="WXU18" s="123"/>
      <c r="WXV18" s="123"/>
      <c r="WXW18" s="123"/>
      <c r="WXX18" s="123"/>
      <c r="WXY18" s="123"/>
      <c r="WXZ18" s="123"/>
      <c r="WYA18" s="123"/>
      <c r="WYB18" s="123"/>
      <c r="WYC18" s="123"/>
      <c r="WYD18" s="123"/>
      <c r="WYE18" s="123"/>
      <c r="WYF18" s="123"/>
      <c r="WYG18" s="123"/>
      <c r="WYH18" s="123"/>
      <c r="WYI18" s="123"/>
      <c r="WYJ18" s="123"/>
      <c r="WYK18" s="123"/>
      <c r="WYL18" s="123"/>
      <c r="WYM18" s="123"/>
      <c r="WYN18" s="123"/>
      <c r="WYO18" s="123"/>
      <c r="WYP18" s="123"/>
      <c r="WYQ18" s="123"/>
      <c r="WYR18" s="123"/>
      <c r="WYS18" s="123"/>
      <c r="WYT18" s="123"/>
      <c r="WYU18" s="123"/>
      <c r="WYV18" s="123"/>
      <c r="WYW18" s="123"/>
      <c r="WYX18" s="123"/>
      <c r="WYY18" s="123"/>
      <c r="WYZ18" s="123"/>
      <c r="WZA18" s="123"/>
      <c r="WZB18" s="123"/>
      <c r="WZC18" s="123"/>
      <c r="WZD18" s="123"/>
      <c r="WZE18" s="123"/>
      <c r="WZF18" s="123"/>
      <c r="WZG18" s="123"/>
      <c r="WZH18" s="123"/>
      <c r="WZI18" s="123"/>
      <c r="WZJ18" s="123"/>
      <c r="WZK18" s="123"/>
      <c r="WZL18" s="123"/>
      <c r="WZM18" s="123"/>
      <c r="WZN18" s="123"/>
      <c r="WZO18" s="123"/>
      <c r="WZP18" s="123"/>
      <c r="WZQ18" s="123"/>
      <c r="WZR18" s="123"/>
      <c r="WZS18" s="123"/>
      <c r="WZT18" s="123"/>
      <c r="WZU18" s="123"/>
      <c r="WZV18" s="123"/>
      <c r="WZW18" s="123"/>
      <c r="WZX18" s="123"/>
      <c r="WZY18" s="123"/>
      <c r="WZZ18" s="123"/>
      <c r="XAA18" s="123"/>
      <c r="XAB18" s="123"/>
      <c r="XAC18" s="123"/>
      <c r="XAD18" s="123"/>
      <c r="XAE18" s="123"/>
      <c r="XAF18" s="123"/>
      <c r="XAG18" s="123"/>
      <c r="XAH18" s="123"/>
      <c r="XAI18" s="123"/>
      <c r="XAJ18" s="123"/>
      <c r="XAK18" s="123"/>
      <c r="XAL18" s="123"/>
      <c r="XAM18" s="123"/>
      <c r="XAN18" s="123"/>
      <c r="XAO18" s="123"/>
      <c r="XAP18" s="123"/>
      <c r="XAQ18" s="123"/>
      <c r="XAR18" s="123"/>
      <c r="XAS18" s="123"/>
      <c r="XAT18" s="123"/>
      <c r="XAU18" s="123"/>
      <c r="XAV18" s="123"/>
      <c r="XAW18" s="123"/>
      <c r="XAX18" s="123"/>
      <c r="XAY18" s="123"/>
      <c r="XAZ18" s="123"/>
      <c r="XBA18" s="123"/>
      <c r="XBB18" s="123"/>
      <c r="XBC18" s="123"/>
      <c r="XBD18" s="123"/>
      <c r="XBE18" s="123"/>
      <c r="XBF18" s="123"/>
      <c r="XBG18" s="123"/>
      <c r="XBH18" s="123"/>
      <c r="XBI18" s="123"/>
      <c r="XBJ18" s="123"/>
      <c r="XBK18" s="123"/>
      <c r="XBL18" s="123"/>
      <c r="XBM18" s="123"/>
      <c r="XBN18" s="123"/>
      <c r="XBO18" s="123"/>
      <c r="XBP18" s="123"/>
      <c r="XBQ18" s="123"/>
      <c r="XBR18" s="123"/>
      <c r="XBS18" s="123"/>
      <c r="XBT18" s="123"/>
      <c r="XBU18" s="123"/>
      <c r="XBV18" s="123"/>
      <c r="XBW18" s="123"/>
      <c r="XBX18" s="123"/>
      <c r="XBY18" s="123"/>
      <c r="XBZ18" s="123"/>
      <c r="XCA18" s="123"/>
      <c r="XCB18" s="123"/>
      <c r="XCC18" s="123"/>
      <c r="XCD18" s="123"/>
      <c r="XCE18" s="123"/>
      <c r="XCF18" s="123"/>
      <c r="XCG18" s="123"/>
      <c r="XCH18" s="123"/>
      <c r="XCI18" s="123"/>
      <c r="XCJ18" s="123"/>
      <c r="XCK18" s="123"/>
      <c r="XCL18" s="123"/>
      <c r="XCM18" s="123"/>
      <c r="XCN18" s="123"/>
      <c r="XCO18" s="123"/>
      <c r="XCP18" s="123"/>
      <c r="XCQ18" s="123"/>
      <c r="XCR18" s="123"/>
      <c r="XCS18" s="123"/>
      <c r="XCT18" s="123"/>
      <c r="XCU18" s="123"/>
      <c r="XCV18" s="123"/>
      <c r="XCW18" s="123"/>
      <c r="XCX18" s="123"/>
      <c r="XCY18" s="123"/>
      <c r="XCZ18" s="123"/>
      <c r="XDA18" s="123"/>
      <c r="XDB18" s="123"/>
      <c r="XDC18" s="123"/>
      <c r="XDD18" s="123"/>
      <c r="XDE18" s="123"/>
      <c r="XDF18" s="123"/>
      <c r="XDG18" s="123"/>
      <c r="XDH18" s="123"/>
      <c r="XDI18" s="123"/>
      <c r="XDJ18" s="123"/>
      <c r="XDK18" s="123"/>
      <c r="XDL18" s="123"/>
      <c r="XDM18" s="123"/>
      <c r="XDN18" s="123"/>
      <c r="XDO18" s="123"/>
      <c r="XDP18" s="123"/>
      <c r="XDQ18" s="123"/>
      <c r="XDR18" s="123"/>
    </row>
    <row r="19" spans="1:16346" x14ac:dyDescent="0.35">
      <c r="A19" s="443" t="s">
        <v>447</v>
      </c>
      <c r="B19" s="443"/>
      <c r="C19" s="443"/>
      <c r="D19" s="17"/>
      <c r="E19" s="17"/>
      <c r="F19" s="17"/>
      <c r="G19" s="17"/>
      <c r="H19" s="17"/>
      <c r="I19" s="17"/>
      <c r="J19" s="17"/>
      <c r="K19" s="17"/>
      <c r="L19" s="17"/>
      <c r="M19" s="17"/>
      <c r="N19" s="17"/>
      <c r="O19" s="17"/>
      <c r="P19" s="17"/>
      <c r="Q19" s="17"/>
      <c r="R19" s="17"/>
      <c r="S19" s="17"/>
    </row>
    <row r="20" spans="1:16346" ht="47.25" x14ac:dyDescent="0.35">
      <c r="A20" s="45"/>
      <c r="B20" s="45"/>
      <c r="C20" s="45" t="s">
        <v>323</v>
      </c>
      <c r="D20" s="45" t="str">
        <f>D2</f>
        <v xml:space="preserve">1. 
Gamle Oslo </v>
      </c>
      <c r="E20" s="45" t="str">
        <f t="shared" ref="E20:S20" si="6">E2</f>
        <v>2. 
Grünerløkka</v>
      </c>
      <c r="F20" s="45" t="str">
        <f t="shared" si="6"/>
        <v>3. 
Sagene</v>
      </c>
      <c r="G20" s="45" t="str">
        <f t="shared" si="6"/>
        <v>4. 
St. Hanshaugen</v>
      </c>
      <c r="H20" s="45" t="str">
        <f t="shared" si="6"/>
        <v>5. 
Frogner</v>
      </c>
      <c r="I20" s="45" t="str">
        <f t="shared" si="6"/>
        <v>6. 
Ullern</v>
      </c>
      <c r="J20" s="45" t="str">
        <f t="shared" si="6"/>
        <v>7. 
Vestre Aker</v>
      </c>
      <c r="K20" s="45" t="str">
        <f t="shared" si="6"/>
        <v>8. 
Nordre Aker</v>
      </c>
      <c r="L20" s="45" t="str">
        <f t="shared" si="6"/>
        <v>9. 
Bjerke</v>
      </c>
      <c r="M20" s="45" t="str">
        <f t="shared" si="6"/>
        <v>10. 
Grorud</v>
      </c>
      <c r="N20" s="45" t="str">
        <f t="shared" si="6"/>
        <v>11. 
Stovner</v>
      </c>
      <c r="O20" s="45" t="str">
        <f t="shared" si="6"/>
        <v>12. 
Alna</v>
      </c>
      <c r="P20" s="45" t="str">
        <f t="shared" si="6"/>
        <v>13. 
Østensjø</v>
      </c>
      <c r="Q20" s="45" t="str">
        <f t="shared" si="6"/>
        <v>14.
Nordstrand</v>
      </c>
      <c r="R20" s="45" t="str">
        <f t="shared" si="6"/>
        <v>15. 
Søndre Nordstrand</v>
      </c>
      <c r="S20" s="45" t="str">
        <f t="shared" si="6"/>
        <v>Sum</v>
      </c>
    </row>
    <row r="21" spans="1:16346" ht="16.5" customHeight="1" x14ac:dyDescent="0.35">
      <c r="A21" s="69" t="s">
        <v>324</v>
      </c>
      <c r="B21" s="36"/>
      <c r="C21" s="125" t="s">
        <v>202</v>
      </c>
      <c r="D21" s="126">
        <f>SUM(D22:D23)</f>
        <v>2695.89</v>
      </c>
      <c r="E21" s="126">
        <f t="shared" ref="E21:R21" si="7">SUM(E22:E23)</f>
        <v>2787.17</v>
      </c>
      <c r="F21" s="126">
        <f t="shared" si="7"/>
        <v>2046.06</v>
      </c>
      <c r="G21" s="126">
        <f t="shared" si="7"/>
        <v>1100.98</v>
      </c>
      <c r="H21" s="126">
        <f t="shared" si="7"/>
        <v>1087.1599999999999</v>
      </c>
      <c r="I21" s="126">
        <f t="shared" si="7"/>
        <v>1579.65</v>
      </c>
      <c r="J21" s="126">
        <f t="shared" si="7"/>
        <v>1611.47</v>
      </c>
      <c r="K21" s="126">
        <f t="shared" si="7"/>
        <v>1830.96</v>
      </c>
      <c r="L21" s="126">
        <f t="shared" si="7"/>
        <v>1693.77</v>
      </c>
      <c r="M21" s="126">
        <f t="shared" si="7"/>
        <v>1464.87</v>
      </c>
      <c r="N21" s="126">
        <f t="shared" si="7"/>
        <v>1657.32</v>
      </c>
      <c r="O21" s="126">
        <f t="shared" si="7"/>
        <v>1744.8600000000001</v>
      </c>
      <c r="P21" s="126">
        <f t="shared" si="7"/>
        <v>2598.91</v>
      </c>
      <c r="Q21" s="126">
        <f t="shared" si="7"/>
        <v>2392.83</v>
      </c>
      <c r="R21" s="126">
        <f t="shared" si="7"/>
        <v>1505.2</v>
      </c>
      <c r="S21" s="126">
        <f t="shared" ref="S21" si="8">SUM(S22:S23)</f>
        <v>27797.100000000002</v>
      </c>
    </row>
    <row r="22" spans="1:16346" ht="16.5" customHeight="1" x14ac:dyDescent="0.35">
      <c r="A22" s="19" t="s">
        <v>310</v>
      </c>
      <c r="B22" s="140">
        <v>1</v>
      </c>
      <c r="C22" s="104">
        <v>1.97</v>
      </c>
      <c r="D22" s="28">
        <f>D15*$C22</f>
        <v>1648.8899999999999</v>
      </c>
      <c r="E22" s="28">
        <f t="shared" ref="E22:R22" si="9">E15*$C22</f>
        <v>1696.17</v>
      </c>
      <c r="F22" s="28">
        <f t="shared" si="9"/>
        <v>1375.06</v>
      </c>
      <c r="G22" s="28">
        <f t="shared" si="9"/>
        <v>657.98</v>
      </c>
      <c r="H22" s="28">
        <f t="shared" si="9"/>
        <v>646.16</v>
      </c>
      <c r="I22" s="28">
        <f t="shared" si="9"/>
        <v>876.65</v>
      </c>
      <c r="J22" s="28">
        <f t="shared" si="9"/>
        <v>888.47</v>
      </c>
      <c r="K22" s="28">
        <f t="shared" si="9"/>
        <v>921.96</v>
      </c>
      <c r="L22" s="28">
        <f t="shared" si="9"/>
        <v>908.17</v>
      </c>
      <c r="M22" s="28">
        <f t="shared" si="9"/>
        <v>730.87</v>
      </c>
      <c r="N22" s="28">
        <f t="shared" si="9"/>
        <v>701.31999999999994</v>
      </c>
      <c r="O22" s="28">
        <f t="shared" si="9"/>
        <v>862.86</v>
      </c>
      <c r="P22" s="28">
        <f t="shared" si="9"/>
        <v>1384.91</v>
      </c>
      <c r="Q22" s="28">
        <f t="shared" si="9"/>
        <v>1258.83</v>
      </c>
      <c r="R22" s="28">
        <f t="shared" si="9"/>
        <v>709.2</v>
      </c>
      <c r="S22" s="28">
        <f>SUM(D22:R22)</f>
        <v>15267.500000000002</v>
      </c>
    </row>
    <row r="23" spans="1:16346" ht="16.5" customHeight="1" x14ac:dyDescent="0.35">
      <c r="A23" s="19" t="s">
        <v>318</v>
      </c>
      <c r="B23" s="140">
        <v>1</v>
      </c>
      <c r="C23" s="104">
        <v>1</v>
      </c>
      <c r="D23" s="28">
        <f>D16*$C23</f>
        <v>1047</v>
      </c>
      <c r="E23" s="28">
        <f t="shared" ref="E23:R23" si="10">E16*$C23</f>
        <v>1091</v>
      </c>
      <c r="F23" s="28">
        <f t="shared" si="10"/>
        <v>671</v>
      </c>
      <c r="G23" s="28">
        <f t="shared" si="10"/>
        <v>443</v>
      </c>
      <c r="H23" s="28">
        <f t="shared" si="10"/>
        <v>441</v>
      </c>
      <c r="I23" s="28">
        <f t="shared" si="10"/>
        <v>703</v>
      </c>
      <c r="J23" s="28">
        <f t="shared" si="10"/>
        <v>723</v>
      </c>
      <c r="K23" s="28">
        <f t="shared" si="10"/>
        <v>909</v>
      </c>
      <c r="L23" s="28">
        <f t="shared" si="10"/>
        <v>785.6</v>
      </c>
      <c r="M23" s="28">
        <f t="shared" si="10"/>
        <v>734</v>
      </c>
      <c r="N23" s="28">
        <f t="shared" si="10"/>
        <v>956</v>
      </c>
      <c r="O23" s="28">
        <f t="shared" si="10"/>
        <v>882</v>
      </c>
      <c r="P23" s="28">
        <f t="shared" si="10"/>
        <v>1214</v>
      </c>
      <c r="Q23" s="28">
        <f t="shared" si="10"/>
        <v>1134</v>
      </c>
      <c r="R23" s="28">
        <f t="shared" si="10"/>
        <v>796</v>
      </c>
      <c r="S23" s="28">
        <f>SUM(D23:R23)</f>
        <v>12529.6</v>
      </c>
    </row>
    <row r="24" spans="1:16346" ht="16.5" customHeight="1" x14ac:dyDescent="0.35">
      <c r="A24" s="17"/>
      <c r="B24" s="17"/>
      <c r="C24" s="17"/>
      <c r="D24" s="28"/>
      <c r="E24" s="28"/>
      <c r="F24" s="28"/>
      <c r="G24" s="28"/>
      <c r="H24" s="28"/>
      <c r="I24" s="28"/>
      <c r="J24" s="28"/>
      <c r="K24" s="28"/>
      <c r="L24" s="28"/>
      <c r="M24" s="28"/>
      <c r="N24" s="28"/>
      <c r="O24" s="28"/>
      <c r="P24" s="28"/>
      <c r="Q24" s="28"/>
      <c r="R24" s="28"/>
      <c r="S24" s="28"/>
    </row>
    <row r="25" spans="1:16346" x14ac:dyDescent="0.35">
      <c r="A25" s="17"/>
      <c r="B25" s="17"/>
      <c r="C25" s="17"/>
      <c r="D25" s="17"/>
      <c r="E25" s="17"/>
      <c r="F25" s="17"/>
      <c r="G25" s="17"/>
      <c r="H25" s="17"/>
      <c r="I25" s="17"/>
      <c r="J25" s="17"/>
      <c r="K25" s="17"/>
      <c r="L25" s="17"/>
      <c r="M25" s="17"/>
      <c r="N25" s="17"/>
      <c r="O25" s="17"/>
      <c r="P25" s="17"/>
      <c r="Q25" s="17"/>
      <c r="R25" s="17"/>
      <c r="S25" s="17"/>
    </row>
    <row r="26" spans="1:16346" x14ac:dyDescent="0.35">
      <c r="A26" s="17"/>
      <c r="B26" s="17"/>
      <c r="C26" s="17"/>
      <c r="D26" s="17"/>
      <c r="E26" s="17"/>
      <c r="F26" s="17"/>
      <c r="G26" s="17"/>
      <c r="H26" s="17"/>
      <c r="I26" s="17"/>
      <c r="J26" s="17"/>
      <c r="K26" s="17"/>
      <c r="L26" s="17"/>
      <c r="M26" s="17"/>
      <c r="N26" s="17"/>
      <c r="O26" s="17"/>
      <c r="P26" s="17"/>
      <c r="Q26" s="17"/>
      <c r="R26" s="17"/>
      <c r="S26" s="17"/>
    </row>
    <row r="27" spans="1:16346" x14ac:dyDescent="0.35">
      <c r="D27" s="99"/>
      <c r="E27" s="99"/>
      <c r="F27" s="99"/>
      <c r="G27" s="99"/>
      <c r="H27" s="99"/>
      <c r="I27" s="99"/>
      <c r="J27" s="99"/>
      <c r="K27" s="99"/>
      <c r="L27" s="99"/>
      <c r="M27" s="99"/>
      <c r="N27" s="99"/>
      <c r="O27" s="99"/>
      <c r="P27" s="99"/>
      <c r="Q27" s="99"/>
      <c r="R27" s="99"/>
      <c r="S27" s="99"/>
    </row>
    <row r="30" spans="1:16346" x14ac:dyDescent="0.35">
      <c r="D30" s="29"/>
      <c r="E30" s="29"/>
      <c r="F30" s="29"/>
      <c r="G30" s="29"/>
      <c r="H30" s="29"/>
      <c r="I30" s="29"/>
      <c r="J30" s="29"/>
      <c r="K30" s="29"/>
      <c r="L30" s="29"/>
      <c r="M30" s="29"/>
      <c r="N30" s="29"/>
      <c r="O30" s="29"/>
      <c r="P30" s="29"/>
      <c r="Q30" s="29"/>
      <c r="R30" s="29"/>
      <c r="S30" s="29"/>
    </row>
    <row r="33" spans="4:19" x14ac:dyDescent="0.35">
      <c r="D33" s="29"/>
      <c r="E33" s="29"/>
      <c r="F33" s="29"/>
      <c r="G33" s="29"/>
      <c r="H33" s="29"/>
      <c r="I33" s="29"/>
      <c r="J33" s="29"/>
      <c r="K33" s="29"/>
      <c r="L33" s="29"/>
      <c r="M33" s="29"/>
      <c r="N33" s="29"/>
      <c r="O33" s="29"/>
      <c r="P33" s="29"/>
      <c r="Q33" s="29"/>
      <c r="R33" s="29"/>
      <c r="S33" s="29"/>
    </row>
    <row r="34" spans="4:19" x14ac:dyDescent="0.35">
      <c r="D34" s="29"/>
      <c r="E34" s="29"/>
      <c r="F34" s="29"/>
      <c r="G34" s="29"/>
      <c r="H34" s="29"/>
      <c r="I34" s="29"/>
      <c r="J34" s="29"/>
      <c r="K34" s="29"/>
      <c r="L34" s="29"/>
      <c r="M34" s="29"/>
      <c r="N34" s="29"/>
      <c r="O34" s="29"/>
      <c r="P34" s="29"/>
      <c r="Q34" s="29"/>
      <c r="R34" s="29"/>
      <c r="S34" s="29"/>
    </row>
    <row r="35" spans="4:19" x14ac:dyDescent="0.35">
      <c r="D35" s="29"/>
      <c r="E35" s="29"/>
      <c r="F35" s="29"/>
      <c r="G35" s="29"/>
      <c r="H35" s="29"/>
      <c r="I35" s="29"/>
      <c r="J35" s="29"/>
      <c r="K35" s="29"/>
      <c r="L35" s="29"/>
      <c r="M35" s="29"/>
      <c r="N35" s="29"/>
      <c r="O35" s="29"/>
      <c r="P35" s="29"/>
      <c r="Q35" s="29"/>
      <c r="R35" s="29"/>
      <c r="S35" s="29"/>
    </row>
    <row r="36" spans="4:19" x14ac:dyDescent="0.35">
      <c r="D36" s="29"/>
      <c r="E36" s="29"/>
      <c r="F36" s="29"/>
      <c r="G36" s="29"/>
      <c r="H36" s="29"/>
      <c r="I36" s="29"/>
      <c r="J36" s="29"/>
      <c r="K36" s="29"/>
      <c r="L36" s="29"/>
      <c r="M36" s="29"/>
      <c r="N36" s="29"/>
      <c r="O36" s="29"/>
      <c r="P36" s="29"/>
      <c r="Q36" s="29"/>
      <c r="R36" s="29"/>
      <c r="S36" s="29"/>
    </row>
  </sheetData>
  <mergeCells count="2">
    <mergeCell ref="A1:C1"/>
    <mergeCell ref="A19:C19"/>
  </mergeCells>
  <pageMargins left="0.51181102362204722" right="0.39370078740157483" top="0.74803149606299213" bottom="0.74803149606299213" header="0.31496062992125984" footer="0.31496062992125984"/>
  <pageSetup paperSize="9" scale="61" orientation="portrait" r:id="rId1"/>
  <ignoredErrors>
    <ignoredError sqref="S8 S5:S6 S10:S12 E16:R16 S7"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0BFAE"/>
  </sheetPr>
  <dimension ref="A1:L58"/>
  <sheetViews>
    <sheetView topLeftCell="A5" zoomScale="70" zoomScaleNormal="70" workbookViewId="0">
      <selection activeCell="G23" sqref="G23"/>
    </sheetView>
  </sheetViews>
  <sheetFormatPr baseColWidth="10" defaultColWidth="11.42578125" defaultRowHeight="15.75" x14ac:dyDescent="0.35"/>
  <cols>
    <col min="1" max="16384" width="11.42578125" style="18"/>
  </cols>
  <sheetData>
    <row r="1" spans="1:12" x14ac:dyDescent="0.35">
      <c r="A1" s="17"/>
      <c r="B1" s="17"/>
      <c r="C1" s="17"/>
      <c r="D1" s="17"/>
      <c r="E1" s="17"/>
      <c r="F1" s="17"/>
      <c r="G1" s="17"/>
      <c r="H1" s="17"/>
      <c r="I1" s="17"/>
      <c r="J1" s="17"/>
      <c r="K1" s="17"/>
      <c r="L1" s="17"/>
    </row>
    <row r="2" spans="1:12" x14ac:dyDescent="0.35">
      <c r="A2" s="17"/>
      <c r="B2" s="17"/>
      <c r="C2" s="17"/>
      <c r="D2" s="17"/>
      <c r="E2" s="17"/>
      <c r="F2" s="17"/>
      <c r="G2" s="17"/>
      <c r="H2" s="17"/>
      <c r="I2" s="17"/>
      <c r="J2" s="17"/>
      <c r="K2" s="17"/>
      <c r="L2" s="17"/>
    </row>
    <row r="3" spans="1:12" x14ac:dyDescent="0.35">
      <c r="A3" s="19" t="s">
        <v>0</v>
      </c>
      <c r="B3" s="17"/>
      <c r="C3" s="17"/>
      <c r="D3" s="17"/>
      <c r="E3" s="17"/>
      <c r="F3" s="17"/>
      <c r="G3" s="17"/>
      <c r="H3" s="17"/>
      <c r="I3" s="17"/>
      <c r="J3" s="17"/>
      <c r="K3" s="17"/>
      <c r="L3" s="17"/>
    </row>
    <row r="4" spans="1:12" x14ac:dyDescent="0.35">
      <c r="A4" s="17"/>
      <c r="B4" s="17"/>
      <c r="C4" s="17"/>
      <c r="D4" s="17"/>
      <c r="E4" s="17"/>
      <c r="F4" s="17"/>
      <c r="G4" s="17"/>
      <c r="H4" s="17"/>
      <c r="I4" s="17"/>
      <c r="J4" s="17"/>
      <c r="K4" s="17"/>
      <c r="L4" s="17"/>
    </row>
    <row r="5" spans="1:12" x14ac:dyDescent="0.35">
      <c r="A5" s="17"/>
      <c r="B5" s="17"/>
      <c r="C5" s="17"/>
      <c r="D5" s="17"/>
      <c r="E5" s="17"/>
      <c r="F5" s="17"/>
      <c r="G5" s="17"/>
      <c r="H5" s="17"/>
      <c r="I5" s="17"/>
      <c r="J5" s="17"/>
      <c r="K5" s="17"/>
      <c r="L5" s="17"/>
    </row>
    <row r="6" spans="1:12" x14ac:dyDescent="0.35">
      <c r="A6" s="17"/>
      <c r="B6" s="17"/>
      <c r="C6" s="17"/>
      <c r="D6" s="17"/>
      <c r="E6" s="17"/>
      <c r="F6" s="17"/>
      <c r="G6" s="17"/>
      <c r="H6" s="17"/>
      <c r="I6" s="17"/>
      <c r="J6" s="17"/>
      <c r="K6" s="17"/>
      <c r="L6" s="17"/>
    </row>
    <row r="7" spans="1:12" x14ac:dyDescent="0.35">
      <c r="A7" s="17"/>
      <c r="B7" s="17"/>
      <c r="C7" s="17"/>
      <c r="D7" s="17"/>
      <c r="E7" s="17"/>
      <c r="F7" s="17"/>
      <c r="G7" s="17"/>
      <c r="H7" s="17"/>
      <c r="I7" s="17"/>
      <c r="J7" s="17"/>
      <c r="K7" s="17"/>
      <c r="L7" s="17"/>
    </row>
    <row r="8" spans="1:12" x14ac:dyDescent="0.35">
      <c r="A8" s="17"/>
      <c r="B8" s="17"/>
      <c r="C8" s="17"/>
      <c r="D8" s="17"/>
      <c r="E8" s="17"/>
      <c r="F8" s="17"/>
      <c r="G8" s="17"/>
      <c r="H8" s="17"/>
      <c r="I8" s="17"/>
      <c r="J8" s="17"/>
      <c r="K8" s="17"/>
      <c r="L8" s="17"/>
    </row>
    <row r="9" spans="1:12" x14ac:dyDescent="0.35">
      <c r="A9" s="20" t="s">
        <v>1</v>
      </c>
      <c r="B9" s="17"/>
      <c r="C9" s="17"/>
      <c r="D9" s="17"/>
      <c r="E9" s="17"/>
      <c r="F9" s="17"/>
      <c r="G9" s="17"/>
      <c r="H9" s="17"/>
      <c r="I9" s="17"/>
      <c r="J9" s="17"/>
      <c r="K9" s="17"/>
      <c r="L9" s="17"/>
    </row>
    <row r="10" spans="1:12" x14ac:dyDescent="0.35">
      <c r="A10" s="21" t="s">
        <v>2</v>
      </c>
      <c r="B10" s="17"/>
      <c r="C10" s="17"/>
      <c r="D10" s="17"/>
      <c r="E10" s="17"/>
      <c r="F10" s="17"/>
      <c r="G10" s="17"/>
      <c r="H10" s="17"/>
      <c r="I10" s="17"/>
      <c r="J10" s="17"/>
      <c r="K10" s="17"/>
      <c r="L10" s="17"/>
    </row>
    <row r="11" spans="1:12" x14ac:dyDescent="0.35">
      <c r="A11" s="20" t="s">
        <v>3</v>
      </c>
      <c r="B11" s="17"/>
      <c r="C11" s="17"/>
      <c r="D11" s="17"/>
      <c r="E11" s="17"/>
      <c r="F11" s="17"/>
      <c r="G11" s="17"/>
      <c r="H11" s="17"/>
      <c r="I11" s="17"/>
      <c r="J11" s="17"/>
      <c r="K11" s="17"/>
      <c r="L11" s="17"/>
    </row>
    <row r="12" spans="1:12" x14ac:dyDescent="0.35">
      <c r="A12" s="22" t="s">
        <v>4</v>
      </c>
      <c r="B12" s="17"/>
      <c r="C12" s="17"/>
      <c r="D12" s="17"/>
      <c r="E12" s="17"/>
      <c r="F12" s="17"/>
      <c r="G12" s="17"/>
      <c r="H12" s="17"/>
      <c r="I12" s="17"/>
      <c r="J12" s="17"/>
      <c r="K12" s="17"/>
      <c r="L12" s="17"/>
    </row>
    <row r="13" spans="1:12" x14ac:dyDescent="0.35">
      <c r="A13" s="22" t="s">
        <v>5</v>
      </c>
      <c r="B13" s="17"/>
      <c r="C13" s="17"/>
      <c r="D13" s="17"/>
      <c r="E13" s="17"/>
      <c r="F13" s="17"/>
      <c r="G13" s="17"/>
      <c r="H13" s="17"/>
      <c r="I13" s="17"/>
      <c r="J13" s="17"/>
      <c r="K13" s="17"/>
      <c r="L13" s="17"/>
    </row>
    <row r="14" spans="1:12" x14ac:dyDescent="0.35">
      <c r="A14" s="22" t="s">
        <v>6</v>
      </c>
      <c r="B14" s="17"/>
      <c r="C14" s="17"/>
      <c r="D14" s="17"/>
      <c r="E14" s="17"/>
      <c r="F14" s="17"/>
      <c r="G14" s="17"/>
      <c r="H14" s="17"/>
      <c r="I14" s="17"/>
      <c r="J14" s="17"/>
      <c r="K14" s="17"/>
      <c r="L14" s="17"/>
    </row>
    <row r="15" spans="1:12" x14ac:dyDescent="0.35">
      <c r="A15" s="22" t="s">
        <v>7</v>
      </c>
      <c r="B15" s="17"/>
      <c r="C15" s="17"/>
      <c r="D15" s="17"/>
      <c r="E15" s="17"/>
      <c r="F15" s="17"/>
      <c r="G15" s="17"/>
      <c r="H15" s="17"/>
      <c r="I15" s="17"/>
      <c r="J15" s="17"/>
      <c r="K15" s="17"/>
      <c r="L15" s="17"/>
    </row>
    <row r="16" spans="1:12" x14ac:dyDescent="0.35">
      <c r="A16" s="22" t="s">
        <v>8</v>
      </c>
      <c r="B16" s="17"/>
      <c r="C16" s="17"/>
      <c r="D16" s="17"/>
      <c r="E16" s="17"/>
      <c r="F16" s="17"/>
      <c r="G16" s="17"/>
      <c r="H16" s="17"/>
      <c r="I16" s="17"/>
      <c r="J16" s="17"/>
      <c r="K16" s="17"/>
      <c r="L16" s="17"/>
    </row>
    <row r="17" spans="1:12" x14ac:dyDescent="0.35">
      <c r="A17" s="22" t="s">
        <v>9</v>
      </c>
      <c r="B17" s="17"/>
      <c r="C17" s="17"/>
      <c r="D17" s="17"/>
      <c r="E17" s="17"/>
      <c r="F17" s="17"/>
      <c r="G17" s="17"/>
      <c r="H17" s="17"/>
      <c r="I17" s="17"/>
      <c r="J17" s="17"/>
      <c r="K17" s="17"/>
      <c r="L17" s="17"/>
    </row>
    <row r="18" spans="1:12" x14ac:dyDescent="0.35">
      <c r="A18" s="22" t="s">
        <v>10</v>
      </c>
      <c r="B18" s="17"/>
      <c r="C18" s="17"/>
      <c r="D18" s="17"/>
      <c r="E18" s="17"/>
      <c r="F18" s="17"/>
      <c r="G18" s="17"/>
      <c r="H18" s="17"/>
      <c r="I18" s="17"/>
      <c r="J18" s="17"/>
      <c r="K18" s="17"/>
      <c r="L18" s="17"/>
    </row>
    <row r="19" spans="1:12" x14ac:dyDescent="0.35">
      <c r="A19" s="22" t="s">
        <v>11</v>
      </c>
      <c r="B19" s="17"/>
      <c r="C19" s="17"/>
      <c r="D19" s="17"/>
      <c r="E19" s="17"/>
      <c r="F19" s="17"/>
      <c r="G19" s="17"/>
      <c r="H19" s="17"/>
      <c r="I19" s="17"/>
      <c r="J19" s="17"/>
      <c r="K19" s="17"/>
      <c r="L19" s="17"/>
    </row>
    <row r="20" spans="1:12" x14ac:dyDescent="0.35">
      <c r="A20" s="22" t="s">
        <v>447</v>
      </c>
      <c r="B20" s="17"/>
      <c r="C20" s="17"/>
      <c r="D20" s="17"/>
      <c r="E20" s="17"/>
      <c r="F20" s="17"/>
      <c r="G20" s="17"/>
      <c r="H20" s="17"/>
      <c r="I20" s="17"/>
      <c r="J20" s="17"/>
      <c r="K20" s="17"/>
      <c r="L20" s="17"/>
    </row>
    <row r="21" spans="1:12" x14ac:dyDescent="0.35">
      <c r="A21" s="22" t="s">
        <v>446</v>
      </c>
      <c r="B21" s="17"/>
      <c r="C21" s="17"/>
      <c r="D21" s="17"/>
      <c r="E21" s="17"/>
      <c r="F21" s="17"/>
      <c r="G21" s="17"/>
      <c r="H21" s="17"/>
      <c r="I21" s="17"/>
      <c r="J21" s="17"/>
      <c r="K21" s="17"/>
      <c r="L21" s="17"/>
    </row>
    <row r="22" spans="1:12" x14ac:dyDescent="0.35">
      <c r="A22" s="22" t="s">
        <v>14</v>
      </c>
      <c r="B22" s="17"/>
      <c r="C22" s="17"/>
      <c r="D22" s="17"/>
      <c r="E22" s="17"/>
      <c r="F22" s="17"/>
      <c r="G22" s="17"/>
      <c r="H22" s="17"/>
      <c r="I22" s="17"/>
      <c r="J22" s="17"/>
      <c r="K22" s="17"/>
      <c r="L22" s="17"/>
    </row>
    <row r="23" spans="1:12" x14ac:dyDescent="0.35">
      <c r="A23" s="17"/>
      <c r="B23" s="17"/>
      <c r="C23" s="17"/>
      <c r="D23" s="17"/>
      <c r="E23" s="17"/>
      <c r="F23" s="17"/>
      <c r="G23" s="17"/>
      <c r="H23" s="17"/>
      <c r="I23" s="17"/>
      <c r="J23" s="17"/>
      <c r="K23" s="17"/>
      <c r="L23" s="17"/>
    </row>
    <row r="24" spans="1:12" x14ac:dyDescent="0.35">
      <c r="A24" s="17"/>
      <c r="B24" s="17"/>
      <c r="C24" s="17"/>
      <c r="D24" s="17"/>
      <c r="E24" s="17"/>
      <c r="F24" s="17"/>
      <c r="G24" s="17"/>
      <c r="H24" s="17"/>
      <c r="I24" s="17"/>
      <c r="J24" s="17"/>
      <c r="K24" s="17"/>
      <c r="L24" s="17"/>
    </row>
    <row r="25" spans="1:12" x14ac:dyDescent="0.35">
      <c r="A25" s="17"/>
      <c r="B25" s="17"/>
      <c r="C25" s="17"/>
      <c r="D25" s="17"/>
      <c r="E25" s="17"/>
      <c r="F25" s="17"/>
      <c r="G25" s="17"/>
      <c r="H25" s="17"/>
      <c r="I25" s="17"/>
      <c r="J25" s="17"/>
      <c r="K25" s="17"/>
      <c r="L25" s="17"/>
    </row>
    <row r="26" spans="1:12" x14ac:dyDescent="0.35">
      <c r="A26" s="17"/>
      <c r="B26" s="17"/>
      <c r="C26" s="17"/>
      <c r="D26" s="17"/>
      <c r="E26" s="17"/>
      <c r="F26" s="17"/>
      <c r="G26" s="17"/>
      <c r="H26" s="17"/>
      <c r="I26" s="17"/>
      <c r="J26" s="17"/>
      <c r="K26" s="17"/>
      <c r="L26" s="17"/>
    </row>
    <row r="27" spans="1:12" x14ac:dyDescent="0.35">
      <c r="A27" s="17"/>
      <c r="B27" s="17"/>
      <c r="C27" s="17"/>
      <c r="D27" s="17"/>
      <c r="E27" s="17"/>
      <c r="F27" s="17"/>
      <c r="G27" s="17"/>
      <c r="H27" s="17"/>
      <c r="I27" s="17"/>
      <c r="J27" s="17"/>
      <c r="K27" s="17"/>
      <c r="L27" s="17"/>
    </row>
    <row r="28" spans="1:12" x14ac:dyDescent="0.35">
      <c r="A28" s="17"/>
      <c r="B28" s="17"/>
      <c r="C28" s="17"/>
      <c r="D28" s="17"/>
      <c r="E28" s="17"/>
      <c r="F28" s="17"/>
      <c r="G28" s="17"/>
      <c r="H28" s="17"/>
      <c r="I28" s="17"/>
      <c r="J28" s="17"/>
      <c r="K28" s="17"/>
      <c r="L28" s="17"/>
    </row>
    <row r="29" spans="1:12" x14ac:dyDescent="0.35">
      <c r="A29" s="17"/>
      <c r="B29" s="17"/>
      <c r="C29" s="17"/>
      <c r="D29" s="17"/>
      <c r="E29" s="17"/>
      <c r="F29" s="17"/>
      <c r="G29" s="17"/>
      <c r="H29" s="17"/>
      <c r="I29" s="17"/>
      <c r="J29" s="17"/>
      <c r="K29" s="17"/>
      <c r="L29" s="17"/>
    </row>
    <row r="30" spans="1:12" x14ac:dyDescent="0.35">
      <c r="A30" s="17"/>
      <c r="B30" s="17"/>
      <c r="C30" s="17"/>
      <c r="D30" s="17"/>
      <c r="E30" s="17"/>
      <c r="F30" s="17"/>
      <c r="G30" s="17"/>
      <c r="H30" s="17"/>
      <c r="I30" s="17"/>
      <c r="J30" s="17"/>
      <c r="K30" s="17"/>
      <c r="L30" s="17"/>
    </row>
    <row r="31" spans="1:12" x14ac:dyDescent="0.35">
      <c r="A31" s="17"/>
      <c r="B31" s="17"/>
      <c r="C31" s="17"/>
      <c r="D31" s="17"/>
      <c r="E31" s="17"/>
      <c r="F31" s="17"/>
      <c r="G31" s="17"/>
      <c r="H31" s="17"/>
      <c r="I31" s="17"/>
      <c r="J31" s="17"/>
      <c r="K31" s="17"/>
      <c r="L31" s="17"/>
    </row>
    <row r="32" spans="1:12" x14ac:dyDescent="0.35">
      <c r="A32" s="17"/>
      <c r="B32" s="17"/>
      <c r="C32" s="17"/>
      <c r="D32" s="17"/>
      <c r="E32" s="17"/>
      <c r="F32" s="17"/>
      <c r="G32" s="17"/>
      <c r="H32" s="17"/>
      <c r="I32" s="17"/>
      <c r="J32" s="17"/>
      <c r="K32" s="17"/>
      <c r="L32" s="17"/>
    </row>
    <row r="33" spans="1:12" x14ac:dyDescent="0.35">
      <c r="A33" s="17"/>
      <c r="B33" s="17"/>
      <c r="C33" s="17"/>
      <c r="D33" s="17"/>
      <c r="E33" s="17"/>
      <c r="F33" s="17"/>
      <c r="G33" s="17"/>
      <c r="H33" s="17"/>
      <c r="I33" s="17"/>
      <c r="J33" s="17"/>
      <c r="K33" s="17"/>
      <c r="L33" s="17"/>
    </row>
    <row r="34" spans="1:12" x14ac:dyDescent="0.35">
      <c r="A34" s="17"/>
      <c r="B34" s="17"/>
      <c r="C34" s="17"/>
      <c r="D34" s="17"/>
      <c r="E34" s="17"/>
      <c r="F34" s="17"/>
      <c r="G34" s="17"/>
      <c r="H34" s="17"/>
      <c r="I34" s="17"/>
      <c r="J34" s="17"/>
      <c r="K34" s="17"/>
      <c r="L34" s="17"/>
    </row>
    <row r="35" spans="1:12" x14ac:dyDescent="0.35">
      <c r="A35" s="17"/>
      <c r="B35" s="17"/>
      <c r="C35" s="17"/>
      <c r="D35" s="17"/>
      <c r="E35" s="17"/>
      <c r="F35" s="17"/>
      <c r="G35" s="17"/>
      <c r="H35" s="17"/>
      <c r="I35" s="17"/>
      <c r="J35" s="17"/>
      <c r="K35" s="17"/>
      <c r="L35" s="17"/>
    </row>
    <row r="36" spans="1:12" x14ac:dyDescent="0.35">
      <c r="A36" s="17"/>
      <c r="B36" s="17"/>
      <c r="C36" s="17"/>
      <c r="D36" s="17"/>
      <c r="E36" s="17"/>
      <c r="F36" s="17"/>
      <c r="G36" s="17"/>
      <c r="H36" s="17"/>
      <c r="I36" s="17"/>
      <c r="J36" s="17"/>
      <c r="K36" s="17"/>
      <c r="L36" s="17"/>
    </row>
    <row r="37" spans="1:12" x14ac:dyDescent="0.35">
      <c r="A37" s="17"/>
      <c r="B37" s="17"/>
      <c r="C37" s="17"/>
      <c r="D37" s="17"/>
      <c r="E37" s="17"/>
      <c r="F37" s="17"/>
      <c r="G37" s="17"/>
      <c r="H37" s="17"/>
      <c r="I37" s="17"/>
      <c r="J37" s="17"/>
      <c r="K37" s="17"/>
      <c r="L37" s="17"/>
    </row>
    <row r="38" spans="1:12" x14ac:dyDescent="0.35">
      <c r="A38" s="17"/>
      <c r="B38" s="17"/>
      <c r="C38" s="17"/>
      <c r="D38" s="17"/>
      <c r="E38" s="17"/>
      <c r="F38" s="17"/>
      <c r="G38" s="17"/>
      <c r="H38" s="17"/>
      <c r="I38" s="17"/>
      <c r="J38" s="17"/>
      <c r="K38" s="17"/>
      <c r="L38" s="17"/>
    </row>
    <row r="39" spans="1:12" x14ac:dyDescent="0.35">
      <c r="A39" s="17"/>
      <c r="B39" s="17"/>
      <c r="C39" s="17"/>
      <c r="D39" s="17"/>
      <c r="E39" s="17"/>
      <c r="F39" s="17"/>
      <c r="G39" s="17"/>
      <c r="H39" s="17"/>
      <c r="I39" s="17"/>
      <c r="J39" s="17"/>
      <c r="K39" s="17"/>
      <c r="L39" s="17"/>
    </row>
    <row r="40" spans="1:12" x14ac:dyDescent="0.35">
      <c r="A40" s="17"/>
      <c r="B40" s="17"/>
      <c r="C40" s="17"/>
      <c r="D40" s="17"/>
      <c r="E40" s="17"/>
      <c r="F40" s="17"/>
      <c r="G40" s="17"/>
      <c r="H40" s="17"/>
      <c r="I40" s="17"/>
      <c r="J40" s="17"/>
      <c r="K40" s="17"/>
      <c r="L40" s="17"/>
    </row>
    <row r="41" spans="1:12" x14ac:dyDescent="0.35">
      <c r="A41" s="17"/>
      <c r="B41" s="17"/>
      <c r="C41" s="17"/>
      <c r="D41" s="17"/>
      <c r="E41" s="17"/>
      <c r="F41" s="17"/>
      <c r="G41" s="17"/>
      <c r="H41" s="17"/>
      <c r="I41" s="17"/>
      <c r="J41" s="17"/>
      <c r="K41" s="17"/>
      <c r="L41" s="17"/>
    </row>
    <row r="42" spans="1:12" x14ac:dyDescent="0.35">
      <c r="A42" s="17"/>
      <c r="B42" s="17"/>
      <c r="C42" s="17"/>
      <c r="D42" s="17"/>
      <c r="E42" s="17"/>
      <c r="F42" s="17"/>
      <c r="G42" s="17"/>
      <c r="H42" s="17"/>
      <c r="I42" s="17"/>
      <c r="J42" s="17"/>
      <c r="K42" s="17"/>
      <c r="L42" s="17"/>
    </row>
    <row r="43" spans="1:12" x14ac:dyDescent="0.35">
      <c r="A43" s="17"/>
      <c r="B43" s="17"/>
      <c r="C43" s="17"/>
      <c r="D43" s="17"/>
      <c r="E43" s="17"/>
      <c r="F43" s="17"/>
      <c r="G43" s="17"/>
      <c r="H43" s="17"/>
      <c r="I43" s="17"/>
      <c r="J43" s="17"/>
      <c r="K43" s="17"/>
      <c r="L43" s="17"/>
    </row>
    <row r="44" spans="1:12" x14ac:dyDescent="0.35">
      <c r="A44" s="17"/>
      <c r="B44" s="17"/>
      <c r="C44" s="17"/>
      <c r="D44" s="17"/>
      <c r="E44" s="17"/>
      <c r="F44" s="17"/>
      <c r="G44" s="17"/>
      <c r="H44" s="17"/>
      <c r="I44" s="17"/>
      <c r="J44" s="17"/>
      <c r="K44" s="17"/>
      <c r="L44" s="17"/>
    </row>
    <row r="45" spans="1:12" x14ac:dyDescent="0.35">
      <c r="A45" s="17"/>
      <c r="B45" s="17"/>
      <c r="C45" s="17"/>
      <c r="D45" s="17"/>
      <c r="E45" s="17"/>
      <c r="F45" s="17"/>
      <c r="G45" s="17"/>
      <c r="H45" s="17"/>
      <c r="I45" s="17"/>
      <c r="J45" s="17"/>
      <c r="K45" s="17"/>
      <c r="L45" s="17"/>
    </row>
    <row r="46" spans="1:12" x14ac:dyDescent="0.35">
      <c r="A46" s="17"/>
      <c r="B46" s="17"/>
      <c r="C46" s="17"/>
      <c r="D46" s="17"/>
      <c r="E46" s="17"/>
      <c r="F46" s="17"/>
      <c r="G46" s="17"/>
      <c r="H46" s="17"/>
      <c r="I46" s="17"/>
      <c r="J46" s="17"/>
      <c r="K46" s="17"/>
      <c r="L46" s="17"/>
    </row>
    <row r="47" spans="1:12" x14ac:dyDescent="0.35">
      <c r="A47" s="17"/>
      <c r="B47" s="17"/>
      <c r="C47" s="17"/>
      <c r="D47" s="17"/>
      <c r="E47" s="17"/>
      <c r="F47" s="17"/>
      <c r="G47" s="17"/>
      <c r="H47" s="17"/>
      <c r="I47" s="17"/>
      <c r="J47" s="17"/>
      <c r="K47" s="17"/>
      <c r="L47" s="17"/>
    </row>
    <row r="48" spans="1:12" x14ac:dyDescent="0.35">
      <c r="A48" s="17"/>
      <c r="B48" s="17"/>
      <c r="C48" s="17"/>
      <c r="D48" s="17"/>
      <c r="E48" s="17"/>
      <c r="F48" s="17"/>
      <c r="G48" s="17"/>
      <c r="H48" s="17"/>
      <c r="I48" s="17"/>
      <c r="J48" s="17"/>
      <c r="K48" s="17"/>
      <c r="L48" s="17"/>
    </row>
    <row r="49" spans="1:12" x14ac:dyDescent="0.35">
      <c r="A49" s="17"/>
      <c r="B49" s="17"/>
      <c r="C49" s="17"/>
      <c r="D49" s="17"/>
      <c r="E49" s="17"/>
      <c r="F49" s="17"/>
      <c r="G49" s="17"/>
      <c r="H49" s="17"/>
      <c r="I49" s="17"/>
      <c r="J49" s="17"/>
      <c r="K49" s="17"/>
      <c r="L49" s="17"/>
    </row>
    <row r="50" spans="1:12" x14ac:dyDescent="0.35">
      <c r="A50" s="17"/>
      <c r="B50" s="17"/>
      <c r="C50" s="17"/>
      <c r="D50" s="17"/>
      <c r="E50" s="17"/>
      <c r="F50" s="17"/>
      <c r="G50" s="17"/>
      <c r="H50" s="17"/>
      <c r="I50" s="17"/>
      <c r="J50" s="17"/>
      <c r="K50" s="17"/>
      <c r="L50" s="17"/>
    </row>
    <row r="51" spans="1:12" x14ac:dyDescent="0.35">
      <c r="A51" s="17"/>
      <c r="B51" s="17"/>
      <c r="C51" s="17"/>
      <c r="D51" s="17"/>
      <c r="E51" s="17"/>
      <c r="F51" s="17"/>
      <c r="G51" s="17"/>
      <c r="H51" s="17"/>
      <c r="I51" s="17"/>
      <c r="J51" s="17"/>
      <c r="K51" s="17"/>
      <c r="L51" s="17"/>
    </row>
    <row r="52" spans="1:12" x14ac:dyDescent="0.35">
      <c r="A52" s="17"/>
      <c r="B52" s="17"/>
      <c r="C52" s="17"/>
      <c r="D52" s="17"/>
      <c r="E52" s="17"/>
      <c r="F52" s="17"/>
      <c r="G52" s="17"/>
      <c r="H52" s="17"/>
      <c r="I52" s="17"/>
      <c r="J52" s="17"/>
      <c r="K52" s="17"/>
      <c r="L52" s="17"/>
    </row>
    <row r="53" spans="1:12" x14ac:dyDescent="0.35">
      <c r="A53" s="17"/>
      <c r="B53" s="17"/>
      <c r="C53" s="17"/>
      <c r="D53" s="17"/>
      <c r="E53" s="17"/>
      <c r="F53" s="17"/>
      <c r="G53" s="17"/>
      <c r="H53" s="17"/>
      <c r="I53" s="17"/>
      <c r="J53" s="17"/>
      <c r="K53" s="17"/>
      <c r="L53" s="17"/>
    </row>
    <row r="54" spans="1:12" x14ac:dyDescent="0.35">
      <c r="A54" s="17"/>
      <c r="B54" s="17"/>
      <c r="C54" s="17"/>
      <c r="D54" s="17"/>
      <c r="E54" s="17"/>
      <c r="F54" s="17"/>
      <c r="G54" s="17"/>
      <c r="H54" s="17"/>
      <c r="I54" s="17"/>
      <c r="J54" s="17"/>
      <c r="K54" s="17"/>
      <c r="L54" s="17"/>
    </row>
    <row r="55" spans="1:12" x14ac:dyDescent="0.35">
      <c r="A55" s="17"/>
      <c r="B55" s="17"/>
      <c r="C55" s="17"/>
      <c r="D55" s="17"/>
      <c r="E55" s="17"/>
      <c r="F55" s="17"/>
      <c r="G55" s="17"/>
      <c r="H55" s="17"/>
      <c r="I55" s="17"/>
      <c r="J55" s="17"/>
      <c r="K55" s="17"/>
      <c r="L55" s="17"/>
    </row>
    <row r="56" spans="1:12" x14ac:dyDescent="0.35">
      <c r="A56" s="17"/>
      <c r="B56" s="17"/>
      <c r="C56" s="17"/>
      <c r="D56" s="17"/>
      <c r="E56" s="17"/>
      <c r="F56" s="17"/>
      <c r="G56" s="17"/>
      <c r="H56" s="17"/>
      <c r="I56" s="17"/>
      <c r="J56" s="17"/>
      <c r="K56" s="17"/>
      <c r="L56" s="17"/>
    </row>
    <row r="57" spans="1:12" x14ac:dyDescent="0.35">
      <c r="A57" s="17"/>
      <c r="B57" s="17"/>
      <c r="C57" s="17"/>
      <c r="D57" s="17"/>
      <c r="E57" s="17"/>
      <c r="F57" s="17"/>
      <c r="G57" s="17"/>
      <c r="H57" s="17"/>
      <c r="I57" s="17"/>
      <c r="J57" s="17"/>
      <c r="K57" s="17"/>
      <c r="L57" s="17"/>
    </row>
    <row r="58" spans="1:12" x14ac:dyDescent="0.35">
      <c r="A58" s="17"/>
    </row>
  </sheetData>
  <hyperlinks>
    <hyperlink ref="A9" location="BS" display="Tabell 1.1 Bydelssektorens samlede budsjettramme" xr:uid="{00000000-0004-0000-0100-000000000000}"/>
    <hyperlink ref="A10" location="SA" display="Tabell 1.2 Sentrale avsetninger " xr:uid="{00000000-0004-0000-0100-000001000000}"/>
    <hyperlink ref="A13" location="KS" display="Tabell 2.2 Kompensasjonsordninger og særskilte tildelinger" xr:uid="{00000000-0004-0000-0100-000002000000}"/>
    <hyperlink ref="A14" location="BK" display="Tabell 3.1 Bydelenes kriterieandeler" xr:uid="{00000000-0004-0000-0100-000003000000}"/>
    <hyperlink ref="A15" location="DGK" display="Tabell 5.1 Datagrunnlag for kriterieandeler" xr:uid="{00000000-0004-0000-0100-000004000000}"/>
    <hyperlink ref="A16" location="LUI" display="Tabell 5.2 Lavutdanningsindeks" xr:uid="{00000000-0004-0000-0100-000005000000}"/>
    <hyperlink ref="A17" location="UI" display="Tabell 5.3 Utflyttingsindeks" xr:uid="{00000000-0004-0000-0100-000006000000}"/>
    <hyperlink ref="A18" location="DI" display="Tabell 5.4 Dødelighetsindeks" xr:uid="{00000000-0004-0000-0100-000007000000}"/>
    <hyperlink ref="A19" location="OKB" display="Tabell 5.5 Oppholdstid , kommunale barnehager" xr:uid="{00000000-0004-0000-0100-000008000000}"/>
    <hyperlink ref="A20" location="VHB" display="Tabell 5.7 Vektede heltidsplasser barnehage" xr:uid="{00000000-0004-0000-0100-00000A000000}"/>
    <hyperlink ref="A21" location="KAPVA" display="Tabell 6.2 Tiltak etter barnehagelovens kap. V A Spesialpedagogisk hjelp (særskilt tildeling)" xr:uid="{00000000-0004-0000-0100-00000C000000}"/>
    <hyperlink ref="A12" location="BE" display="Tabell 4.1 Budsjettendringer" xr:uid="{00000000-0004-0000-0100-00000D000000}"/>
    <hyperlink ref="A11" location="Tabell_2.1_Bydelsfordelt_budsjett" display="Tabell 2.1 Bydelsfordelt budsjett" xr:uid="{00000000-0004-0000-0100-00000E000000}"/>
    <hyperlink ref="A22" location="KAPVA" display="Tabell 6.2 Tiltak etter barnehagelovens kap. V A Spesialpedagogisk hjelp (særskilt tildeling)" xr:uid="{00000000-0004-0000-0100-00000F000000}"/>
  </hyperlinks>
  <pageMargins left="0.51181102362204722" right="0.39370078740157483" top="0.74803149606299213" bottom="0.74803149606299213" header="0.31496062992125984" footer="0.31496062992125984"/>
  <pageSetup paperSize="9" scale="6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43F8B6"/>
  </sheetPr>
  <dimension ref="A1:S18"/>
  <sheetViews>
    <sheetView zoomScale="70" zoomScaleNormal="70" workbookViewId="0">
      <selection activeCell="D4" sqref="D4:S6"/>
    </sheetView>
  </sheetViews>
  <sheetFormatPr baseColWidth="10" defaultColWidth="11.42578125" defaultRowHeight="15.75" x14ac:dyDescent="0.35"/>
  <cols>
    <col min="1" max="1" width="48.42578125" style="18" customWidth="1"/>
    <col min="2" max="2" width="24.85546875" style="18" customWidth="1"/>
    <col min="3" max="3" width="14" style="18" customWidth="1"/>
    <col min="4" max="18" width="13.28515625" style="18" customWidth="1"/>
    <col min="19" max="19" width="17.140625" style="18" bestFit="1" customWidth="1"/>
    <col min="20" max="16384" width="11.42578125" style="18"/>
  </cols>
  <sheetData>
    <row r="1" spans="1:19" ht="16.5" customHeight="1" x14ac:dyDescent="0.35">
      <c r="A1" s="443" t="s">
        <v>446</v>
      </c>
      <c r="B1" s="443"/>
      <c r="C1" s="443"/>
      <c r="D1" s="443"/>
      <c r="E1" s="17"/>
      <c r="F1" s="17"/>
      <c r="G1" s="17"/>
      <c r="H1" s="17"/>
      <c r="I1" s="17"/>
      <c r="J1" s="17"/>
      <c r="K1" s="17"/>
      <c r="L1" s="17"/>
      <c r="M1" s="17"/>
      <c r="N1" s="17"/>
      <c r="O1" s="17"/>
      <c r="P1" s="17"/>
      <c r="Q1" s="17"/>
      <c r="R1" s="17"/>
      <c r="S1" s="17"/>
    </row>
    <row r="2" spans="1:19" ht="54.75" customHeight="1" x14ac:dyDescent="0.35">
      <c r="A2" s="382"/>
      <c r="B2" s="382"/>
      <c r="C2" s="45" t="s">
        <v>333</v>
      </c>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19" ht="16.5" customHeight="1" x14ac:dyDescent="0.35">
      <c r="A3" s="392"/>
      <c r="B3" s="392"/>
      <c r="C3" s="17"/>
      <c r="D3" s="17"/>
      <c r="E3" s="17"/>
      <c r="F3" s="17"/>
      <c r="G3" s="17"/>
      <c r="H3" s="17"/>
      <c r="I3" s="17"/>
      <c r="J3" s="17"/>
      <c r="K3" s="17"/>
      <c r="L3" s="17"/>
      <c r="M3" s="17"/>
      <c r="N3" s="17"/>
      <c r="O3" s="17"/>
      <c r="P3" s="17"/>
      <c r="Q3" s="17"/>
      <c r="R3" s="17"/>
      <c r="S3" s="17"/>
    </row>
    <row r="4" spans="1:19" ht="16.5" customHeight="1" x14ac:dyDescent="0.35">
      <c r="A4" s="390" t="s">
        <v>448</v>
      </c>
      <c r="B4" s="390"/>
      <c r="C4" s="104">
        <v>0.1</v>
      </c>
      <c r="D4" s="28">
        <v>3367</v>
      </c>
      <c r="E4" s="28">
        <v>3124</v>
      </c>
      <c r="F4" s="28">
        <v>2251</v>
      </c>
      <c r="G4" s="28">
        <v>1369</v>
      </c>
      <c r="H4" s="28">
        <v>1741</v>
      </c>
      <c r="I4" s="28">
        <v>1939</v>
      </c>
      <c r="J4" s="28">
        <v>3318</v>
      </c>
      <c r="K4" s="28">
        <v>3111</v>
      </c>
      <c r="L4" s="28">
        <v>2327</v>
      </c>
      <c r="M4" s="28">
        <v>1463</v>
      </c>
      <c r="N4" s="28">
        <v>2010</v>
      </c>
      <c r="O4" s="28">
        <v>2751</v>
      </c>
      <c r="P4" s="28">
        <v>2929</v>
      </c>
      <c r="Q4" s="28">
        <v>3120</v>
      </c>
      <c r="R4" s="28">
        <v>2268</v>
      </c>
      <c r="S4" s="28">
        <f>SUM(D4:R4)</f>
        <v>37088</v>
      </c>
    </row>
    <row r="5" spans="1:19" ht="16.5" customHeight="1" x14ac:dyDescent="0.35">
      <c r="A5" s="390" t="s">
        <v>449</v>
      </c>
      <c r="B5" s="390"/>
      <c r="C5" s="104">
        <v>0.45</v>
      </c>
      <c r="D5" s="28">
        <v>48.333333333333336</v>
      </c>
      <c r="E5" s="28">
        <v>39</v>
      </c>
      <c r="F5" s="28">
        <v>21.666666666666668</v>
      </c>
      <c r="G5" s="28">
        <v>13.333333333333334</v>
      </c>
      <c r="H5" s="28">
        <v>17.666666666666668</v>
      </c>
      <c r="I5" s="28">
        <v>23</v>
      </c>
      <c r="J5" s="28">
        <v>38.333333333333336</v>
      </c>
      <c r="K5" s="28">
        <v>35</v>
      </c>
      <c r="L5" s="28">
        <v>41.666666666666664</v>
      </c>
      <c r="M5" s="28">
        <v>36.333333333333336</v>
      </c>
      <c r="N5" s="28">
        <v>57</v>
      </c>
      <c r="O5" s="28">
        <v>65</v>
      </c>
      <c r="P5" s="28">
        <v>30.666666666666668</v>
      </c>
      <c r="Q5" s="28">
        <v>39</v>
      </c>
      <c r="R5" s="28">
        <v>53.333333333333336</v>
      </c>
      <c r="S5" s="28">
        <f>SUM(D5:R5)</f>
        <v>559.33333333333337</v>
      </c>
    </row>
    <row r="6" spans="1:19" ht="16.5" customHeight="1" x14ac:dyDescent="0.35">
      <c r="A6" s="444" t="s">
        <v>450</v>
      </c>
      <c r="B6" s="444"/>
      <c r="C6" s="137">
        <v>0.45</v>
      </c>
      <c r="D6" s="28">
        <v>399</v>
      </c>
      <c r="E6" s="28">
        <v>287</v>
      </c>
      <c r="F6" s="28">
        <v>170</v>
      </c>
      <c r="G6" s="28">
        <v>103</v>
      </c>
      <c r="H6" s="28">
        <v>150</v>
      </c>
      <c r="I6" s="28">
        <v>47</v>
      </c>
      <c r="J6" s="28">
        <v>118</v>
      </c>
      <c r="K6" s="28">
        <v>153</v>
      </c>
      <c r="L6" s="28">
        <v>208</v>
      </c>
      <c r="M6" s="28">
        <v>194</v>
      </c>
      <c r="N6" s="28">
        <v>389</v>
      </c>
      <c r="O6" s="28">
        <v>331</v>
      </c>
      <c r="P6" s="28">
        <v>181</v>
      </c>
      <c r="Q6" s="28">
        <v>109</v>
      </c>
      <c r="R6" s="28">
        <v>384</v>
      </c>
      <c r="S6" s="281">
        <f>SUM(D6:R6)</f>
        <v>3223</v>
      </c>
    </row>
    <row r="7" spans="1:19" ht="16.5" customHeight="1" x14ac:dyDescent="0.35">
      <c r="A7" s="392" t="s">
        <v>337</v>
      </c>
      <c r="B7" s="392"/>
      <c r="C7" s="17"/>
      <c r="D7" s="292">
        <f>(D4/$S$4*$C$4+D5/$S$5*$C$5+D6/$S$6*$C$6)*100</f>
        <v>10.367295298068694</v>
      </c>
      <c r="E7" s="292">
        <f>(E4/$S$4*$C$4+E5/$S$5*$C$5+E6/$S$6*$C$6)*100</f>
        <v>7.987121060429768</v>
      </c>
      <c r="F7" s="292">
        <f t="shared" ref="F7:R7" si="0">(F4/$S$4*$C$4+F5/$S$5*$C$5+F6/$S$6*$C$6)*100</f>
        <v>4.7236464622861698</v>
      </c>
      <c r="G7" s="292">
        <f t="shared" si="0"/>
        <v>2.8799288379126939</v>
      </c>
      <c r="H7" s="292">
        <f>(H4/$S$4*$C$4+H5/$S$5*$C$5+H6/$S$6*$C$6)*100</f>
        <v>3.9850810551954581</v>
      </c>
      <c r="I7" s="292">
        <f t="shared" si="0"/>
        <v>3.0294486880803051</v>
      </c>
      <c r="J7" s="292">
        <f t="shared" si="0"/>
        <v>5.6261909500097724</v>
      </c>
      <c r="K7" s="292">
        <f t="shared" si="0"/>
        <v>5.7908764958758585</v>
      </c>
      <c r="L7" s="292">
        <f t="shared" si="0"/>
        <v>6.8837582570074742</v>
      </c>
      <c r="M7" s="292">
        <f t="shared" si="0"/>
        <v>6.0262465094935456</v>
      </c>
      <c r="N7" s="292">
        <f t="shared" si="0"/>
        <v>10.559045928507977</v>
      </c>
      <c r="O7" s="292">
        <f t="shared" si="0"/>
        <v>10.592659841678362</v>
      </c>
      <c r="P7" s="292">
        <f t="shared" si="0"/>
        <v>5.7841148168859995</v>
      </c>
      <c r="Q7" s="292">
        <f t="shared" si="0"/>
        <v>5.5007803663727888</v>
      </c>
      <c r="R7" s="292">
        <f t="shared" si="0"/>
        <v>10.263805432195136</v>
      </c>
      <c r="S7" s="292">
        <f>SUM(D7:R7)</f>
        <v>100.00000000000001</v>
      </c>
    </row>
    <row r="8" spans="1:19" ht="16.5" customHeight="1" x14ac:dyDescent="0.35">
      <c r="A8" s="390"/>
      <c r="B8" s="390"/>
      <c r="C8" s="17"/>
      <c r="D8" s="17"/>
      <c r="E8" s="17"/>
      <c r="F8" s="17"/>
      <c r="G8" s="17"/>
      <c r="H8" s="17"/>
      <c r="I8" s="17"/>
      <c r="J8" s="17"/>
      <c r="K8" s="17"/>
      <c r="L8" s="17"/>
      <c r="M8" s="17"/>
      <c r="N8" s="17"/>
      <c r="O8" s="17"/>
      <c r="P8" s="17"/>
      <c r="Q8" s="17"/>
      <c r="R8" s="17"/>
      <c r="S8" s="17"/>
    </row>
    <row r="9" spans="1:19" ht="16.5" customHeight="1" thickBot="1" x14ac:dyDescent="0.4">
      <c r="A9" s="445" t="s">
        <v>338</v>
      </c>
      <c r="B9" s="445"/>
      <c r="C9" s="131"/>
      <c r="D9" s="305">
        <f>D7/$S$7*$S$9</f>
        <v>43926.333850870025</v>
      </c>
      <c r="E9" s="133">
        <f t="shared" ref="E9:P9" si="1">E7/$S$7*$S$9</f>
        <v>33841.511804251524</v>
      </c>
      <c r="F9" s="133">
        <f t="shared" si="1"/>
        <v>20014.137297171121</v>
      </c>
      <c r="G9" s="133">
        <f t="shared" si="1"/>
        <v>12202.28728552446</v>
      </c>
      <c r="H9" s="133">
        <f>H7/$S$7*$S$9</f>
        <v>16884.828281673705</v>
      </c>
      <c r="I9" s="133">
        <f t="shared" si="1"/>
        <v>12835.804385883132</v>
      </c>
      <c r="J9" s="133">
        <f t="shared" si="1"/>
        <v>23838.227317100904</v>
      </c>
      <c r="K9" s="133">
        <f t="shared" si="1"/>
        <v>24536.001621790965</v>
      </c>
      <c r="L9" s="133">
        <f t="shared" si="1"/>
        <v>29166.552572523233</v>
      </c>
      <c r="M9" s="133">
        <f t="shared" si="1"/>
        <v>25533.266723189245</v>
      </c>
      <c r="N9" s="133">
        <f t="shared" si="1"/>
        <v>44738.783189547583</v>
      </c>
      <c r="O9" s="133">
        <f t="shared" si="1"/>
        <v>44881.205675789628</v>
      </c>
      <c r="P9" s="133">
        <f t="shared" si="1"/>
        <v>24507.352320294143</v>
      </c>
      <c r="Q9" s="133">
        <f>Q7/$S$7*$S$9</f>
        <v>23306.861420125166</v>
      </c>
      <c r="R9" s="133">
        <f>R7/$S$7*$S$9</f>
        <v>43487.84625426511</v>
      </c>
      <c r="S9" s="133">
        <v>423701</v>
      </c>
    </row>
    <row r="10" spans="1:19" x14ac:dyDescent="0.35">
      <c r="A10" s="17"/>
      <c r="B10" s="17"/>
      <c r="C10" s="17"/>
      <c r="D10" s="17"/>
      <c r="E10" s="17"/>
      <c r="F10" s="17"/>
      <c r="G10" s="17"/>
      <c r="H10" s="17"/>
      <c r="I10" s="17"/>
      <c r="J10" s="17"/>
      <c r="K10" s="17"/>
      <c r="L10" s="17"/>
      <c r="M10" s="17"/>
      <c r="N10" s="17"/>
      <c r="O10" s="17"/>
      <c r="P10" s="17"/>
      <c r="Q10" s="17"/>
      <c r="R10" s="17"/>
      <c r="S10" s="17"/>
    </row>
    <row r="11" spans="1:19" x14ac:dyDescent="0.35">
      <c r="S11" s="29"/>
    </row>
    <row r="12" spans="1:19" x14ac:dyDescent="0.35">
      <c r="D12" s="30"/>
      <c r="E12" s="30"/>
      <c r="F12" s="30"/>
      <c r="G12" s="30"/>
      <c r="H12" s="30"/>
      <c r="I12" s="30"/>
      <c r="J12" s="30"/>
      <c r="K12" s="30"/>
      <c r="L12" s="30"/>
      <c r="M12" s="30"/>
      <c r="N12" s="30"/>
      <c r="O12" s="30"/>
      <c r="P12" s="30"/>
      <c r="Q12" s="30"/>
      <c r="R12" s="30"/>
      <c r="S12" s="30"/>
    </row>
    <row r="13" spans="1:19" x14ac:dyDescent="0.35">
      <c r="D13" s="265"/>
      <c r="E13" s="265"/>
      <c r="F13" s="265"/>
      <c r="G13" s="265"/>
      <c r="H13" s="265"/>
      <c r="I13" s="265"/>
      <c r="J13" s="265"/>
      <c r="K13" s="265"/>
      <c r="L13" s="265"/>
      <c r="M13" s="265"/>
      <c r="N13" s="265"/>
      <c r="O13" s="265"/>
      <c r="P13" s="265"/>
      <c r="Q13" s="265"/>
      <c r="R13" s="265"/>
      <c r="S13" s="265"/>
    </row>
    <row r="14" spans="1:19" x14ac:dyDescent="0.35">
      <c r="C14" s="143"/>
      <c r="D14" s="144"/>
      <c r="E14" s="144"/>
    </row>
    <row r="16" spans="1:19" x14ac:dyDescent="0.35">
      <c r="D16" s="39"/>
      <c r="E16" s="39"/>
      <c r="F16" s="39"/>
      <c r="G16" s="39"/>
      <c r="H16" s="39"/>
      <c r="I16" s="39"/>
      <c r="J16" s="39"/>
      <c r="K16" s="39"/>
      <c r="L16" s="39"/>
      <c r="M16" s="39"/>
      <c r="N16" s="39"/>
      <c r="O16" s="39"/>
      <c r="P16" s="39"/>
      <c r="Q16" s="39"/>
      <c r="R16" s="39"/>
      <c r="S16" s="39"/>
    </row>
    <row r="17" spans="4:19" x14ac:dyDescent="0.35">
      <c r="D17" s="39"/>
      <c r="E17" s="39"/>
      <c r="F17" s="39"/>
      <c r="G17" s="39"/>
      <c r="H17" s="39"/>
      <c r="I17" s="39"/>
      <c r="J17" s="39"/>
      <c r="K17" s="39"/>
      <c r="L17" s="39"/>
      <c r="M17" s="39"/>
      <c r="N17" s="39"/>
      <c r="O17" s="39"/>
      <c r="P17" s="39"/>
      <c r="Q17" s="39"/>
      <c r="R17" s="39"/>
      <c r="S17" s="39"/>
    </row>
    <row r="18" spans="4:19" x14ac:dyDescent="0.35">
      <c r="D18" s="39"/>
      <c r="E18" s="39"/>
      <c r="F18" s="39"/>
      <c r="G18" s="39"/>
      <c r="H18" s="39"/>
      <c r="I18" s="39"/>
      <c r="J18" s="39"/>
      <c r="K18" s="39"/>
      <c r="L18" s="39"/>
      <c r="M18" s="39"/>
      <c r="N18" s="39"/>
      <c r="O18" s="39"/>
      <c r="P18" s="39"/>
      <c r="Q18" s="39"/>
      <c r="R18" s="39"/>
      <c r="S18" s="39"/>
    </row>
  </sheetData>
  <mergeCells count="9">
    <mergeCell ref="A6:B6"/>
    <mergeCell ref="A7:B7"/>
    <mergeCell ref="A8:B8"/>
    <mergeCell ref="A9:B9"/>
    <mergeCell ref="A1:D1"/>
    <mergeCell ref="A2:B2"/>
    <mergeCell ref="A3:B3"/>
    <mergeCell ref="A4:B4"/>
    <mergeCell ref="A5:B5"/>
  </mergeCells>
  <pageMargins left="0.51181102362204722" right="0.39370078740157483" top="0.74803149606299213" bottom="0.74803149606299213" header="0.31496062992125984" footer="0.31496062992125984"/>
  <pageSetup paperSize="9" scale="65" orientation="portrait" r:id="rId1"/>
  <ignoredErrors>
    <ignoredError sqref="S4:S6"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sheetPr>
  <dimension ref="A1:S18"/>
  <sheetViews>
    <sheetView topLeftCell="A2" zoomScale="70" zoomScaleNormal="70" workbookViewId="0">
      <selection activeCell="G47" sqref="G47"/>
    </sheetView>
  </sheetViews>
  <sheetFormatPr baseColWidth="10" defaultColWidth="11.42578125" defaultRowHeight="15" x14ac:dyDescent="0.25"/>
  <cols>
    <col min="1" max="1" width="65" bestFit="1" customWidth="1"/>
    <col min="17" max="18" width="11" bestFit="1" customWidth="1"/>
  </cols>
  <sheetData>
    <row r="1" spans="1:19" ht="16.5" x14ac:dyDescent="0.35">
      <c r="A1" s="443" t="s">
        <v>14</v>
      </c>
      <c r="B1" s="443"/>
      <c r="C1" s="287"/>
      <c r="D1" s="287"/>
      <c r="E1" s="287"/>
      <c r="F1" s="287"/>
      <c r="G1" s="287"/>
      <c r="H1" s="287"/>
      <c r="I1" s="287"/>
      <c r="J1" s="287"/>
      <c r="K1" s="287"/>
      <c r="L1" s="287"/>
      <c r="M1" s="287"/>
      <c r="N1" s="287"/>
      <c r="O1" s="287"/>
      <c r="P1" s="287"/>
      <c r="Q1" s="287"/>
      <c r="R1" s="287"/>
      <c r="S1" s="287"/>
    </row>
    <row r="2" spans="1:19" ht="15.75" x14ac:dyDescent="0.25">
      <c r="A2" s="446"/>
      <c r="B2" s="446" t="s">
        <v>339</v>
      </c>
      <c r="C2" s="446"/>
      <c r="D2" s="288" t="s">
        <v>340</v>
      </c>
      <c r="E2" s="288" t="s">
        <v>341</v>
      </c>
      <c r="F2" s="288" t="s">
        <v>342</v>
      </c>
      <c r="G2" s="288" t="s">
        <v>343</v>
      </c>
      <c r="H2" s="288" t="s">
        <v>344</v>
      </c>
      <c r="I2" s="288" t="s">
        <v>345</v>
      </c>
      <c r="J2" s="288" t="s">
        <v>346</v>
      </c>
      <c r="K2" s="288" t="s">
        <v>347</v>
      </c>
      <c r="L2" s="288" t="s">
        <v>348</v>
      </c>
      <c r="M2" s="288" t="s">
        <v>349</v>
      </c>
      <c r="N2" s="288" t="s">
        <v>350</v>
      </c>
      <c r="O2" s="288" t="s">
        <v>351</v>
      </c>
      <c r="P2" s="288" t="s">
        <v>352</v>
      </c>
      <c r="Q2" s="288" t="s">
        <v>353</v>
      </c>
      <c r="R2" s="288" t="s">
        <v>354</v>
      </c>
      <c r="S2" s="446" t="s">
        <v>112</v>
      </c>
    </row>
    <row r="3" spans="1:19" ht="47.25" x14ac:dyDescent="0.25">
      <c r="A3" s="447"/>
      <c r="B3" s="447"/>
      <c r="C3" s="447"/>
      <c r="D3" s="289" t="s">
        <v>355</v>
      </c>
      <c r="E3" s="289" t="s">
        <v>356</v>
      </c>
      <c r="F3" s="289" t="s">
        <v>357</v>
      </c>
      <c r="G3" s="289" t="s">
        <v>358</v>
      </c>
      <c r="H3" s="289" t="s">
        <v>359</v>
      </c>
      <c r="I3" s="289" t="s">
        <v>360</v>
      </c>
      <c r="J3" s="289" t="s">
        <v>361</v>
      </c>
      <c r="K3" s="289" t="s">
        <v>362</v>
      </c>
      <c r="L3" s="289" t="s">
        <v>363</v>
      </c>
      <c r="M3" s="289" t="s">
        <v>364</v>
      </c>
      <c r="N3" s="289" t="s">
        <v>365</v>
      </c>
      <c r="O3" s="289" t="s">
        <v>366</v>
      </c>
      <c r="P3" s="289" t="s">
        <v>367</v>
      </c>
      <c r="Q3" s="289" t="s">
        <v>368</v>
      </c>
      <c r="R3" s="289" t="s">
        <v>369</v>
      </c>
      <c r="S3" s="447"/>
    </row>
    <row r="4" spans="1:19" ht="16.5" x14ac:dyDescent="0.35">
      <c r="A4" s="293"/>
      <c r="B4" s="293"/>
      <c r="C4" s="293"/>
      <c r="D4" s="293"/>
      <c r="E4" s="293"/>
      <c r="F4" s="293"/>
      <c r="G4" s="293"/>
      <c r="H4" s="293"/>
      <c r="I4" s="293"/>
      <c r="J4" s="293"/>
      <c r="K4" s="293"/>
      <c r="L4" s="293"/>
      <c r="M4" s="293"/>
      <c r="N4" s="293"/>
      <c r="O4" s="293"/>
      <c r="P4" s="293"/>
      <c r="Q4" s="293"/>
      <c r="R4" s="293"/>
      <c r="S4" s="293"/>
    </row>
    <row r="5" spans="1:19" ht="16.5" x14ac:dyDescent="0.35">
      <c r="A5" s="294" t="s">
        <v>370</v>
      </c>
      <c r="B5" s="295">
        <v>640</v>
      </c>
      <c r="C5" s="296"/>
      <c r="D5" s="296"/>
      <c r="E5" s="296"/>
      <c r="F5" s="296"/>
      <c r="G5" s="296"/>
      <c r="H5" s="296"/>
      <c r="I5" s="296"/>
      <c r="J5" s="296"/>
      <c r="K5" s="296"/>
      <c r="L5" s="296"/>
      <c r="M5" s="296"/>
      <c r="N5" s="296"/>
      <c r="O5" s="296"/>
      <c r="P5" s="296"/>
      <c r="Q5" s="296"/>
      <c r="R5" s="296"/>
      <c r="S5" s="296"/>
    </row>
    <row r="6" spans="1:19" ht="16.5" x14ac:dyDescent="0.35">
      <c r="A6" s="296"/>
      <c r="B6" s="296"/>
      <c r="C6" s="296"/>
      <c r="D6" s="296"/>
      <c r="E6" s="296"/>
      <c r="F6" s="296"/>
      <c r="G6" s="296"/>
      <c r="H6" s="296"/>
      <c r="I6" s="296"/>
      <c r="J6" s="296"/>
      <c r="K6" s="296"/>
      <c r="L6" s="296"/>
      <c r="M6" s="296"/>
      <c r="N6" s="296"/>
      <c r="O6" s="296"/>
      <c r="P6" s="296"/>
      <c r="Q6" s="296"/>
      <c r="R6" s="296"/>
      <c r="S6" s="296"/>
    </row>
    <row r="7" spans="1:19" ht="16.5" x14ac:dyDescent="0.35">
      <c r="A7" s="296" t="s">
        <v>371</v>
      </c>
      <c r="B7" s="296"/>
      <c r="C7" s="296" t="s">
        <v>372</v>
      </c>
      <c r="D7" s="298">
        <v>47</v>
      </c>
      <c r="E7" s="298">
        <v>64</v>
      </c>
      <c r="F7" s="298">
        <v>45</v>
      </c>
      <c r="G7" s="298">
        <v>27</v>
      </c>
      <c r="H7" s="298">
        <v>50</v>
      </c>
      <c r="I7" s="298">
        <v>42</v>
      </c>
      <c r="J7" s="298">
        <v>54</v>
      </c>
      <c r="K7" s="298">
        <v>66</v>
      </c>
      <c r="L7" s="298">
        <v>38</v>
      </c>
      <c r="M7" s="298">
        <v>22</v>
      </c>
      <c r="N7" s="298">
        <v>25</v>
      </c>
      <c r="O7" s="298">
        <v>39</v>
      </c>
      <c r="P7" s="298">
        <v>50</v>
      </c>
      <c r="Q7" s="298">
        <v>45</v>
      </c>
      <c r="R7" s="298">
        <v>26</v>
      </c>
      <c r="S7" s="297">
        <f>SUM(D7:R7)</f>
        <v>640</v>
      </c>
    </row>
    <row r="8" spans="1:19" ht="16.5" x14ac:dyDescent="0.35">
      <c r="A8" s="296" t="s">
        <v>467</v>
      </c>
      <c r="B8" s="296"/>
      <c r="C8" s="296" t="s">
        <v>372</v>
      </c>
      <c r="D8" s="298">
        <v>34</v>
      </c>
      <c r="E8" s="298">
        <v>50</v>
      </c>
      <c r="F8" s="298">
        <v>43</v>
      </c>
      <c r="G8" s="298">
        <v>21</v>
      </c>
      <c r="H8" s="298">
        <v>28</v>
      </c>
      <c r="I8" s="298">
        <v>24</v>
      </c>
      <c r="J8" s="298">
        <v>30</v>
      </c>
      <c r="K8" s="298">
        <v>61</v>
      </c>
      <c r="L8" s="298">
        <v>27</v>
      </c>
      <c r="M8" s="298">
        <v>16</v>
      </c>
      <c r="N8" s="298">
        <v>19</v>
      </c>
      <c r="O8" s="298">
        <v>26</v>
      </c>
      <c r="P8" s="298">
        <v>47</v>
      </c>
      <c r="Q8" s="298">
        <v>39</v>
      </c>
      <c r="R8" s="298">
        <v>17</v>
      </c>
      <c r="S8" s="297">
        <f>SUM(D8:R8)</f>
        <v>482</v>
      </c>
    </row>
    <row r="9" spans="1:19" ht="16.5" x14ac:dyDescent="0.35">
      <c r="A9" s="296" t="s">
        <v>373</v>
      </c>
      <c r="B9" s="296"/>
      <c r="C9" s="296" t="s">
        <v>372</v>
      </c>
      <c r="D9" s="298">
        <f>ROUND(($B$5-$S$8)*(D7-D8)/($S$7-$S$8),0)</f>
        <v>13</v>
      </c>
      <c r="E9" s="298">
        <f t="shared" ref="E9:Q9" si="0">ROUND(($B$5-$S$8)*(E7-E8)/($S$7-$S$8),0)</f>
        <v>14</v>
      </c>
      <c r="F9" s="298">
        <f t="shared" si="0"/>
        <v>2</v>
      </c>
      <c r="G9" s="298">
        <f t="shared" si="0"/>
        <v>6</v>
      </c>
      <c r="H9" s="298">
        <f t="shared" si="0"/>
        <v>22</v>
      </c>
      <c r="I9" s="298">
        <f t="shared" si="0"/>
        <v>18</v>
      </c>
      <c r="J9" s="298">
        <f t="shared" si="0"/>
        <v>24</v>
      </c>
      <c r="K9" s="298">
        <f t="shared" si="0"/>
        <v>5</v>
      </c>
      <c r="L9" s="298">
        <f t="shared" si="0"/>
        <v>11</v>
      </c>
      <c r="M9" s="298">
        <f t="shared" si="0"/>
        <v>6</v>
      </c>
      <c r="N9" s="298">
        <f t="shared" si="0"/>
        <v>6</v>
      </c>
      <c r="O9" s="298">
        <f>ROUND(($B$5-$S$8)*(O7-O8)/($S$7-$S$8),0)</f>
        <v>13</v>
      </c>
      <c r="P9" s="298">
        <f t="shared" si="0"/>
        <v>3</v>
      </c>
      <c r="Q9" s="298">
        <f t="shared" si="0"/>
        <v>6</v>
      </c>
      <c r="R9" s="298">
        <f>ROUND(($B$5-$S$8)*(R7-R8)/($S$7-$S$8),0)</f>
        <v>9</v>
      </c>
      <c r="S9" s="297">
        <f>SUM(D9:R9)</f>
        <v>158</v>
      </c>
    </row>
    <row r="10" spans="1:19" ht="16.5" x14ac:dyDescent="0.35">
      <c r="A10" s="296" t="s">
        <v>466</v>
      </c>
      <c r="B10" s="330">
        <v>259200</v>
      </c>
      <c r="C10" s="296" t="s">
        <v>372</v>
      </c>
      <c r="D10" s="299">
        <f t="shared" ref="D10:R10" si="1">IF(D8&gt;D8+D9,D8,D8+D9)</f>
        <v>47</v>
      </c>
      <c r="E10" s="299">
        <f t="shared" si="1"/>
        <v>64</v>
      </c>
      <c r="F10" s="299">
        <f t="shared" si="1"/>
        <v>45</v>
      </c>
      <c r="G10" s="299">
        <f t="shared" si="1"/>
        <v>27</v>
      </c>
      <c r="H10" s="299">
        <f t="shared" si="1"/>
        <v>50</v>
      </c>
      <c r="I10" s="299">
        <f t="shared" si="1"/>
        <v>42</v>
      </c>
      <c r="J10" s="299">
        <f t="shared" si="1"/>
        <v>54</v>
      </c>
      <c r="K10" s="299">
        <f t="shared" si="1"/>
        <v>66</v>
      </c>
      <c r="L10" s="299">
        <f t="shared" si="1"/>
        <v>38</v>
      </c>
      <c r="M10" s="299">
        <f t="shared" si="1"/>
        <v>22</v>
      </c>
      <c r="N10" s="299">
        <f t="shared" si="1"/>
        <v>25</v>
      </c>
      <c r="O10" s="299">
        <f>IF(O8&gt;O8+O9,O8,O8+O9)</f>
        <v>39</v>
      </c>
      <c r="P10" s="299">
        <f t="shared" si="1"/>
        <v>50</v>
      </c>
      <c r="Q10" s="299">
        <f t="shared" si="1"/>
        <v>45</v>
      </c>
      <c r="R10" s="299">
        <f t="shared" si="1"/>
        <v>26</v>
      </c>
      <c r="S10" s="297">
        <f>SUM(D10:R10)</f>
        <v>640</v>
      </c>
    </row>
    <row r="11" spans="1:19" ht="16.5" x14ac:dyDescent="0.35">
      <c r="A11" s="296"/>
      <c r="B11" s="331"/>
      <c r="C11" s="296"/>
      <c r="D11" s="296"/>
      <c r="E11" s="296"/>
      <c r="F11" s="296"/>
      <c r="G11" s="296"/>
      <c r="H11" s="296"/>
      <c r="I11" s="296"/>
      <c r="J11" s="296"/>
      <c r="K11" s="296"/>
      <c r="L11" s="296"/>
      <c r="M11" s="296"/>
      <c r="N11" s="296"/>
      <c r="O11" s="296"/>
      <c r="P11" s="296"/>
      <c r="Q11" s="296"/>
      <c r="R11" s="296"/>
      <c r="S11" s="296"/>
    </row>
    <row r="12" spans="1:19" ht="16.5" x14ac:dyDescent="0.35">
      <c r="A12" s="296"/>
      <c r="B12" s="331"/>
      <c r="C12" s="296"/>
      <c r="D12" s="296"/>
      <c r="E12" s="296"/>
      <c r="F12" s="296"/>
      <c r="G12" s="296"/>
      <c r="H12" s="296"/>
      <c r="I12" s="296"/>
      <c r="J12" s="296"/>
      <c r="K12" s="296"/>
      <c r="L12" s="296"/>
      <c r="M12" s="296"/>
      <c r="N12" s="296"/>
      <c r="O12" s="296"/>
      <c r="P12" s="296"/>
      <c r="Q12" s="296"/>
      <c r="R12" s="296"/>
      <c r="S12" s="296"/>
    </row>
    <row r="13" spans="1:19" ht="16.5" x14ac:dyDescent="0.35">
      <c r="A13" s="296" t="s">
        <v>375</v>
      </c>
      <c r="B13" s="330">
        <v>184300</v>
      </c>
      <c r="C13" s="296" t="s">
        <v>372</v>
      </c>
      <c r="D13" s="298">
        <v>151</v>
      </c>
      <c r="E13" s="298">
        <v>154</v>
      </c>
      <c r="F13" s="298">
        <v>119</v>
      </c>
      <c r="G13" s="298">
        <v>69</v>
      </c>
      <c r="H13" s="298">
        <v>96</v>
      </c>
      <c r="I13" s="298">
        <v>98</v>
      </c>
      <c r="J13" s="298">
        <v>99</v>
      </c>
      <c r="K13" s="298">
        <v>112</v>
      </c>
      <c r="L13" s="298">
        <v>109</v>
      </c>
      <c r="M13" s="298">
        <v>76</v>
      </c>
      <c r="N13" s="298">
        <v>97</v>
      </c>
      <c r="O13" s="298">
        <v>78</v>
      </c>
      <c r="P13" s="298">
        <v>149</v>
      </c>
      <c r="Q13" s="298">
        <v>103</v>
      </c>
      <c r="R13" s="298">
        <v>93</v>
      </c>
      <c r="S13" s="297">
        <f>SUM(D13:R13)</f>
        <v>1603</v>
      </c>
    </row>
    <row r="14" spans="1:19" ht="16.5" x14ac:dyDescent="0.35">
      <c r="A14" s="296" t="s">
        <v>376</v>
      </c>
      <c r="B14" s="330">
        <v>91400</v>
      </c>
      <c r="C14" s="296" t="s">
        <v>372</v>
      </c>
      <c r="D14" s="298">
        <v>191</v>
      </c>
      <c r="E14" s="298">
        <v>183</v>
      </c>
      <c r="F14" s="298">
        <v>148</v>
      </c>
      <c r="G14" s="298">
        <v>121</v>
      </c>
      <c r="H14" s="298">
        <v>118</v>
      </c>
      <c r="I14" s="298">
        <v>99</v>
      </c>
      <c r="J14" s="298">
        <v>87</v>
      </c>
      <c r="K14" s="298">
        <v>142</v>
      </c>
      <c r="L14" s="298">
        <v>147</v>
      </c>
      <c r="M14" s="298">
        <v>67</v>
      </c>
      <c r="N14" s="298">
        <v>117</v>
      </c>
      <c r="O14" s="298">
        <v>109</v>
      </c>
      <c r="P14" s="298">
        <v>196</v>
      </c>
      <c r="Q14" s="298">
        <v>126</v>
      </c>
      <c r="R14" s="298">
        <v>77</v>
      </c>
      <c r="S14" s="297">
        <f>SUM(D14:R14)</f>
        <v>1928</v>
      </c>
    </row>
    <row r="15" spans="1:19" ht="16.5" x14ac:dyDescent="0.35">
      <c r="A15" s="296" t="s">
        <v>377</v>
      </c>
      <c r="B15" s="330">
        <v>74800</v>
      </c>
      <c r="C15" s="296" t="s">
        <v>372</v>
      </c>
      <c r="D15" s="298">
        <v>172</v>
      </c>
      <c r="E15" s="298">
        <v>177</v>
      </c>
      <c r="F15" s="298">
        <v>116</v>
      </c>
      <c r="G15" s="298">
        <v>113</v>
      </c>
      <c r="H15" s="298">
        <v>176</v>
      </c>
      <c r="I15" s="298">
        <v>104</v>
      </c>
      <c r="J15" s="298">
        <v>126</v>
      </c>
      <c r="K15" s="298">
        <v>127</v>
      </c>
      <c r="L15" s="298">
        <v>78</v>
      </c>
      <c r="M15" s="298">
        <v>60</v>
      </c>
      <c r="N15" s="298">
        <v>85</v>
      </c>
      <c r="O15" s="298">
        <v>123</v>
      </c>
      <c r="P15" s="298">
        <v>140</v>
      </c>
      <c r="Q15" s="298">
        <v>173</v>
      </c>
      <c r="R15" s="298">
        <v>92</v>
      </c>
      <c r="S15" s="297">
        <f>SUM(D15:R15)</f>
        <v>1862</v>
      </c>
    </row>
    <row r="16" spans="1:19" ht="16.5" x14ac:dyDescent="0.35">
      <c r="A16" s="300"/>
      <c r="B16" s="300"/>
      <c r="C16" s="300"/>
      <c r="D16" s="300"/>
      <c r="E16" s="300"/>
      <c r="F16" s="300"/>
      <c r="G16" s="300"/>
      <c r="H16" s="300"/>
      <c r="I16" s="300"/>
      <c r="J16" s="300"/>
      <c r="K16" s="300"/>
      <c r="L16" s="300"/>
      <c r="M16" s="300"/>
      <c r="N16" s="300"/>
      <c r="O16" s="300"/>
      <c r="P16" s="300"/>
      <c r="Q16" s="300"/>
      <c r="R16" s="300"/>
      <c r="S16" s="300"/>
    </row>
    <row r="17" spans="1:19" ht="16.5" x14ac:dyDescent="0.35">
      <c r="A17" s="301" t="s">
        <v>378</v>
      </c>
      <c r="B17" s="301"/>
      <c r="C17" s="301" t="s">
        <v>379</v>
      </c>
      <c r="D17" s="302">
        <f>0.9*(D10*$B$10+D13*$B$13+D14*$B$14+D15*$B$15)/1000</f>
        <v>63301.23</v>
      </c>
      <c r="E17" s="302">
        <f t="shared" ref="E17:R17" si="2">0.9*(E10*$B$10+E13*$B$13+E14*$B$14+E15*$B$15)/1000</f>
        <v>67443.12</v>
      </c>
      <c r="F17" s="302">
        <f t="shared" si="2"/>
        <v>50219.73</v>
      </c>
      <c r="G17" s="302">
        <f t="shared" si="2"/>
        <v>35304.21</v>
      </c>
      <c r="H17" s="302">
        <f t="shared" si="2"/>
        <v>49142.52</v>
      </c>
      <c r="I17" s="302">
        <f t="shared" si="2"/>
        <v>41198.04</v>
      </c>
      <c r="J17" s="302">
        <f>0.9*(J10*$B$10+J13*$B$13+J14*$B$14+J15*$B$15)/1000</f>
        <v>44657.19</v>
      </c>
      <c r="K17" s="302">
        <f t="shared" si="2"/>
        <v>54204.480000000003</v>
      </c>
      <c r="L17" s="302">
        <f t="shared" si="2"/>
        <v>44287.65</v>
      </c>
      <c r="M17" s="302">
        <f t="shared" si="2"/>
        <v>27288.9</v>
      </c>
      <c r="N17" s="302">
        <f t="shared" si="2"/>
        <v>37268.01</v>
      </c>
      <c r="O17" s="302">
        <f t="shared" si="2"/>
        <v>39282.480000000003</v>
      </c>
      <c r="P17" s="302">
        <f t="shared" si="2"/>
        <v>61926.39</v>
      </c>
      <c r="Q17" s="302">
        <f t="shared" si="2"/>
        <v>49593.33</v>
      </c>
      <c r="R17" s="302">
        <f t="shared" si="2"/>
        <v>34018.65</v>
      </c>
      <c r="S17" s="302">
        <f>SUM(D17:R17)</f>
        <v>699135.93</v>
      </c>
    </row>
    <row r="18" spans="1:19" ht="16.5" x14ac:dyDescent="0.35">
      <c r="A18" s="296" t="s">
        <v>468</v>
      </c>
    </row>
  </sheetData>
  <mergeCells count="5">
    <mergeCell ref="A2:A3"/>
    <mergeCell ref="B2:B3"/>
    <mergeCell ref="C2:C3"/>
    <mergeCell ref="S2:S3"/>
    <mergeCell ref="A1:B1"/>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D0BFAE"/>
  </sheetPr>
  <dimension ref="A1"/>
  <sheetViews>
    <sheetView zoomScale="70" zoomScaleNormal="70" workbookViewId="0">
      <selection activeCell="V38" sqref="V38"/>
    </sheetView>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6F29E-FEB3-4639-B2AE-E8B04B1321B5}">
  <sheetPr>
    <tabColor theme="7" tint="-0.249977111117893"/>
  </sheetPr>
  <dimension ref="A1:M28"/>
  <sheetViews>
    <sheetView zoomScale="70" zoomScaleNormal="70" workbookViewId="0">
      <selection activeCell="B14" sqref="B14"/>
    </sheetView>
  </sheetViews>
  <sheetFormatPr baseColWidth="10" defaultColWidth="11.42578125" defaultRowHeight="15.75" x14ac:dyDescent="0.35"/>
  <cols>
    <col min="1" max="1" width="68.7109375" style="18" customWidth="1"/>
    <col min="2" max="2" width="16.42578125" style="18" customWidth="1"/>
    <col min="3" max="4" width="15.28515625" style="18" customWidth="1"/>
    <col min="5" max="5" width="17.42578125" style="18" customWidth="1"/>
    <col min="6" max="6" width="15.28515625" style="18" customWidth="1"/>
    <col min="7" max="7" width="18.7109375" style="18" customWidth="1"/>
    <col min="8" max="8" width="17.85546875" style="18" customWidth="1"/>
    <col min="9" max="9" width="18.5703125" style="18" customWidth="1"/>
    <col min="10" max="10" width="17.28515625" style="18" customWidth="1"/>
    <col min="11" max="11" width="12.7109375" style="18" customWidth="1"/>
    <col min="12" max="16384" width="11.42578125" style="18"/>
  </cols>
  <sheetData>
    <row r="1" spans="1:13" x14ac:dyDescent="0.35">
      <c r="A1" s="23" t="s">
        <v>1</v>
      </c>
    </row>
    <row r="2" spans="1:13" ht="16.5" thickBot="1" x14ac:dyDescent="0.4">
      <c r="A2" s="18" t="s">
        <v>15</v>
      </c>
    </row>
    <row r="3" spans="1:13" ht="78.75" x14ac:dyDescent="0.35">
      <c r="A3" s="24"/>
      <c r="B3" s="25" t="s">
        <v>16</v>
      </c>
      <c r="C3" s="25" t="s">
        <v>17</v>
      </c>
      <c r="D3" s="25" t="s">
        <v>18</v>
      </c>
      <c r="E3" s="25" t="s">
        <v>19</v>
      </c>
      <c r="F3" s="25" t="s">
        <v>20</v>
      </c>
      <c r="G3" s="25" t="s">
        <v>21</v>
      </c>
      <c r="H3" s="241"/>
    </row>
    <row r="4" spans="1:13" x14ac:dyDescent="0.35">
      <c r="A4" s="26"/>
      <c r="B4" s="27" t="s">
        <v>22</v>
      </c>
      <c r="C4" s="27" t="s">
        <v>23</v>
      </c>
      <c r="D4" s="27" t="s">
        <v>24</v>
      </c>
      <c r="E4" s="27" t="s">
        <v>25</v>
      </c>
      <c r="F4" s="27" t="s">
        <v>26</v>
      </c>
      <c r="G4" s="27" t="s">
        <v>27</v>
      </c>
      <c r="H4" s="242"/>
      <c r="J4" s="275"/>
    </row>
    <row r="5" spans="1:13" ht="16.5" customHeight="1" x14ac:dyDescent="0.35">
      <c r="A5" s="17" t="s">
        <v>28</v>
      </c>
      <c r="B5" s="28">
        <f>E5-D5-C5</f>
        <v>404192.08111627062</v>
      </c>
      <c r="C5" s="28">
        <f>'Tabell 2.3 DOK32025'!S13</f>
        <v>14612</v>
      </c>
      <c r="D5" s="28">
        <f>'Tabell 2.2 DOK32025'!S38</f>
        <v>18510.49825103335</v>
      </c>
      <c r="E5" s="335">
        <v>437314.57936730399</v>
      </c>
      <c r="F5" s="28">
        <f>'Tabell 1.2 DOK32025'!B66</f>
        <v>24250</v>
      </c>
      <c r="G5" s="28">
        <f>F5+E5</f>
        <v>461564.57936730399</v>
      </c>
      <c r="H5" s="29"/>
      <c r="I5" s="275"/>
      <c r="J5" s="275"/>
      <c r="K5" s="29"/>
      <c r="L5" s="240"/>
      <c r="M5" s="29"/>
    </row>
    <row r="6" spans="1:13" ht="16.5" customHeight="1" x14ac:dyDescent="0.35">
      <c r="A6" s="17" t="s">
        <v>29</v>
      </c>
      <c r="B6" s="28">
        <f t="shared" ref="B6:B11" si="0">E6-D6-C6</f>
        <v>6994359.0541827297</v>
      </c>
      <c r="C6" s="28">
        <f>'Tabell 2.3 DOK32025'!S23</f>
        <v>1462417.6045835998</v>
      </c>
      <c r="D6" s="28">
        <f>'Tabell 2.2 DOK32025'!S53</f>
        <v>346782.33507041307</v>
      </c>
      <c r="E6" s="335">
        <v>8803558.9938367419</v>
      </c>
      <c r="F6" s="28">
        <f>'Tabell 1.2 DOK32025'!B16+'Tabell 1.2 DOK32025'!B32</f>
        <v>245892</v>
      </c>
      <c r="G6" s="28">
        <f t="shared" ref="G6:G10" si="1">F6+E6</f>
        <v>9049450.9938367419</v>
      </c>
      <c r="H6" s="29"/>
      <c r="I6" s="275"/>
      <c r="J6" s="275"/>
      <c r="K6" s="29"/>
      <c r="L6" s="240"/>
      <c r="M6" s="29"/>
    </row>
    <row r="7" spans="1:13" ht="16.5" customHeight="1" x14ac:dyDescent="0.35">
      <c r="A7" s="17" t="s">
        <v>30</v>
      </c>
      <c r="B7" s="28">
        <f t="shared" si="0"/>
        <v>2253375.7764969338</v>
      </c>
      <c r="C7" s="28">
        <f>'Tabell 2.3 DOK32025'!S28</f>
        <v>6249</v>
      </c>
      <c r="D7" s="28">
        <f>'Tabell 2.2 DOK32025'!S71</f>
        <v>103527.59488247473</v>
      </c>
      <c r="E7" s="335">
        <v>2363152.3713794085</v>
      </c>
      <c r="F7" s="28">
        <f>'Tabell 1.2 DOK32025'!B41</f>
        <v>51784</v>
      </c>
      <c r="G7" s="28">
        <f t="shared" si="1"/>
        <v>2414936.3713794085</v>
      </c>
      <c r="H7" s="29"/>
      <c r="I7" s="275"/>
      <c r="J7" s="275"/>
      <c r="K7" s="29"/>
      <c r="L7" s="240"/>
      <c r="M7" s="29"/>
    </row>
    <row r="8" spans="1:13" ht="16.5" customHeight="1" x14ac:dyDescent="0.35">
      <c r="A8" s="239" t="s">
        <v>31</v>
      </c>
      <c r="B8" s="28">
        <f>E8-D8-C8</f>
        <v>1028908.3037985344</v>
      </c>
      <c r="C8" s="28">
        <f>'Tabell 2.3 DOK32025'!S45</f>
        <v>186427.41074999998</v>
      </c>
      <c r="D8" s="28">
        <f>'Tabell 2.2 DOK32025'!S89</f>
        <v>49103.857413804348</v>
      </c>
      <c r="E8" s="335">
        <v>1264439.5719623389</v>
      </c>
      <c r="F8" s="28">
        <f>'Tabell 1.2 DOK32025'!B49+'Tabell 1.2 DOK32025'!B70</f>
        <v>67500</v>
      </c>
      <c r="G8" s="28">
        <f t="shared" si="1"/>
        <v>1331939.5719623389</v>
      </c>
      <c r="H8" s="29"/>
      <c r="I8" s="275"/>
      <c r="J8" s="275"/>
      <c r="K8" s="29"/>
      <c r="L8" s="240"/>
      <c r="M8" s="29"/>
    </row>
    <row r="9" spans="1:13" ht="16.5" customHeight="1" x14ac:dyDescent="0.35">
      <c r="A9" s="17" t="s">
        <v>32</v>
      </c>
      <c r="B9" s="28">
        <f>E9-D9-C9</f>
        <v>13350212.229178688</v>
      </c>
      <c r="C9" s="28">
        <f>'Tabell 2.3 DOK32025'!S63</f>
        <v>158987</v>
      </c>
      <c r="D9" s="28">
        <f>'Tabell 2.2 DOK32025'!S107</f>
        <v>606767.87067275017</v>
      </c>
      <c r="E9" s="335">
        <v>14115967.099851437</v>
      </c>
      <c r="F9" s="28">
        <f>'Tabell 1.2 DOK32025'!B76</f>
        <v>57900</v>
      </c>
      <c r="G9" s="28">
        <f t="shared" si="1"/>
        <v>14173867.099851437</v>
      </c>
      <c r="H9" s="29"/>
      <c r="I9" s="275"/>
      <c r="J9" s="275"/>
      <c r="K9" s="29"/>
      <c r="L9" s="240"/>
      <c r="M9" s="29"/>
    </row>
    <row r="10" spans="1:13" ht="16.5" customHeight="1" x14ac:dyDescent="0.35">
      <c r="A10" s="17" t="s">
        <v>138</v>
      </c>
      <c r="B10" s="28">
        <f t="shared" si="0"/>
        <v>1194036.698018685</v>
      </c>
      <c r="C10" s="28">
        <f>'Tabell 2.3 DOK32025'!S78</f>
        <v>967745.63</v>
      </c>
      <c r="D10" s="28">
        <f>'Tabell 2.2 DOK32025'!S125</f>
        <v>91208.704933111527</v>
      </c>
      <c r="E10" s="335">
        <v>2252991.0329517964</v>
      </c>
      <c r="F10" s="28">
        <f>'Tabell 1.2 DOK32025'!B55+'Tabell 1.2 DOK32025'!B4+'Tabell 1.2 DOK32025'!B6+'Tabell 1.2 DOK32025'!B7</f>
        <v>239655</v>
      </c>
      <c r="G10" s="28">
        <f t="shared" si="1"/>
        <v>2492646.0329517964</v>
      </c>
      <c r="H10" s="29"/>
      <c r="I10" s="275"/>
      <c r="J10" s="275"/>
      <c r="K10" s="29"/>
      <c r="L10" s="240"/>
      <c r="M10" s="29"/>
    </row>
    <row r="11" spans="1:13" ht="16.5" customHeight="1" x14ac:dyDescent="0.35">
      <c r="A11" s="17" t="s">
        <v>381</v>
      </c>
      <c r="B11" s="28">
        <f t="shared" si="0"/>
        <v>503491.36066302704</v>
      </c>
      <c r="C11" s="28">
        <f>'Tabell 2.3 DOK32025'!S82</f>
        <v>0</v>
      </c>
      <c r="D11" s="28">
        <f>'Tabell 2.2 DOK32025'!S143</f>
        <v>23218.13877641259</v>
      </c>
      <c r="E11" s="335">
        <v>526709.49943943962</v>
      </c>
      <c r="F11" s="28">
        <v>0</v>
      </c>
      <c r="G11" s="28">
        <f>F11+E11</f>
        <v>526709.49943943962</v>
      </c>
      <c r="H11" s="29"/>
      <c r="I11" s="275"/>
      <c r="J11" s="275"/>
      <c r="K11" s="29"/>
      <c r="L11" s="240"/>
      <c r="M11" s="29"/>
    </row>
    <row r="12" spans="1:13" ht="16.5" customHeight="1" x14ac:dyDescent="0.35">
      <c r="A12" s="17" t="s">
        <v>34</v>
      </c>
      <c r="B12" s="28">
        <f>E12-D12-C12</f>
        <v>1884111.99989033</v>
      </c>
      <c r="C12" s="28">
        <f>'Tabell 2.3 DOK32025'!S86</f>
        <v>3000</v>
      </c>
      <c r="D12" s="28">
        <f>'Tabell 2.2 DOK32025'!S161</f>
        <v>68942</v>
      </c>
      <c r="E12" s="335">
        <v>1956053.99989033</v>
      </c>
      <c r="F12" s="28">
        <f>'Tabell 1.2 DOK32025'!B5</f>
        <v>45450</v>
      </c>
      <c r="G12" s="28">
        <f>F12+E12</f>
        <v>2001503.99989033</v>
      </c>
      <c r="H12" s="29"/>
      <c r="I12" s="275"/>
      <c r="J12" s="275"/>
      <c r="K12" s="29"/>
      <c r="L12" s="240"/>
      <c r="M12" s="29"/>
    </row>
    <row r="13" spans="1:13" ht="16.5" customHeight="1" x14ac:dyDescent="0.35">
      <c r="A13" s="17" t="s">
        <v>35</v>
      </c>
      <c r="B13" s="28">
        <f>E13-D13-C13</f>
        <v>0</v>
      </c>
      <c r="C13" s="28">
        <f>'Tabell 2.3 DOK32025'!S90</f>
        <v>-79094</v>
      </c>
      <c r="D13" s="28">
        <v>0</v>
      </c>
      <c r="E13" s="335">
        <v>-79094</v>
      </c>
      <c r="F13" s="28">
        <v>0</v>
      </c>
      <c r="G13" s="28">
        <f>F13+E13</f>
        <v>-79094</v>
      </c>
      <c r="H13" s="29"/>
      <c r="I13" s="275"/>
      <c r="J13" s="275"/>
      <c r="K13" s="29"/>
      <c r="L13" s="29"/>
      <c r="M13" s="29"/>
    </row>
    <row r="14" spans="1:13" ht="16.5" customHeight="1" thickBot="1" x14ac:dyDescent="0.4">
      <c r="A14" s="31" t="s">
        <v>36</v>
      </c>
      <c r="B14" s="32">
        <f>SUM(B5:B13)</f>
        <v>27612687.503345195</v>
      </c>
      <c r="C14" s="32">
        <f>SUM(C5:C13)</f>
        <v>2720344.6453335998</v>
      </c>
      <c r="D14" s="32">
        <f t="shared" ref="D14:F14" si="2">SUM(D5:D13)</f>
        <v>1308061</v>
      </c>
      <c r="E14" s="32">
        <f>SUM(E5:E13)</f>
        <v>31641093.148678798</v>
      </c>
      <c r="F14" s="32">
        <f t="shared" si="2"/>
        <v>732431</v>
      </c>
      <c r="G14" s="32">
        <f>SUM(G5:G13)</f>
        <v>32373524.148678798</v>
      </c>
      <c r="H14" s="29"/>
      <c r="I14" s="275"/>
      <c r="J14" s="29"/>
      <c r="K14" s="29"/>
      <c r="L14" s="29"/>
      <c r="M14" s="29"/>
    </row>
    <row r="15" spans="1:13" x14ac:dyDescent="0.35">
      <c r="B15" s="30"/>
      <c r="C15" s="30"/>
      <c r="D15" s="30"/>
      <c r="E15" s="30"/>
      <c r="F15" s="30"/>
      <c r="G15" s="30"/>
      <c r="H15" s="30"/>
    </row>
    <row r="16" spans="1:13" x14ac:dyDescent="0.35">
      <c r="D16" s="29"/>
      <c r="G16" s="29"/>
      <c r="H16" s="329"/>
      <c r="I16" s="29"/>
    </row>
    <row r="17" spans="4:9" ht="16.5" x14ac:dyDescent="0.35">
      <c r="D17"/>
      <c r="E17" s="303"/>
      <c r="F17"/>
      <c r="H17" s="29"/>
      <c r="I17" s="29"/>
    </row>
    <row r="18" spans="4:9" ht="16.5" x14ac:dyDescent="0.35">
      <c r="D18"/>
      <c r="E18"/>
      <c r="F18"/>
    </row>
    <row r="19" spans="4:9" ht="16.5" x14ac:dyDescent="0.35">
      <c r="D19"/>
      <c r="E19" s="304"/>
      <c r="F19"/>
    </row>
    <row r="20" spans="4:9" ht="16.5" x14ac:dyDescent="0.35">
      <c r="D20" s="303"/>
      <c r="E20"/>
      <c r="F20"/>
    </row>
    <row r="21" spans="4:9" ht="16.5" x14ac:dyDescent="0.35">
      <c r="D21" s="304"/>
      <c r="E21"/>
      <c r="F21"/>
    </row>
    <row r="22" spans="4:9" ht="16.5" x14ac:dyDescent="0.35">
      <c r="D22"/>
      <c r="E22"/>
      <c r="F22"/>
    </row>
    <row r="23" spans="4:9" ht="16.5" x14ac:dyDescent="0.35">
      <c r="D23"/>
      <c r="E23"/>
      <c r="F23"/>
    </row>
    <row r="24" spans="4:9" ht="16.5" x14ac:dyDescent="0.35">
      <c r="D24"/>
      <c r="E24"/>
      <c r="F24"/>
    </row>
    <row r="25" spans="4:9" ht="16.5" x14ac:dyDescent="0.35">
      <c r="D25"/>
      <c r="E25"/>
      <c r="F25"/>
    </row>
    <row r="26" spans="4:9" ht="16.5" x14ac:dyDescent="0.35">
      <c r="D26"/>
      <c r="E26"/>
      <c r="F26"/>
    </row>
    <row r="27" spans="4:9" ht="16.5" x14ac:dyDescent="0.35">
      <c r="D27"/>
      <c r="E27"/>
      <c r="F27"/>
    </row>
    <row r="28" spans="4:9" ht="16.5" x14ac:dyDescent="0.35">
      <c r="D28"/>
      <c r="E28"/>
      <c r="F28"/>
    </row>
  </sheetData>
  <pageMargins left="0.51181102362204722" right="0.39370078740157483" top="0.74803149606299213" bottom="0.74803149606299213" header="0.31496062992125984" footer="0.31496062992125984"/>
  <pageSetup paperSize="9" scale="6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EB004-D2F0-4915-B5B9-DC8247B4F998}">
  <sheetPr>
    <tabColor theme="7" tint="-0.249977111117893"/>
  </sheetPr>
  <dimension ref="A1:G78"/>
  <sheetViews>
    <sheetView zoomScale="60" zoomScaleNormal="60" workbookViewId="0">
      <selection activeCell="B74" sqref="B74"/>
    </sheetView>
  </sheetViews>
  <sheetFormatPr baseColWidth="10" defaultColWidth="11.42578125" defaultRowHeight="15.75" x14ac:dyDescent="0.35"/>
  <cols>
    <col min="1" max="1" width="74.85546875" style="17" customWidth="1"/>
    <col min="2" max="2" width="15" style="17" bestFit="1" customWidth="1"/>
    <col min="3" max="4" width="11.42578125" style="17"/>
    <col min="5" max="6" width="11.42578125" style="18"/>
    <col min="7" max="7" width="26.140625" style="18" bestFit="1" customWidth="1"/>
    <col min="8" max="16384" width="11.42578125" style="18"/>
  </cols>
  <sheetData>
    <row r="1" spans="1:3" x14ac:dyDescent="0.35">
      <c r="A1" s="34" t="s">
        <v>37</v>
      </c>
      <c r="C1" s="33"/>
    </row>
    <row r="2" spans="1:3" x14ac:dyDescent="0.35">
      <c r="A2" s="34"/>
      <c r="C2" s="33"/>
    </row>
    <row r="3" spans="1:3" x14ac:dyDescent="0.35">
      <c r="A3" s="35" t="s">
        <v>38</v>
      </c>
      <c r="B3" s="36"/>
      <c r="C3" s="33"/>
    </row>
    <row r="4" spans="1:3" x14ac:dyDescent="0.35">
      <c r="A4" s="325" t="s">
        <v>39</v>
      </c>
      <c r="B4" s="326">
        <v>106050</v>
      </c>
      <c r="C4" s="33"/>
    </row>
    <row r="5" spans="1:3" x14ac:dyDescent="0.35">
      <c r="A5" s="325" t="s">
        <v>40</v>
      </c>
      <c r="B5" s="326">
        <v>45450</v>
      </c>
      <c r="C5" s="33"/>
    </row>
    <row r="6" spans="1:3" x14ac:dyDescent="0.35">
      <c r="A6" s="325" t="s">
        <v>41</v>
      </c>
      <c r="B6" s="326">
        <v>16500</v>
      </c>
      <c r="C6" s="33"/>
    </row>
    <row r="7" spans="1:3" x14ac:dyDescent="0.35">
      <c r="A7" s="325" t="s">
        <v>42</v>
      </c>
      <c r="B7" s="326">
        <f>114131-25756</f>
        <v>88375</v>
      </c>
      <c r="C7" s="33"/>
    </row>
    <row r="8" spans="1:3" ht="16.5" thickBot="1" x14ac:dyDescent="0.4">
      <c r="A8" s="42" t="s">
        <v>43</v>
      </c>
      <c r="B8" s="332">
        <f>SUM(B4:B7)</f>
        <v>256375</v>
      </c>
      <c r="C8" s="33"/>
    </row>
    <row r="10" spans="1:3" x14ac:dyDescent="0.35">
      <c r="A10" s="35" t="s">
        <v>44</v>
      </c>
      <c r="B10" s="36"/>
    </row>
    <row r="11" spans="1:3" x14ac:dyDescent="0.35">
      <c r="A11" s="37" t="s">
        <v>29</v>
      </c>
      <c r="B11" s="38"/>
    </row>
    <row r="12" spans="1:3" x14ac:dyDescent="0.35">
      <c r="A12" s="33" t="s">
        <v>45</v>
      </c>
      <c r="B12" s="28">
        <v>10000</v>
      </c>
    </row>
    <row r="13" spans="1:3" x14ac:dyDescent="0.35">
      <c r="A13" s="33" t="s">
        <v>46</v>
      </c>
      <c r="B13" s="28">
        <v>7000</v>
      </c>
    </row>
    <row r="14" spans="1:3" x14ac:dyDescent="0.35">
      <c r="A14" s="328" t="s">
        <v>47</v>
      </c>
      <c r="B14" s="326">
        <v>15000</v>
      </c>
    </row>
    <row r="15" spans="1:3" x14ac:dyDescent="0.35">
      <c r="A15" s="328" t="s">
        <v>48</v>
      </c>
      <c r="B15" s="326">
        <v>9333</v>
      </c>
    </row>
    <row r="16" spans="1:3" ht="16.5" thickBot="1" x14ac:dyDescent="0.4">
      <c r="A16" s="42" t="s">
        <v>49</v>
      </c>
      <c r="B16" s="332">
        <f>SUM(B12:B15)</f>
        <v>41333</v>
      </c>
    </row>
    <row r="17" spans="1:3" x14ac:dyDescent="0.35">
      <c r="A17" s="33"/>
      <c r="B17" s="43"/>
    </row>
    <row r="18" spans="1:3" x14ac:dyDescent="0.35">
      <c r="A18" s="35" t="s">
        <v>50</v>
      </c>
      <c r="B18" s="36"/>
    </row>
    <row r="19" spans="1:3" x14ac:dyDescent="0.35">
      <c r="A19" s="290" t="s">
        <v>29</v>
      </c>
      <c r="B19" s="290"/>
    </row>
    <row r="20" spans="1:3" x14ac:dyDescent="0.35">
      <c r="A20" s="44" t="s">
        <v>51</v>
      </c>
      <c r="B20" s="28">
        <v>23500</v>
      </c>
      <c r="C20" s="41"/>
    </row>
    <row r="21" spans="1:3" x14ac:dyDescent="0.35">
      <c r="A21" s="44" t="s">
        <v>52</v>
      </c>
      <c r="B21" s="28">
        <v>10000</v>
      </c>
      <c r="C21" s="41"/>
    </row>
    <row r="22" spans="1:3" x14ac:dyDescent="0.35">
      <c r="A22" s="44" t="s">
        <v>53</v>
      </c>
      <c r="B22" s="28">
        <v>2600</v>
      </c>
      <c r="C22" s="41"/>
    </row>
    <row r="23" spans="1:3" x14ac:dyDescent="0.35">
      <c r="A23" s="33" t="s">
        <v>54</v>
      </c>
      <c r="B23" s="28">
        <v>10000</v>
      </c>
      <c r="C23" s="41"/>
    </row>
    <row r="24" spans="1:3" x14ac:dyDescent="0.35">
      <c r="A24" s="44" t="s">
        <v>55</v>
      </c>
      <c r="B24" s="28">
        <v>6000</v>
      </c>
      <c r="C24" s="41"/>
    </row>
    <row r="25" spans="1:3" x14ac:dyDescent="0.35">
      <c r="A25" s="44" t="s">
        <v>56</v>
      </c>
      <c r="B25" s="28">
        <v>25000</v>
      </c>
      <c r="C25" s="41"/>
    </row>
    <row r="26" spans="1:3" x14ac:dyDescent="0.35">
      <c r="A26" s="44" t="s">
        <v>57</v>
      </c>
      <c r="B26" s="28">
        <v>12500</v>
      </c>
      <c r="C26" s="41"/>
    </row>
    <row r="27" spans="1:3" x14ac:dyDescent="0.35">
      <c r="A27" s="327" t="s">
        <v>58</v>
      </c>
      <c r="B27" s="326">
        <v>46472</v>
      </c>
      <c r="C27" s="41"/>
    </row>
    <row r="28" spans="1:3" x14ac:dyDescent="0.35">
      <c r="A28" s="44" t="s">
        <v>59</v>
      </c>
      <c r="B28" s="28">
        <v>38547</v>
      </c>
      <c r="C28" s="41"/>
    </row>
    <row r="29" spans="1:3" x14ac:dyDescent="0.35">
      <c r="A29" s="44" t="s">
        <v>60</v>
      </c>
      <c r="B29" s="28">
        <v>1574</v>
      </c>
      <c r="C29" s="41"/>
    </row>
    <row r="30" spans="1:3" x14ac:dyDescent="0.35">
      <c r="A30" s="44" t="s">
        <v>61</v>
      </c>
      <c r="B30" s="28">
        <v>366</v>
      </c>
      <c r="C30" s="41"/>
    </row>
    <row r="31" spans="1:3" x14ac:dyDescent="0.35">
      <c r="A31" s="44" t="s">
        <v>62</v>
      </c>
      <c r="B31" s="28">
        <v>28000</v>
      </c>
      <c r="C31" s="41"/>
    </row>
    <row r="32" spans="1:3" x14ac:dyDescent="0.35">
      <c r="A32" s="255" t="s">
        <v>63</v>
      </c>
      <c r="B32" s="253">
        <f>SUM(B20:B31)</f>
        <v>204559</v>
      </c>
    </row>
    <row r="33" spans="1:2" x14ac:dyDescent="0.35">
      <c r="A33" s="256" t="s">
        <v>64</v>
      </c>
      <c r="B33" s="28">
        <v>-55000</v>
      </c>
    </row>
    <row r="34" spans="1:2" x14ac:dyDescent="0.35">
      <c r="A34" s="34" t="s">
        <v>65</v>
      </c>
      <c r="B34" s="253">
        <f>SUM(B32:B33)</f>
        <v>149559</v>
      </c>
    </row>
    <row r="35" spans="1:2" x14ac:dyDescent="0.35">
      <c r="A35" s="34"/>
      <c r="B35" s="40"/>
    </row>
    <row r="36" spans="1:2" x14ac:dyDescent="0.35">
      <c r="A36" s="35" t="s">
        <v>66</v>
      </c>
      <c r="B36" s="257"/>
    </row>
    <row r="37" spans="1:2" x14ac:dyDescent="0.35">
      <c r="A37" s="37" t="s">
        <v>67</v>
      </c>
      <c r="B37" s="78"/>
    </row>
    <row r="38" spans="1:2" x14ac:dyDescent="0.35">
      <c r="A38" s="33" t="s">
        <v>68</v>
      </c>
      <c r="B38" s="28">
        <v>33034</v>
      </c>
    </row>
    <row r="39" spans="1:2" x14ac:dyDescent="0.35">
      <c r="A39" s="33" t="s">
        <v>69</v>
      </c>
      <c r="B39" s="28">
        <v>6250</v>
      </c>
    </row>
    <row r="40" spans="1:2" x14ac:dyDescent="0.35">
      <c r="A40" s="334" t="s">
        <v>70</v>
      </c>
      <c r="B40" s="335">
        <f>8000+4500</f>
        <v>12500</v>
      </c>
    </row>
    <row r="41" spans="1:2" x14ac:dyDescent="0.35">
      <c r="A41" s="259" t="s">
        <v>71</v>
      </c>
      <c r="B41" s="260">
        <f>SUM(B38:B40)</f>
        <v>51784</v>
      </c>
    </row>
    <row r="42" spans="1:2" x14ac:dyDescent="0.35">
      <c r="A42" s="37"/>
      <c r="B42" s="78"/>
    </row>
    <row r="43" spans="1:2" x14ac:dyDescent="0.35">
      <c r="A43" s="19" t="s">
        <v>72</v>
      </c>
    </row>
    <row r="44" spans="1:2" x14ac:dyDescent="0.35">
      <c r="A44" s="17" t="s">
        <v>73</v>
      </c>
      <c r="B44" s="28">
        <v>10000</v>
      </c>
    </row>
    <row r="45" spans="1:2" x14ac:dyDescent="0.35">
      <c r="A45" s="17" t="s">
        <v>74</v>
      </c>
      <c r="B45" s="28">
        <v>10000</v>
      </c>
    </row>
    <row r="46" spans="1:2" x14ac:dyDescent="0.35">
      <c r="A46" s="334" t="s">
        <v>75</v>
      </c>
      <c r="B46" s="335">
        <v>20000</v>
      </c>
    </row>
    <row r="47" spans="1:2" x14ac:dyDescent="0.35">
      <c r="A47" s="325" t="s">
        <v>76</v>
      </c>
      <c r="B47" s="326">
        <v>20000</v>
      </c>
    </row>
    <row r="48" spans="1:2" x14ac:dyDescent="0.35">
      <c r="A48" s="17" t="s">
        <v>77</v>
      </c>
      <c r="B48" s="28">
        <v>7000</v>
      </c>
    </row>
    <row r="49" spans="1:7" x14ac:dyDescent="0.35">
      <c r="A49" s="259" t="s">
        <v>78</v>
      </c>
      <c r="B49" s="260">
        <f>SUM(B44:B48)</f>
        <v>67000</v>
      </c>
    </row>
    <row r="50" spans="1:7" x14ac:dyDescent="0.35">
      <c r="B50" s="258"/>
    </row>
    <row r="51" spans="1:7" x14ac:dyDescent="0.35">
      <c r="A51" s="19" t="s">
        <v>79</v>
      </c>
      <c r="B51" s="258"/>
    </row>
    <row r="52" spans="1:7" x14ac:dyDescent="0.35">
      <c r="A52" s="17" t="s">
        <v>80</v>
      </c>
      <c r="B52" s="28">
        <v>11000</v>
      </c>
      <c r="C52" s="28"/>
    </row>
    <row r="53" spans="1:7" x14ac:dyDescent="0.35">
      <c r="A53" s="17" t="s">
        <v>81</v>
      </c>
      <c r="B53" s="28">
        <v>13125</v>
      </c>
      <c r="C53" s="28"/>
      <c r="G53" s="313"/>
    </row>
    <row r="54" spans="1:7" x14ac:dyDescent="0.35">
      <c r="A54" s="325" t="s">
        <v>82</v>
      </c>
      <c r="B54" s="326">
        <v>4605</v>
      </c>
      <c r="C54" s="28"/>
    </row>
    <row r="55" spans="1:7" x14ac:dyDescent="0.35">
      <c r="A55" s="259" t="s">
        <v>83</v>
      </c>
      <c r="B55" s="260">
        <f>SUM(B52:B54)</f>
        <v>28730</v>
      </c>
      <c r="C55" s="28"/>
    </row>
    <row r="56" spans="1:7" ht="16.5" thickBot="1" x14ac:dyDescent="0.4">
      <c r="A56" s="42" t="s">
        <v>84</v>
      </c>
      <c r="B56" s="308">
        <f>B41+B49+B55</f>
        <v>147514</v>
      </c>
      <c r="C56" s="53"/>
    </row>
    <row r="57" spans="1:7" x14ac:dyDescent="0.35">
      <c r="A57" s="34"/>
      <c r="B57" s="40"/>
    </row>
    <row r="59" spans="1:7" x14ac:dyDescent="0.35">
      <c r="A59" s="35" t="s">
        <v>85</v>
      </c>
      <c r="B59" s="36"/>
    </row>
    <row r="60" spans="1:7" x14ac:dyDescent="0.35">
      <c r="A60" s="34" t="s">
        <v>28</v>
      </c>
      <c r="B60" s="38"/>
    </row>
    <row r="61" spans="1:7" x14ac:dyDescent="0.35">
      <c r="A61" s="17" t="s">
        <v>86</v>
      </c>
      <c r="B61" s="28">
        <v>1971</v>
      </c>
    </row>
    <row r="62" spans="1:7" x14ac:dyDescent="0.35">
      <c r="A62" s="17" t="s">
        <v>87</v>
      </c>
      <c r="B62" s="28">
        <v>10000</v>
      </c>
    </row>
    <row r="63" spans="1:7" x14ac:dyDescent="0.35">
      <c r="A63" s="325" t="s">
        <v>88</v>
      </c>
      <c r="B63" s="326">
        <v>7950</v>
      </c>
    </row>
    <row r="64" spans="1:7" x14ac:dyDescent="0.35">
      <c r="A64" s="325" t="s">
        <v>89</v>
      </c>
      <c r="B64" s="326">
        <f>20000-18000</f>
        <v>2000</v>
      </c>
    </row>
    <row r="65" spans="1:7" x14ac:dyDescent="0.35">
      <c r="A65" s="325" t="s">
        <v>90</v>
      </c>
      <c r="B65" s="326">
        <v>2329</v>
      </c>
    </row>
    <row r="66" spans="1:7" x14ac:dyDescent="0.35">
      <c r="A66" s="259" t="str">
        <f>CONCATENATE("Sum ",A60)</f>
        <v>Sum FO1 Administrasjon og fellestjenester</v>
      </c>
      <c r="B66" s="260">
        <f>SUM(B61:B65)</f>
        <v>24250</v>
      </c>
    </row>
    <row r="67" spans="1:7" x14ac:dyDescent="0.35">
      <c r="A67" s="33"/>
      <c r="B67" s="41"/>
    </row>
    <row r="68" spans="1:7" x14ac:dyDescent="0.35">
      <c r="A68" s="34" t="s">
        <v>72</v>
      </c>
      <c r="B68" s="41"/>
    </row>
    <row r="69" spans="1:7" x14ac:dyDescent="0.35">
      <c r="A69" s="33" t="s">
        <v>91</v>
      </c>
      <c r="B69" s="28">
        <v>500</v>
      </c>
    </row>
    <row r="70" spans="1:7" x14ac:dyDescent="0.35">
      <c r="A70" s="259" t="s">
        <v>78</v>
      </c>
      <c r="B70" s="260">
        <f>SUM(B69)</f>
        <v>500</v>
      </c>
    </row>
    <row r="71" spans="1:7" x14ac:dyDescent="0.35">
      <c r="A71" s="33"/>
      <c r="B71" s="43"/>
    </row>
    <row r="72" spans="1:7" x14ac:dyDescent="0.35">
      <c r="A72" s="34" t="s">
        <v>32</v>
      </c>
      <c r="B72" s="38"/>
    </row>
    <row r="73" spans="1:7" x14ac:dyDescent="0.35">
      <c r="A73" s="17" t="s">
        <v>92</v>
      </c>
      <c r="B73" s="28">
        <v>5000</v>
      </c>
    </row>
    <row r="74" spans="1:7" x14ac:dyDescent="0.35">
      <c r="A74" s="17" t="s">
        <v>93</v>
      </c>
      <c r="B74" s="28">
        <v>52500</v>
      </c>
    </row>
    <row r="75" spans="1:7" x14ac:dyDescent="0.35">
      <c r="A75" s="325" t="s">
        <v>94</v>
      </c>
      <c r="B75" s="326">
        <f>1600-1200</f>
        <v>400</v>
      </c>
    </row>
    <row r="76" spans="1:7" x14ac:dyDescent="0.35">
      <c r="A76" s="259" t="str">
        <f>CONCATENATE("Sum ",A72)</f>
        <v>Sum FO3 Helse og omsorg</v>
      </c>
      <c r="B76" s="254">
        <f>SUM(B73:B75)</f>
        <v>57900</v>
      </c>
    </row>
    <row r="77" spans="1:7" ht="16.5" thickBot="1" x14ac:dyDescent="0.4">
      <c r="A77" s="42" t="s">
        <v>95</v>
      </c>
      <c r="B77" s="333">
        <f>SUM(B66+B76+B70)</f>
        <v>82650</v>
      </c>
    </row>
    <row r="78" spans="1:7" x14ac:dyDescent="0.35">
      <c r="G78" s="39"/>
    </row>
  </sheetData>
  <pageMargins left="0.51181102362204722" right="0.39370078740157483" top="0.74803149606299213" bottom="0.74803149606299213" header="0.31496062992125984" footer="0.31496062992125984"/>
  <pageSetup paperSize="9"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D0BD5-D4B7-480F-9B25-F7AD8EAB33E8}">
  <sheetPr>
    <tabColor theme="7" tint="-0.249977111117893"/>
    <pageSetUpPr fitToPage="1"/>
  </sheetPr>
  <dimension ref="A1:AN67"/>
  <sheetViews>
    <sheetView zoomScale="50" zoomScaleNormal="50" zoomScaleSheetLayoutView="30" zoomScalePageLayoutView="20" workbookViewId="0">
      <selection activeCell="E57" activeCellId="1" sqref="E55 E57"/>
    </sheetView>
  </sheetViews>
  <sheetFormatPr baseColWidth="10" defaultColWidth="11.42578125" defaultRowHeight="15.75" x14ac:dyDescent="0.35"/>
  <cols>
    <col min="1" max="1" width="34.5703125" style="18" customWidth="1"/>
    <col min="2" max="2" width="8.7109375" style="18" customWidth="1"/>
    <col min="3" max="3" width="27.85546875" style="18" customWidth="1"/>
    <col min="4" max="4" width="23.140625" style="18" bestFit="1" customWidth="1"/>
    <col min="5" max="5" width="14.7109375" style="18" bestFit="1" customWidth="1"/>
    <col min="6" max="6" width="14.140625" style="18" bestFit="1" customWidth="1"/>
    <col min="7" max="7" width="16" style="18" customWidth="1"/>
    <col min="8" max="8" width="14.85546875" style="18" bestFit="1" customWidth="1"/>
    <col min="9" max="9" width="14.140625" style="18" bestFit="1" customWidth="1"/>
    <col min="10" max="10" width="14.85546875" style="18" bestFit="1" customWidth="1"/>
    <col min="11" max="11" width="15.42578125" style="18" bestFit="1" customWidth="1"/>
    <col min="12" max="14" width="14.140625" style="18" bestFit="1" customWidth="1"/>
    <col min="15" max="16" width="14.7109375" style="18" bestFit="1" customWidth="1"/>
    <col min="17" max="18" width="14.42578125" style="18" bestFit="1" customWidth="1"/>
    <col min="19" max="19" width="16.5703125" style="18" customWidth="1"/>
    <col min="20" max="20" width="12.5703125" style="18" bestFit="1" customWidth="1"/>
    <col min="21" max="21" width="11.42578125" style="18"/>
    <col min="22" max="22" width="11.140625" style="18" bestFit="1" customWidth="1"/>
    <col min="23" max="37" width="11.42578125" style="18"/>
    <col min="38" max="38" width="14.7109375" style="18" bestFit="1" customWidth="1"/>
    <col min="39" max="16384" width="11.42578125" style="18"/>
  </cols>
  <sheetData>
    <row r="1" spans="1:40" ht="16.5" customHeight="1" x14ac:dyDescent="0.35">
      <c r="A1" s="19" t="s">
        <v>96</v>
      </c>
      <c r="B1" s="17"/>
      <c r="C1" s="17"/>
      <c r="D1" s="17"/>
      <c r="E1" s="17"/>
      <c r="F1" s="17"/>
      <c r="G1" s="17"/>
      <c r="H1" s="17"/>
      <c r="I1" s="17"/>
      <c r="J1" s="17"/>
      <c r="K1" s="17"/>
      <c r="L1" s="17"/>
      <c r="M1" s="17"/>
      <c r="N1" s="17"/>
      <c r="O1" s="17"/>
      <c r="P1" s="17"/>
      <c r="Q1" s="17"/>
      <c r="R1" s="17"/>
      <c r="S1" s="17"/>
    </row>
    <row r="2" spans="1:40" ht="54.75" customHeight="1" x14ac:dyDescent="0.35">
      <c r="A2" s="45"/>
      <c r="B2" s="45"/>
      <c r="C2" s="45"/>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40" ht="16.5" customHeight="1" thickBot="1" x14ac:dyDescent="0.4">
      <c r="A3" s="17"/>
      <c r="B3" s="17"/>
      <c r="C3" s="17"/>
      <c r="D3" s="17"/>
      <c r="E3" s="17"/>
      <c r="F3" s="17"/>
      <c r="G3" s="17"/>
      <c r="H3" s="17"/>
      <c r="I3" s="17"/>
      <c r="J3" s="17"/>
      <c r="K3" s="17"/>
      <c r="L3" s="17"/>
      <c r="M3" s="17"/>
      <c r="N3" s="17"/>
      <c r="O3" s="17"/>
      <c r="P3" s="17"/>
      <c r="Q3" s="17"/>
      <c r="R3" s="17"/>
      <c r="S3" s="17"/>
    </row>
    <row r="4" spans="1:40" ht="16.5" customHeight="1" x14ac:dyDescent="0.35">
      <c r="A4" s="147" t="s">
        <v>113</v>
      </c>
      <c r="B4" s="148"/>
      <c r="C4" s="148"/>
      <c r="D4" s="149"/>
      <c r="E4" s="149"/>
      <c r="F4" s="149"/>
      <c r="G4" s="149"/>
      <c r="H4" s="149"/>
      <c r="I4" s="149"/>
      <c r="J4" s="149"/>
      <c r="K4" s="149"/>
      <c r="L4" s="149"/>
      <c r="M4" s="149"/>
      <c r="N4" s="149"/>
      <c r="O4" s="149"/>
      <c r="P4" s="149"/>
      <c r="Q4" s="149"/>
      <c r="R4" s="149"/>
      <c r="S4" s="149"/>
    </row>
    <row r="5" spans="1:40" ht="16.5" customHeight="1" x14ac:dyDescent="0.35">
      <c r="A5" s="46" t="str">
        <f>A13</f>
        <v>Kriteriefordelt</v>
      </c>
      <c r="B5" s="47"/>
      <c r="C5" s="47"/>
      <c r="D5" s="48">
        <f>D13+D19+D25+D31+D37+D43+D49+D55</f>
        <v>2336484.9882887192</v>
      </c>
      <c r="E5" s="48">
        <f>E13+E19+E25+E31+E37+E43+E49+E55</f>
        <v>2029396.2246418213</v>
      </c>
      <c r="F5" s="48">
        <f t="shared" ref="F5:R5" si="0">F13+F19+F25+F31+F37+F43+F49+F55</f>
        <v>1667507.0070857857</v>
      </c>
      <c r="G5" s="48">
        <f t="shared" si="0"/>
        <v>1247660.4107661282</v>
      </c>
      <c r="H5" s="48">
        <f t="shared" si="0"/>
        <v>1830537.3371393201</v>
      </c>
      <c r="I5" s="48">
        <f t="shared" si="0"/>
        <v>1390756.960285597</v>
      </c>
      <c r="J5" s="48">
        <f t="shared" si="0"/>
        <v>1879033.2943720627</v>
      </c>
      <c r="K5" s="48">
        <f t="shared" si="0"/>
        <v>1944038.5678810717</v>
      </c>
      <c r="L5" s="48">
        <f t="shared" si="0"/>
        <v>1528845.327935779</v>
      </c>
      <c r="M5" s="48">
        <f t="shared" si="0"/>
        <v>1407960.8671761658</v>
      </c>
      <c r="N5" s="48">
        <f t="shared" si="0"/>
        <v>1738233.39244513</v>
      </c>
      <c r="O5" s="48">
        <f t="shared" si="0"/>
        <v>2466661.6023712656</v>
      </c>
      <c r="P5" s="48">
        <f t="shared" si="0"/>
        <v>2197657.1891365368</v>
      </c>
      <c r="Q5" s="48">
        <f t="shared" si="0"/>
        <v>2032849.9870038382</v>
      </c>
      <c r="R5" s="48">
        <f t="shared" si="0"/>
        <v>1915064.3468159763</v>
      </c>
      <c r="S5" s="48">
        <f>S13+S19+S25+S31+S37+S43+S49+S55</f>
        <v>27612687.503345199</v>
      </c>
    </row>
    <row r="6" spans="1:40" ht="16.5" customHeight="1" x14ac:dyDescent="0.35">
      <c r="A6" s="46" t="str">
        <f>A14</f>
        <v>Særskilte tildelinger</v>
      </c>
      <c r="B6" s="47"/>
      <c r="C6" s="47"/>
      <c r="D6" s="48">
        <f>D14+D20+D26+D32+D38+D44+D50+D56+D63</f>
        <v>281176.60188399535</v>
      </c>
      <c r="E6" s="48">
        <f t="shared" ref="E6:I6" si="1">E14+E20+E26+E32+E38+E44+E50+E56+E63</f>
        <v>259738.05531845646</v>
      </c>
      <c r="F6" s="48">
        <f t="shared" si="1"/>
        <v>198489.70568436006</v>
      </c>
      <c r="G6" s="48">
        <f t="shared" si="1"/>
        <v>130621.51260359085</v>
      </c>
      <c r="H6" s="48">
        <f t="shared" si="1"/>
        <v>144628.48410633244</v>
      </c>
      <c r="I6" s="48">
        <f t="shared" si="1"/>
        <v>129450.11813392991</v>
      </c>
      <c r="J6" s="48">
        <f>J14+J20+J26+J32+J38+J44+J50+J56+J63</f>
        <v>148717.99314986897</v>
      </c>
      <c r="K6" s="48">
        <f>K14+K20+K26+K32+K38+K44+K50+K56+K63</f>
        <v>247609.95477125247</v>
      </c>
      <c r="L6" s="48">
        <f>L14+L20+L26+L32+L38+L44+L50+L56+L63</f>
        <v>174760.25070471555</v>
      </c>
      <c r="M6" s="48">
        <f t="shared" ref="M6:S6" si="2">M14+M20+M26+M32+M38+M44+M50+M56+M63</f>
        <v>118941.92745660368</v>
      </c>
      <c r="N6" s="48">
        <f t="shared" si="2"/>
        <v>157185.2403408665</v>
      </c>
      <c r="O6" s="48">
        <f>O14+O20+O26+O32+O38+O44+O50+O56+O63</f>
        <v>208667.9338021419</v>
      </c>
      <c r="P6" s="48">
        <f>P14+P20+P26+P32+P38+P44+P50+P56+P63</f>
        <v>196900.58634003671</v>
      </c>
      <c r="Q6" s="48">
        <f>Q14+Q20+Q26+Q32+Q38+Q44+Q50+Q56+Q63</f>
        <v>185552.23405484817</v>
      </c>
      <c r="R6" s="48">
        <f>R14+R20+R26+R32+R38+R44+R50+R56+R63</f>
        <v>137904.04698260099</v>
      </c>
      <c r="S6" s="48">
        <f t="shared" si="2"/>
        <v>2720344.6453335998</v>
      </c>
      <c r="U6" s="29"/>
      <c r="V6" s="29"/>
      <c r="W6" s="29"/>
      <c r="X6" s="29"/>
      <c r="Y6" s="29"/>
      <c r="Z6" s="29"/>
      <c r="AA6" s="29"/>
      <c r="AB6" s="29"/>
      <c r="AC6" s="29"/>
      <c r="AD6" s="29"/>
      <c r="AE6" s="29"/>
      <c r="AF6" s="29"/>
      <c r="AG6" s="29"/>
      <c r="AH6" s="29"/>
      <c r="AI6" s="29"/>
      <c r="AJ6" s="29"/>
      <c r="AK6" s="29"/>
      <c r="AL6" s="29"/>
      <c r="AM6" s="29"/>
      <c r="AN6" s="29"/>
    </row>
    <row r="7" spans="1:40" ht="16.5" customHeight="1" x14ac:dyDescent="0.35">
      <c r="A7" s="46" t="str">
        <f>A15</f>
        <v>Kompensasjon for forventet lønns- og prisutvikling</v>
      </c>
      <c r="B7" s="47"/>
      <c r="C7" s="47"/>
      <c r="D7" s="48">
        <f>D15+D21+D27+D33+D39+D45+D51+D57</f>
        <v>111497.89313784856</v>
      </c>
      <c r="E7" s="48">
        <f t="shared" ref="E7:R7" si="3">E15+E21+E27+E33+E39+E45+E51+E57</f>
        <v>96785.646052190976</v>
      </c>
      <c r="F7" s="48">
        <f t="shared" si="3"/>
        <v>79197.61568633026</v>
      </c>
      <c r="G7" s="48">
        <f t="shared" si="3"/>
        <v>59285.571292564782</v>
      </c>
      <c r="H7" s="48">
        <f t="shared" si="3"/>
        <v>86267.376180947176</v>
      </c>
      <c r="I7" s="48">
        <f t="shared" si="3"/>
        <v>65556.801213184808</v>
      </c>
      <c r="J7" s="48">
        <f t="shared" si="3"/>
        <v>88668.923571947511</v>
      </c>
      <c r="K7" s="48">
        <f t="shared" si="3"/>
        <v>92254.299898018144</v>
      </c>
      <c r="L7" s="48">
        <f t="shared" si="3"/>
        <v>72684.84878582746</v>
      </c>
      <c r="M7" s="48">
        <f t="shared" si="3"/>
        <v>66457.685604440325</v>
      </c>
      <c r="N7" s="48">
        <f t="shared" si="3"/>
        <v>82414.93106951582</v>
      </c>
      <c r="O7" s="48">
        <f t="shared" si="3"/>
        <v>116847.11516082879</v>
      </c>
      <c r="P7" s="48">
        <f t="shared" si="3"/>
        <v>103431.94401063118</v>
      </c>
      <c r="Q7" s="48">
        <f t="shared" si="3"/>
        <v>95867.646660681159</v>
      </c>
      <c r="R7" s="48">
        <f t="shared" si="3"/>
        <v>90842.701675042947</v>
      </c>
      <c r="S7" s="48">
        <f>S15+S21+S27+S33+S39+S45+S51+S57</f>
        <v>1308061</v>
      </c>
      <c r="V7" s="29"/>
      <c r="W7" s="29"/>
      <c r="X7" s="29"/>
      <c r="Y7" s="29"/>
      <c r="Z7" s="29"/>
      <c r="AA7" s="29"/>
      <c r="AB7" s="29"/>
      <c r="AC7" s="29"/>
      <c r="AD7" s="29"/>
      <c r="AE7" s="29"/>
      <c r="AF7" s="29"/>
      <c r="AG7" s="29"/>
      <c r="AH7" s="29"/>
      <c r="AI7" s="29"/>
      <c r="AJ7" s="29"/>
      <c r="AK7" s="29"/>
      <c r="AL7" s="318"/>
    </row>
    <row r="8" spans="1:40" ht="16.5" customHeight="1" thickBot="1" x14ac:dyDescent="0.4">
      <c r="A8" s="150" t="s">
        <v>114</v>
      </c>
      <c r="B8" s="151"/>
      <c r="C8" s="151"/>
      <c r="D8" s="151">
        <f>SUM(D5:D7)</f>
        <v>2729159.483310563</v>
      </c>
      <c r="E8" s="151">
        <f t="shared" ref="E8:R8" si="4">SUM(E5:E7)</f>
        <v>2385919.926012469</v>
      </c>
      <c r="F8" s="151">
        <f t="shared" si="4"/>
        <v>1945194.3284564761</v>
      </c>
      <c r="G8" s="151">
        <f t="shared" si="4"/>
        <v>1437567.4946622839</v>
      </c>
      <c r="H8" s="151">
        <f t="shared" si="4"/>
        <v>2061433.1974265999</v>
      </c>
      <c r="I8" s="151">
        <f t="shared" si="4"/>
        <v>1585763.8796327119</v>
      </c>
      <c r="J8" s="151">
        <f t="shared" si="4"/>
        <v>2116420.2110938793</v>
      </c>
      <c r="K8" s="151">
        <f t="shared" si="4"/>
        <v>2283902.8225503424</v>
      </c>
      <c r="L8" s="151">
        <f t="shared" si="4"/>
        <v>1776290.4274263219</v>
      </c>
      <c r="M8" s="151">
        <f t="shared" si="4"/>
        <v>1593360.4802372097</v>
      </c>
      <c r="N8" s="151">
        <f>SUM(N5:N7)</f>
        <v>1977833.5638555123</v>
      </c>
      <c r="O8" s="151">
        <f t="shared" si="4"/>
        <v>2792176.6513342364</v>
      </c>
      <c r="P8" s="151">
        <f t="shared" si="4"/>
        <v>2497989.7194872047</v>
      </c>
      <c r="Q8" s="151">
        <f t="shared" si="4"/>
        <v>2314269.8677193676</v>
      </c>
      <c r="R8" s="151">
        <f t="shared" si="4"/>
        <v>2143811.0954736201</v>
      </c>
      <c r="S8" s="151">
        <f>SUM(S5:S7)</f>
        <v>31641093.148678798</v>
      </c>
      <c r="T8" s="29"/>
      <c r="V8" s="29"/>
      <c r="W8" s="29"/>
      <c r="X8" s="29"/>
      <c r="Y8" s="29"/>
      <c r="Z8" s="29"/>
      <c r="AA8" s="29"/>
      <c r="AB8" s="29"/>
      <c r="AC8" s="29"/>
      <c r="AD8" s="29"/>
      <c r="AE8" s="29"/>
      <c r="AF8" s="29"/>
      <c r="AG8" s="29"/>
      <c r="AH8" s="29"/>
      <c r="AI8" s="29"/>
      <c r="AJ8" s="29"/>
      <c r="AK8" s="29"/>
      <c r="AL8" s="29"/>
    </row>
    <row r="9" spans="1:40" ht="16.5" customHeight="1" x14ac:dyDescent="0.35">
      <c r="A9" s="49"/>
      <c r="B9" s="50"/>
      <c r="C9" s="50"/>
      <c r="D9" s="52"/>
      <c r="E9" s="52"/>
      <c r="F9" s="52"/>
      <c r="G9" s="52"/>
      <c r="H9" s="52"/>
      <c r="I9" s="52"/>
      <c r="J9" s="52"/>
      <c r="K9" s="52"/>
      <c r="L9" s="52"/>
      <c r="M9" s="52"/>
      <c r="N9" s="52"/>
      <c r="O9" s="52"/>
      <c r="P9" s="52"/>
      <c r="Q9" s="52"/>
      <c r="R9" s="52"/>
      <c r="S9" s="52"/>
      <c r="T9" s="29"/>
      <c r="V9" s="29"/>
      <c r="W9" s="29"/>
      <c r="X9" s="29"/>
      <c r="Y9" s="29"/>
      <c r="Z9" s="29"/>
      <c r="AA9" s="29"/>
      <c r="AB9" s="29"/>
      <c r="AC9" s="29"/>
      <c r="AD9" s="29"/>
      <c r="AE9" s="29"/>
      <c r="AF9" s="29"/>
      <c r="AG9" s="29"/>
      <c r="AH9" s="29"/>
      <c r="AI9" s="29"/>
      <c r="AJ9" s="29"/>
      <c r="AK9" s="29"/>
    </row>
    <row r="10" spans="1:40" ht="16.5" customHeight="1" thickBot="1" x14ac:dyDescent="0.4">
      <c r="A10" s="150" t="s">
        <v>115</v>
      </c>
      <c r="B10" s="151"/>
      <c r="C10" s="151"/>
      <c r="D10" s="151">
        <f>ROUND(D8,0)</f>
        <v>2729159</v>
      </c>
      <c r="E10" s="151">
        <f>ROUND(E8,0)</f>
        <v>2385920</v>
      </c>
      <c r="F10" s="151">
        <f t="shared" ref="F10:M10" si="5">ROUND(F8,0)</f>
        <v>1945194</v>
      </c>
      <c r="G10" s="151">
        <f t="shared" si="5"/>
        <v>1437567</v>
      </c>
      <c r="H10" s="151">
        <f t="shared" si="5"/>
        <v>2061433</v>
      </c>
      <c r="I10" s="151">
        <f>ROUND(I8,0)</f>
        <v>1585764</v>
      </c>
      <c r="J10" s="151">
        <f>ROUND(J8,0)</f>
        <v>2116420</v>
      </c>
      <c r="K10" s="151">
        <f t="shared" si="5"/>
        <v>2283903</v>
      </c>
      <c r="L10" s="151">
        <f>ROUND(L8,0)</f>
        <v>1776290</v>
      </c>
      <c r="M10" s="151">
        <f t="shared" si="5"/>
        <v>1593360</v>
      </c>
      <c r="N10" s="151">
        <f>ROUND(N8,0)+1</f>
        <v>1977835</v>
      </c>
      <c r="O10" s="151">
        <f>ROUND(O8,0)</f>
        <v>2792177</v>
      </c>
      <c r="P10" s="151">
        <f>ROUND(P8,0)</f>
        <v>2497990</v>
      </c>
      <c r="Q10" s="151">
        <f>ROUND(Q8,0)</f>
        <v>2314270</v>
      </c>
      <c r="R10" s="151">
        <f>ROUND(R8,0)</f>
        <v>2143811</v>
      </c>
      <c r="S10" s="151">
        <f>SUM(D10:R10)</f>
        <v>31641093</v>
      </c>
      <c r="T10" s="29"/>
      <c r="U10" s="29"/>
      <c r="V10" s="29"/>
      <c r="W10" s="29"/>
      <c r="X10" s="29"/>
      <c r="Y10" s="29"/>
      <c r="Z10" s="29"/>
      <c r="AA10" s="29"/>
      <c r="AB10" s="29"/>
      <c r="AC10" s="29"/>
      <c r="AD10" s="29"/>
      <c r="AE10" s="29"/>
      <c r="AF10" s="29"/>
      <c r="AG10" s="29"/>
      <c r="AH10" s="29"/>
      <c r="AI10" s="29"/>
      <c r="AJ10" s="29"/>
      <c r="AK10" s="29"/>
    </row>
    <row r="11" spans="1:40" ht="16.5" customHeight="1" thickBot="1" x14ac:dyDescent="0.4">
      <c r="A11" s="51"/>
      <c r="B11" s="51"/>
      <c r="C11" s="51"/>
      <c r="D11" s="51"/>
      <c r="E11" s="51"/>
      <c r="F11" s="51"/>
      <c r="G11" s="51"/>
      <c r="H11" s="51"/>
      <c r="I11" s="51"/>
      <c r="J11" s="51"/>
      <c r="K11" s="51"/>
      <c r="L11" s="51"/>
      <c r="M11" s="51"/>
      <c r="N11" s="51"/>
      <c r="O11" s="51"/>
      <c r="P11" s="51"/>
      <c r="Q11" s="51"/>
      <c r="R11" s="51"/>
      <c r="S11" s="51"/>
      <c r="T11" s="29"/>
      <c r="V11" s="29"/>
      <c r="W11" s="29"/>
      <c r="X11" s="29"/>
      <c r="Y11" s="29"/>
      <c r="Z11" s="29"/>
      <c r="AA11" s="29"/>
      <c r="AB11" s="29"/>
      <c r="AC11" s="29"/>
      <c r="AD11" s="29"/>
      <c r="AE11" s="29"/>
      <c r="AF11" s="29"/>
      <c r="AG11" s="29"/>
      <c r="AH11" s="29"/>
      <c r="AI11" s="29"/>
      <c r="AJ11" s="29"/>
      <c r="AK11" s="29"/>
    </row>
    <row r="12" spans="1:40" ht="16.5" customHeight="1" x14ac:dyDescent="0.35">
      <c r="A12" s="152" t="str">
        <f>'Tabell 1.1 DOK32025'!A5</f>
        <v>FO1 Administrasjon og fellestjenester</v>
      </c>
      <c r="B12" s="153"/>
      <c r="C12" s="153"/>
      <c r="D12" s="154"/>
      <c r="E12" s="154"/>
      <c r="F12" s="154"/>
      <c r="G12" s="154"/>
      <c r="H12" s="154"/>
      <c r="I12" s="154"/>
      <c r="J12" s="154"/>
      <c r="K12" s="154"/>
      <c r="L12" s="154"/>
      <c r="M12" s="154"/>
      <c r="N12" s="154"/>
      <c r="O12" s="154"/>
      <c r="P12" s="154"/>
      <c r="Q12" s="154"/>
      <c r="R12" s="154"/>
      <c r="S12" s="154"/>
      <c r="T12" s="29"/>
      <c r="V12" s="29"/>
      <c r="W12" s="29"/>
      <c r="X12" s="29"/>
      <c r="Y12" s="29"/>
      <c r="Z12" s="29"/>
      <c r="AA12" s="29"/>
      <c r="AB12" s="29"/>
      <c r="AC12" s="29"/>
      <c r="AD12" s="29"/>
      <c r="AE12" s="29"/>
      <c r="AF12" s="29"/>
      <c r="AG12" s="29"/>
      <c r="AH12" s="29"/>
      <c r="AI12" s="29"/>
      <c r="AJ12" s="29"/>
      <c r="AK12" s="29"/>
    </row>
    <row r="13" spans="1:40" ht="16.5" customHeight="1" x14ac:dyDescent="0.35">
      <c r="A13" s="46" t="s">
        <v>116</v>
      </c>
      <c r="B13" s="47"/>
      <c r="C13" s="47"/>
      <c r="D13" s="48">
        <f>'Tabell 1.1 DOK32025'!$B$5*'Tabell 3.1 DOK32025'!D7/100</f>
        <v>30188.504268368139</v>
      </c>
      <c r="E13" s="48">
        <f>'Tabell 1.1 DOK32025'!$B$5*'Tabell 3.1 DOK32025'!E7/100</f>
        <v>28196.813618563538</v>
      </c>
      <c r="F13" s="48">
        <f>'Tabell 1.1 DOK32025'!$B$5*'Tabell 3.1 DOK32025'!F7/100</f>
        <v>25716.786268075328</v>
      </c>
      <c r="G13" s="48">
        <f>'Tabell 1.1 DOK32025'!$B$5*'Tabell 3.1 DOK32025'!G7/100</f>
        <v>22533.420132300296</v>
      </c>
      <c r="H13" s="48">
        <f>'Tabell 1.1 DOK32025'!$B$5*'Tabell 3.1 DOK32025'!H7/100</f>
        <v>26669.355753513501</v>
      </c>
      <c r="I13" s="48">
        <f>'Tabell 1.1 DOK32025'!$B$5*'Tabell 3.1 DOK32025'!I7/100</f>
        <v>23765.597990680923</v>
      </c>
      <c r="J13" s="48">
        <f>'Tabell 1.1 DOK32025'!$B$5*'Tabell 3.1 DOK32025'!J7/100</f>
        <v>27579.925074283681</v>
      </c>
      <c r="K13" s="48">
        <f>'Tabell 1.1 DOK32025'!$B$5*'Tabell 3.1 DOK32025'!K7/100</f>
        <v>28441.127487171372</v>
      </c>
      <c r="L13" s="48">
        <f>'Tabell 1.1 DOK32025'!$B$5*'Tabell 3.1 DOK32025'!L7/100</f>
        <v>24608.206608477019</v>
      </c>
      <c r="M13" s="48">
        <f>'Tabell 1.1 DOK32025'!$B$5*'Tabell 3.1 DOK32025'!M7/100</f>
        <v>23517.351946613708</v>
      </c>
      <c r="N13" s="48">
        <f>'Tabell 1.1 DOK32025'!$B$5*'Tabell 3.1 DOK32025'!N7/100</f>
        <v>25944.225835893303</v>
      </c>
      <c r="O13" s="48">
        <f>'Tabell 1.1 DOK32025'!$B$5*'Tabell 3.1 DOK32025'!O7/100</f>
        <v>31229.42776242481</v>
      </c>
      <c r="P13" s="48">
        <f>'Tabell 1.1 DOK32025'!$B$5*'Tabell 3.1 DOK32025'!P7/100</f>
        <v>30002.932643454744</v>
      </c>
      <c r="Q13" s="48">
        <f>'Tabell 1.1 DOK32025'!$B$5*'Tabell 3.1 DOK32025'!Q7/100</f>
        <v>28754.580124373246</v>
      </c>
      <c r="R13" s="48">
        <f>'Tabell 1.1 DOK32025'!$B$5*'Tabell 3.1 DOK32025'!R7/100</f>
        <v>27043.825602077031</v>
      </c>
      <c r="S13" s="48">
        <f>SUM(D13:R13)</f>
        <v>404192.08111627062</v>
      </c>
      <c r="T13" s="29"/>
      <c r="V13" s="29"/>
      <c r="W13" s="29"/>
      <c r="X13" s="29"/>
      <c r="Y13" s="29"/>
      <c r="Z13" s="29"/>
      <c r="AA13" s="29"/>
      <c r="AB13" s="29"/>
      <c r="AC13" s="29"/>
      <c r="AD13" s="29"/>
      <c r="AE13" s="29"/>
      <c r="AF13" s="29"/>
      <c r="AG13" s="29"/>
      <c r="AH13" s="29"/>
      <c r="AI13" s="29"/>
      <c r="AJ13" s="29"/>
      <c r="AK13" s="29"/>
    </row>
    <row r="14" spans="1:40" ht="16.5" customHeight="1" x14ac:dyDescent="0.35">
      <c r="A14" s="46" t="s">
        <v>117</v>
      </c>
      <c r="B14" s="47"/>
      <c r="C14" s="47"/>
      <c r="D14" s="48">
        <f>'Tabell 2.3 DOK32025'!D13</f>
        <v>3090</v>
      </c>
      <c r="E14" s="48">
        <f>'Tabell 2.3 DOK32025'!E13</f>
        <v>3301</v>
      </c>
      <c r="F14" s="48">
        <f>'Tabell 2.3 DOK32025'!F13</f>
        <v>2469</v>
      </c>
      <c r="G14" s="48">
        <f>'Tabell 2.3 DOK32025'!G13</f>
        <v>2162</v>
      </c>
      <c r="H14" s="48">
        <f>'Tabell 2.3 DOK32025'!H13</f>
        <v>611</v>
      </c>
      <c r="I14" s="48">
        <f>'Tabell 2.3 DOK32025'!I13</f>
        <v>163</v>
      </c>
      <c r="J14" s="48">
        <f>'Tabell 2.3 DOK32025'!J13</f>
        <v>465</v>
      </c>
      <c r="K14" s="48">
        <f>'Tabell 2.3 DOK32025'!K13</f>
        <v>438</v>
      </c>
      <c r="L14" s="48">
        <f>'Tabell 2.3 DOK32025'!L13</f>
        <v>293</v>
      </c>
      <c r="M14" s="48">
        <f>'Tabell 2.3 DOK32025'!M13</f>
        <v>2693</v>
      </c>
      <c r="N14" s="48">
        <f>'Tabell 2.3 DOK32025'!N13</f>
        <v>248</v>
      </c>
      <c r="O14" s="48">
        <f>'Tabell 2.3 DOK32025'!O13</f>
        <v>204</v>
      </c>
      <c r="P14" s="48">
        <f>'Tabell 2.3 DOK32025'!P13</f>
        <v>229</v>
      </c>
      <c r="Q14" s="48">
        <f>'Tabell 2.3 DOK32025'!Q13</f>
        <v>246</v>
      </c>
      <c r="R14" s="48">
        <f>'Tabell 2.3 DOK32025'!R13</f>
        <v>-2000</v>
      </c>
      <c r="S14" s="48">
        <f t="shared" ref="S14:S15" si="6">SUM(D14:R14)</f>
        <v>14612</v>
      </c>
      <c r="T14" s="29"/>
      <c r="V14" s="29"/>
      <c r="W14" s="29"/>
      <c r="X14" s="29"/>
      <c r="Y14" s="29"/>
      <c r="Z14" s="29"/>
      <c r="AA14" s="29"/>
      <c r="AB14" s="29"/>
      <c r="AC14" s="29"/>
      <c r="AD14" s="29"/>
      <c r="AE14" s="29"/>
      <c r="AF14" s="29"/>
      <c r="AG14" s="29"/>
      <c r="AH14" s="29"/>
      <c r="AI14" s="29"/>
      <c r="AJ14" s="29"/>
      <c r="AK14" s="29"/>
    </row>
    <row r="15" spans="1:40" ht="16.5" customHeight="1" x14ac:dyDescent="0.35">
      <c r="A15" s="46" t="s">
        <v>18</v>
      </c>
      <c r="B15" s="47"/>
      <c r="C15" s="47"/>
      <c r="D15" s="48">
        <f>'Tabell 2.2 DOK32025'!D38</f>
        <v>1382.5215326279351</v>
      </c>
      <c r="E15" s="48">
        <f>'Tabell 2.2 DOK32025'!E38</f>
        <v>1291.3094876319271</v>
      </c>
      <c r="F15" s="48">
        <f>'Tabell 2.2 DOK32025'!F38</f>
        <v>1177.7334328835379</v>
      </c>
      <c r="G15" s="48">
        <f>'Tabell 2.2 DOK32025'!G38</f>
        <v>1031.9470703058112</v>
      </c>
      <c r="H15" s="48">
        <f>'Tabell 2.2 DOK32025'!H38</f>
        <v>1221.357582435144</v>
      </c>
      <c r="I15" s="48">
        <f>'Tabell 2.2 DOK32025'!I38</f>
        <v>1088.3762463290686</v>
      </c>
      <c r="J15" s="48">
        <f>'Tabell 2.2 DOK32025'!J38</f>
        <v>1263.0582802148028</v>
      </c>
      <c r="K15" s="48">
        <f>'Tabell 2.2 DOK32025'!K38</f>
        <v>1302.4981567050045</v>
      </c>
      <c r="L15" s="48">
        <f>'Tabell 2.2 DOK32025'!L38</f>
        <v>1126.9645959645813</v>
      </c>
      <c r="M15" s="48">
        <f>'Tabell 2.2 DOK32025'!M38</f>
        <v>1077.0074982035692</v>
      </c>
      <c r="N15" s="48">
        <f>'Tabell 2.2 DOK32025'!N38</f>
        <v>1188.1493215637006</v>
      </c>
      <c r="O15" s="48">
        <f>'Tabell 2.2 DOK32025'!O38</f>
        <v>1430.1919680876861</v>
      </c>
      <c r="P15" s="48">
        <f>'Tabell 2.2 DOK32025'!P38</f>
        <v>1374.0230404533381</v>
      </c>
      <c r="Q15" s="48">
        <f>'Tabell 2.2 DOK32025'!Q38</f>
        <v>1316.8531249584228</v>
      </c>
      <c r="R15" s="48">
        <f>'Tabell 2.2 DOK32025'!R38</f>
        <v>1238.5069126688206</v>
      </c>
      <c r="S15" s="48">
        <f t="shared" si="6"/>
        <v>18510.49825103335</v>
      </c>
      <c r="V15" s="29"/>
      <c r="W15" s="29"/>
      <c r="X15" s="29"/>
      <c r="Y15" s="29"/>
      <c r="Z15" s="29"/>
      <c r="AA15" s="29"/>
      <c r="AB15" s="29"/>
      <c r="AC15" s="29"/>
      <c r="AD15" s="29"/>
      <c r="AE15" s="29"/>
      <c r="AF15" s="29"/>
      <c r="AG15" s="29"/>
      <c r="AH15" s="29"/>
      <c r="AI15" s="29"/>
      <c r="AJ15" s="29"/>
      <c r="AK15" s="29"/>
    </row>
    <row r="16" spans="1:40" ht="16.5" customHeight="1" thickBot="1" x14ac:dyDescent="0.4">
      <c r="A16" s="155" t="s">
        <v>114</v>
      </c>
      <c r="B16" s="156"/>
      <c r="C16" s="156"/>
      <c r="D16" s="157">
        <f>SUM(D13:D15)</f>
        <v>34661.025800996074</v>
      </c>
      <c r="E16" s="157">
        <f>SUM(E13:E15)</f>
        <v>32789.123106195468</v>
      </c>
      <c r="F16" s="157">
        <f t="shared" ref="F16:S16" si="7">SUM(F13:F15)</f>
        <v>29363.519700958866</v>
      </c>
      <c r="G16" s="157">
        <f t="shared" si="7"/>
        <v>25727.367202606107</v>
      </c>
      <c r="H16" s="157">
        <f t="shared" si="7"/>
        <v>28501.713335948643</v>
      </c>
      <c r="I16" s="157">
        <f t="shared" si="7"/>
        <v>25016.974237009992</v>
      </c>
      <c r="J16" s="157">
        <f t="shared" si="7"/>
        <v>29307.983354498483</v>
      </c>
      <c r="K16" s="157">
        <f t="shared" si="7"/>
        <v>30181.625643876378</v>
      </c>
      <c r="L16" s="157">
        <f t="shared" si="7"/>
        <v>26028.171204441602</v>
      </c>
      <c r="M16" s="157">
        <f t="shared" si="7"/>
        <v>27287.359444817277</v>
      </c>
      <c r="N16" s="157">
        <f t="shared" si="7"/>
        <v>27380.375157457005</v>
      </c>
      <c r="O16" s="157">
        <f t="shared" si="7"/>
        <v>32863.619730512495</v>
      </c>
      <c r="P16" s="157">
        <f t="shared" si="7"/>
        <v>31605.955683908083</v>
      </c>
      <c r="Q16" s="157">
        <f t="shared" si="7"/>
        <v>30317.433249331669</v>
      </c>
      <c r="R16" s="157">
        <f t="shared" si="7"/>
        <v>26282.332514745853</v>
      </c>
      <c r="S16" s="157">
        <f t="shared" si="7"/>
        <v>437314.57936730399</v>
      </c>
      <c r="V16" s="29"/>
      <c r="W16" s="29"/>
      <c r="X16" s="29"/>
      <c r="Y16" s="29"/>
      <c r="Z16" s="29"/>
      <c r="AA16" s="29"/>
      <c r="AB16" s="29"/>
      <c r="AC16" s="29"/>
      <c r="AD16" s="29"/>
      <c r="AE16" s="29"/>
      <c r="AF16" s="29"/>
      <c r="AG16" s="29"/>
      <c r="AH16" s="29"/>
      <c r="AI16" s="29"/>
      <c r="AJ16" s="29"/>
      <c r="AK16" s="29"/>
    </row>
    <row r="17" spans="1:37" ht="16.5" customHeight="1" thickBot="1" x14ac:dyDescent="0.4">
      <c r="A17" s="52"/>
      <c r="B17" s="52"/>
      <c r="C17" s="52"/>
      <c r="D17" s="52"/>
      <c r="E17" s="52"/>
      <c r="F17" s="52"/>
      <c r="G17" s="52"/>
      <c r="H17" s="52"/>
      <c r="I17" s="52"/>
      <c r="J17" s="52"/>
      <c r="K17" s="52"/>
      <c r="L17" s="52"/>
      <c r="M17" s="52"/>
      <c r="N17" s="52"/>
      <c r="O17" s="52"/>
      <c r="P17" s="52"/>
      <c r="Q17" s="52"/>
      <c r="R17" s="52"/>
      <c r="S17" s="52"/>
      <c r="V17" s="29"/>
      <c r="W17" s="29"/>
      <c r="X17" s="29"/>
      <c r="Y17" s="29"/>
      <c r="Z17" s="29"/>
      <c r="AA17" s="29"/>
      <c r="AB17" s="29"/>
      <c r="AC17" s="29"/>
      <c r="AD17" s="29"/>
      <c r="AE17" s="29"/>
      <c r="AF17" s="29"/>
      <c r="AG17" s="29"/>
      <c r="AH17" s="29"/>
      <c r="AI17" s="29"/>
      <c r="AJ17" s="29"/>
      <c r="AK17" s="29"/>
    </row>
    <row r="18" spans="1:37" ht="16.5" customHeight="1" x14ac:dyDescent="0.35">
      <c r="A18" s="158" t="str">
        <f>'Tabell 1.1 DOK32025'!A6</f>
        <v>FO2A Barnehager</v>
      </c>
      <c r="B18" s="158"/>
      <c r="C18" s="159"/>
      <c r="D18" s="160"/>
      <c r="E18" s="160"/>
      <c r="F18" s="160"/>
      <c r="G18" s="160"/>
      <c r="H18" s="160"/>
      <c r="I18" s="160"/>
      <c r="J18" s="160"/>
      <c r="K18" s="160"/>
      <c r="L18" s="160"/>
      <c r="M18" s="160"/>
      <c r="N18" s="160"/>
      <c r="O18" s="160"/>
      <c r="P18" s="160"/>
      <c r="Q18" s="160"/>
      <c r="R18" s="160"/>
      <c r="S18" s="160"/>
      <c r="V18" s="29"/>
      <c r="W18" s="29"/>
      <c r="X18" s="29"/>
      <c r="Y18" s="29"/>
      <c r="Z18" s="29"/>
      <c r="AA18" s="29"/>
      <c r="AB18" s="29"/>
      <c r="AC18" s="29"/>
      <c r="AD18" s="29"/>
      <c r="AE18" s="29"/>
      <c r="AF18" s="29"/>
      <c r="AG18" s="29"/>
      <c r="AH18" s="29"/>
      <c r="AI18" s="29"/>
      <c r="AJ18" s="29"/>
      <c r="AK18" s="29"/>
    </row>
    <row r="19" spans="1:37" ht="16.5" customHeight="1" x14ac:dyDescent="0.35">
      <c r="A19" s="46" t="str">
        <f>A13</f>
        <v>Kriteriefordelt</v>
      </c>
      <c r="B19" s="47"/>
      <c r="C19" s="47"/>
      <c r="D19" s="48">
        <f>'Tabell 1.1 DOK32025'!$B$6*'Tabell 3.1 DOK32025'!D21/100</f>
        <v>629380.66670405306</v>
      </c>
      <c r="E19" s="48">
        <f>'Tabell 1.1 DOK32025'!$B$6*'Tabell 3.1 DOK32025'!E21/100</f>
        <v>582432.14828209963</v>
      </c>
      <c r="F19" s="48">
        <f>'Tabell 1.1 DOK32025'!$B$6*'Tabell 3.1 DOK32025'!F21/100</f>
        <v>501496.56002293207</v>
      </c>
      <c r="G19" s="48">
        <f>'Tabell 1.1 DOK32025'!$B$6*'Tabell 3.1 DOK32025'!G21/100</f>
        <v>385526.79974674492</v>
      </c>
      <c r="H19" s="48">
        <f>'Tabell 1.1 DOK32025'!$B$6*'Tabell 3.1 DOK32025'!H21/100</f>
        <v>377642.97386397811</v>
      </c>
      <c r="I19" s="48">
        <f>'Tabell 1.1 DOK32025'!$B$6*'Tabell 3.1 DOK32025'!I21/100</f>
        <v>401924.07487979636</v>
      </c>
      <c r="J19" s="48">
        <f>'Tabell 1.1 DOK32025'!$B$6*'Tabell 3.1 DOK32025'!J21/100</f>
        <v>578170.40519769711</v>
      </c>
      <c r="K19" s="48">
        <f>'Tabell 1.1 DOK32025'!$B$6*'Tabell 3.1 DOK32025'!K21/100</f>
        <v>681880.51500397478</v>
      </c>
      <c r="L19" s="48">
        <f>'Tabell 1.1 DOK32025'!$B$6*'Tabell 3.1 DOK32025'!L21/100</f>
        <v>382527.08123905718</v>
      </c>
      <c r="M19" s="48">
        <f>'Tabell 1.1 DOK32025'!$B$6*'Tabell 3.1 DOK32025'!M21/100</f>
        <v>238038.11144722029</v>
      </c>
      <c r="N19" s="48">
        <f>'Tabell 1.1 DOK32025'!$B$6*'Tabell 3.1 DOK32025'!N21/100</f>
        <v>277374.24628937169</v>
      </c>
      <c r="O19" s="48">
        <f>'Tabell 1.1 DOK32025'!$B$6*'Tabell 3.1 DOK32025'!O21/100</f>
        <v>491350.98465275846</v>
      </c>
      <c r="P19" s="48">
        <f>'Tabell 1.1 DOK32025'!$B$6*'Tabell 3.1 DOK32025'!P21/100</f>
        <v>518961.02427585633</v>
      </c>
      <c r="Q19" s="48">
        <f>'Tabell 1.1 DOK32025'!$B$6*'Tabell 3.1 DOK32025'!Q21/100</f>
        <v>571564.88767818757</v>
      </c>
      <c r="R19" s="48">
        <f>'Tabell 1.1 DOK32025'!$B$6*'Tabell 3.1 DOK32025'!R21/100</f>
        <v>376088.57489900256</v>
      </c>
      <c r="S19" s="48">
        <f>SUM(D19:R19)</f>
        <v>6994359.0541827297</v>
      </c>
      <c r="V19" s="29"/>
      <c r="W19" s="29"/>
      <c r="X19" s="29"/>
      <c r="Y19" s="29"/>
      <c r="Z19" s="29"/>
      <c r="AA19" s="29"/>
      <c r="AB19" s="29"/>
      <c r="AC19" s="29"/>
      <c r="AD19" s="29"/>
      <c r="AE19" s="29"/>
      <c r="AF19" s="29"/>
      <c r="AG19" s="29"/>
      <c r="AH19" s="29"/>
      <c r="AI19" s="29"/>
      <c r="AJ19" s="29"/>
      <c r="AK19" s="29"/>
    </row>
    <row r="20" spans="1:37" ht="16.5" customHeight="1" x14ac:dyDescent="0.35">
      <c r="A20" s="46" t="str">
        <f>A14</f>
        <v>Særskilte tildelinger</v>
      </c>
      <c r="B20" s="47"/>
      <c r="C20" s="47"/>
      <c r="D20" s="48">
        <f>'Tabell 2.3 DOK32025'!D23</f>
        <v>135538.84945672078</v>
      </c>
      <c r="E20" s="48">
        <f>'Tabell 2.3 DOK32025'!E23</f>
        <v>121949.59791568572</v>
      </c>
      <c r="F20" s="48">
        <f>'Tabell 2.3 DOK32025'!F23</f>
        <v>105804.08982168765</v>
      </c>
      <c r="G20" s="48">
        <f>'Tabell 2.3 DOK32025'!G23</f>
        <v>56017.998642687133</v>
      </c>
      <c r="H20" s="48">
        <f>'Tabell 2.3 DOK32025'!H23</f>
        <v>59456.420697480615</v>
      </c>
      <c r="I20" s="48">
        <f>'Tabell 2.3 DOK32025'!I23</f>
        <v>72056.204891386966</v>
      </c>
      <c r="J20" s="48">
        <f>'Tabell 2.3 DOK32025'!J23</f>
        <v>99989.046117626291</v>
      </c>
      <c r="K20" s="48">
        <f>'Tabell 2.3 DOK32025'!K23</f>
        <v>169600.47540064689</v>
      </c>
      <c r="L20" s="48">
        <f>'Tabell 2.3 DOK32025'!L23</f>
        <v>97794.879108289359</v>
      </c>
      <c r="M20" s="48">
        <f>'Tabell 2.3 DOK32025'!M23</f>
        <v>60246.256269662183</v>
      </c>
      <c r="N20" s="48">
        <f>'Tabell 2.3 DOK32025'!N23</f>
        <v>75410.007931188098</v>
      </c>
      <c r="O20" s="48">
        <f>'Tabell 2.3 DOK32025'!O23</f>
        <v>107618.29989535293</v>
      </c>
      <c r="P20" s="48">
        <f>'Tabell 2.3 DOK32025'!P23</f>
        <v>105549.54677152805</v>
      </c>
      <c r="Q20" s="48">
        <f>'Tabell 2.3 DOK32025'!Q23</f>
        <v>112705.98962701955</v>
      </c>
      <c r="R20" s="48">
        <f>'Tabell 2.3 DOK32025'!R23</f>
        <v>82679.942036637716</v>
      </c>
      <c r="S20" s="48">
        <f t="shared" ref="S20:S21" si="8">SUM(D20:R20)</f>
        <v>1462417.6045835998</v>
      </c>
      <c r="V20" s="29"/>
      <c r="W20" s="29"/>
      <c r="X20" s="29"/>
      <c r="Y20" s="29"/>
      <c r="Z20" s="29"/>
      <c r="AA20" s="29"/>
      <c r="AB20" s="29"/>
      <c r="AC20" s="29"/>
      <c r="AD20" s="29"/>
      <c r="AE20" s="29"/>
      <c r="AF20" s="29"/>
      <c r="AG20" s="29"/>
      <c r="AH20" s="29"/>
      <c r="AI20" s="29"/>
      <c r="AJ20" s="29"/>
      <c r="AK20" s="29"/>
    </row>
    <row r="21" spans="1:37" ht="16.5" customHeight="1" x14ac:dyDescent="0.35">
      <c r="A21" s="46" t="str">
        <f>A15</f>
        <v>Kompensasjon for forventet lønns- og prisutvikling</v>
      </c>
      <c r="B21" s="47"/>
      <c r="C21" s="47"/>
      <c r="D21" s="48">
        <f>'Tabell 2.2 DOK32025'!D53</f>
        <v>31204.87460781461</v>
      </c>
      <c r="E21" s="48">
        <f>'Tabell 2.2 DOK32025'!E53</f>
        <v>28877.153551412015</v>
      </c>
      <c r="F21" s="48">
        <f>'Tabell 2.2 DOK32025'!F53</f>
        <v>24864.343790090548</v>
      </c>
      <c r="G21" s="48">
        <f>'Tabell 2.2 DOK32025'!G53</f>
        <v>19114.529696391382</v>
      </c>
      <c r="H21" s="48">
        <f>'Tabell 2.2 DOK32025'!H53</f>
        <v>18723.647339947376</v>
      </c>
      <c r="I21" s="48">
        <f>'Tabell 2.2 DOK32025'!I53</f>
        <v>19927.511317063418</v>
      </c>
      <c r="J21" s="48">
        <f>'Tabell 2.2 DOK32025'!J53</f>
        <v>28665.855102643436</v>
      </c>
      <c r="K21" s="48">
        <f>'Tabell 2.2 DOK32025'!K53</f>
        <v>33807.83219738843</v>
      </c>
      <c r="L21" s="48">
        <f>'Tabell 2.2 DOK32025'!L53</f>
        <v>18965.802789380825</v>
      </c>
      <c r="M21" s="48">
        <f>'Tabell 2.2 DOK32025'!M53</f>
        <v>11801.998079302737</v>
      </c>
      <c r="N21" s="48">
        <f>'Tabell 2.2 DOK32025'!N53</f>
        <v>13752.294966770693</v>
      </c>
      <c r="O21" s="48">
        <f>'Tabell 2.2 DOK32025'!O53</f>
        <v>24361.323243068779</v>
      </c>
      <c r="P21" s="48">
        <f>'Tabell 2.2 DOK32025'!P53</f>
        <v>25730.236954491516</v>
      </c>
      <c r="Q21" s="48">
        <f>'Tabell 2.2 DOK32025'!Q53</f>
        <v>28338.351642781134</v>
      </c>
      <c r="R21" s="48">
        <f>'Tabell 2.2 DOK32025'!R53</f>
        <v>18646.579791866196</v>
      </c>
      <c r="S21" s="48">
        <f t="shared" si="8"/>
        <v>346782.33507041307</v>
      </c>
      <c r="V21" s="29"/>
      <c r="W21" s="29"/>
      <c r="X21" s="29"/>
      <c r="Y21" s="29"/>
      <c r="Z21" s="29"/>
      <c r="AA21" s="29"/>
      <c r="AB21" s="29"/>
      <c r="AC21" s="29"/>
      <c r="AD21" s="29"/>
      <c r="AE21" s="29"/>
      <c r="AF21" s="29"/>
      <c r="AG21" s="29"/>
      <c r="AH21" s="29"/>
      <c r="AI21" s="29"/>
      <c r="AJ21" s="29"/>
      <c r="AK21" s="29"/>
    </row>
    <row r="22" spans="1:37" ht="16.5" customHeight="1" thickBot="1" x14ac:dyDescent="0.4">
      <c r="A22" s="161" t="str">
        <f>A16</f>
        <v xml:space="preserve">Bydelsfordelt budsjett </v>
      </c>
      <c r="B22" s="161"/>
      <c r="C22" s="162"/>
      <c r="D22" s="163">
        <f>SUM(D19:D21)</f>
        <v>796124.3907685884</v>
      </c>
      <c r="E22" s="163">
        <f t="shared" ref="E22:S22" si="9">SUM(E19:E21)</f>
        <v>733258.89974919742</v>
      </c>
      <c r="F22" s="163">
        <f t="shared" si="9"/>
        <v>632164.9936347102</v>
      </c>
      <c r="G22" s="163">
        <f t="shared" si="9"/>
        <v>460659.32808582339</v>
      </c>
      <c r="H22" s="163">
        <f t="shared" si="9"/>
        <v>455823.04190140613</v>
      </c>
      <c r="I22" s="163">
        <f t="shared" si="9"/>
        <v>493907.79108824674</v>
      </c>
      <c r="J22" s="163">
        <f t="shared" si="9"/>
        <v>706825.30641796684</v>
      </c>
      <c r="K22" s="163">
        <f t="shared" si="9"/>
        <v>885288.8226020101</v>
      </c>
      <c r="L22" s="163">
        <f t="shared" si="9"/>
        <v>499287.76313672739</v>
      </c>
      <c r="M22" s="163">
        <f t="shared" si="9"/>
        <v>310086.36579618522</v>
      </c>
      <c r="N22" s="163">
        <f t="shared" si="9"/>
        <v>366536.54918733047</v>
      </c>
      <c r="O22" s="163">
        <f t="shared" si="9"/>
        <v>623330.60779118014</v>
      </c>
      <c r="P22" s="163">
        <f t="shared" si="9"/>
        <v>650240.80800187588</v>
      </c>
      <c r="Q22" s="163">
        <f t="shared" si="9"/>
        <v>712609.22894798825</v>
      </c>
      <c r="R22" s="163">
        <f t="shared" si="9"/>
        <v>477415.09672750643</v>
      </c>
      <c r="S22" s="163">
        <f t="shared" si="9"/>
        <v>8803558.9938367419</v>
      </c>
      <c r="V22" s="29"/>
      <c r="W22" s="29"/>
      <c r="X22" s="29"/>
      <c r="Y22" s="29"/>
      <c r="Z22" s="29"/>
      <c r="AA22" s="29"/>
      <c r="AB22" s="29"/>
      <c r="AC22" s="29"/>
      <c r="AD22" s="29"/>
      <c r="AE22" s="29"/>
      <c r="AF22" s="29"/>
      <c r="AG22" s="29"/>
      <c r="AH22" s="29"/>
      <c r="AI22" s="29"/>
      <c r="AJ22" s="29"/>
      <c r="AK22" s="29"/>
    </row>
    <row r="23" spans="1:37" ht="16.5" customHeight="1" thickBot="1" x14ac:dyDescent="0.4">
      <c r="A23" s="19"/>
      <c r="B23" s="17"/>
      <c r="C23" s="17"/>
      <c r="D23" s="53"/>
      <c r="E23" s="53"/>
      <c r="F23" s="53"/>
      <c r="G23" s="53"/>
      <c r="H23" s="53"/>
      <c r="I23" s="53"/>
      <c r="J23" s="53"/>
      <c r="K23" s="53"/>
      <c r="L23" s="53"/>
      <c r="M23" s="53"/>
      <c r="N23" s="53"/>
      <c r="O23" s="53"/>
      <c r="P23" s="53"/>
      <c r="Q23" s="53"/>
      <c r="R23" s="53"/>
      <c r="S23" s="53"/>
      <c r="V23" s="29"/>
      <c r="W23" s="29"/>
      <c r="X23" s="29"/>
      <c r="Y23" s="29"/>
      <c r="Z23" s="29"/>
      <c r="AA23" s="29"/>
      <c r="AB23" s="29"/>
      <c r="AC23" s="29"/>
      <c r="AD23" s="29"/>
      <c r="AE23" s="29"/>
      <c r="AF23" s="29"/>
      <c r="AG23" s="29"/>
      <c r="AH23" s="29"/>
      <c r="AI23" s="29"/>
      <c r="AJ23" s="29"/>
      <c r="AK23" s="29"/>
    </row>
    <row r="24" spans="1:37" ht="16.5" customHeight="1" x14ac:dyDescent="0.35">
      <c r="A24" s="164" t="str">
        <f>'Tabell 1.1 DOK32025'!A7</f>
        <v xml:space="preserve">FO2B  Barnevern </v>
      </c>
      <c r="B24" s="164"/>
      <c r="C24" s="165"/>
      <c r="D24" s="166"/>
      <c r="E24" s="166"/>
      <c r="F24" s="166"/>
      <c r="G24" s="166"/>
      <c r="H24" s="166"/>
      <c r="I24" s="166"/>
      <c r="J24" s="166"/>
      <c r="K24" s="166"/>
      <c r="L24" s="166"/>
      <c r="M24" s="166"/>
      <c r="N24" s="166"/>
      <c r="O24" s="166"/>
      <c r="P24" s="166"/>
      <c r="Q24" s="166"/>
      <c r="R24" s="166"/>
      <c r="S24" s="166"/>
      <c r="V24" s="29"/>
      <c r="W24" s="29"/>
      <c r="X24" s="29"/>
      <c r="Y24" s="29"/>
      <c r="Z24" s="29"/>
      <c r="AA24" s="29"/>
      <c r="AB24" s="29"/>
      <c r="AC24" s="29"/>
      <c r="AD24" s="29"/>
      <c r="AE24" s="29"/>
      <c r="AF24" s="29"/>
      <c r="AG24" s="29"/>
      <c r="AH24" s="29"/>
      <c r="AI24" s="29"/>
      <c r="AJ24" s="29"/>
      <c r="AK24" s="29"/>
    </row>
    <row r="25" spans="1:37" ht="16.5" customHeight="1" x14ac:dyDescent="0.35">
      <c r="A25" s="46" t="str">
        <f>A19</f>
        <v>Kriteriefordelt</v>
      </c>
      <c r="B25" s="47"/>
      <c r="C25" s="47"/>
      <c r="D25" s="48">
        <f>'Tabell 1.1 DOK32025'!$B$7*'Tabell 3.1 DOK32025'!D39/100</f>
        <v>244117.65779850294</v>
      </c>
      <c r="E25" s="48">
        <f>'Tabell 1.1 DOK32025'!$B$7*'Tabell 3.1 DOK32025'!E39/100</f>
        <v>180007.25183713064</v>
      </c>
      <c r="F25" s="48">
        <f>'Tabell 1.1 DOK32025'!$B$7*'Tabell 3.1 DOK32025'!F39/100</f>
        <v>147250.75699699036</v>
      </c>
      <c r="G25" s="48">
        <f>'Tabell 1.1 DOK32025'!$B$7*'Tabell 3.1 DOK32025'!G39/100</f>
        <v>73764.938282287796</v>
      </c>
      <c r="H25" s="48">
        <f>'Tabell 1.1 DOK32025'!$B$7*'Tabell 3.1 DOK32025'!H39/100</f>
        <v>96689.684634067366</v>
      </c>
      <c r="I25" s="48">
        <f>'Tabell 1.1 DOK32025'!$B$7*'Tabell 3.1 DOK32025'!I39/100</f>
        <v>59441.372904297787</v>
      </c>
      <c r="J25" s="48">
        <f>'Tabell 1.1 DOK32025'!$B$7*'Tabell 3.1 DOK32025'!J39/100</f>
        <v>76984.172857873287</v>
      </c>
      <c r="K25" s="48">
        <f>'Tabell 1.1 DOK32025'!$B$7*'Tabell 3.1 DOK32025'!K39/100</f>
        <v>84848.386065780738</v>
      </c>
      <c r="L25" s="48">
        <f>'Tabell 1.1 DOK32025'!$B$7*'Tabell 3.1 DOK32025'!L39/100</f>
        <v>144881.48608399776</v>
      </c>
      <c r="M25" s="48">
        <f>'Tabell 1.1 DOK32025'!$B$7*'Tabell 3.1 DOK32025'!M39/100</f>
        <v>153940.43432782608</v>
      </c>
      <c r="N25" s="48">
        <f>'Tabell 1.1 DOK32025'!$B$7*'Tabell 3.1 DOK32025'!N39/100</f>
        <v>213039.41891125462</v>
      </c>
      <c r="O25" s="48">
        <f>'Tabell 1.1 DOK32025'!$B$7*'Tabell 3.1 DOK32025'!O39/100</f>
        <v>269704.18898192846</v>
      </c>
      <c r="P25" s="48">
        <f>'Tabell 1.1 DOK32025'!$B$7*'Tabell 3.1 DOK32025'!P39/100</f>
        <v>152433.19599148442</v>
      </c>
      <c r="Q25" s="48">
        <f>'Tabell 1.1 DOK32025'!$B$7*'Tabell 3.1 DOK32025'!Q39/100</f>
        <v>99197.485925035071</v>
      </c>
      <c r="R25" s="48">
        <f>'Tabell 1.1 DOK32025'!$B$7*'Tabell 3.1 DOK32025'!R39/100</f>
        <v>257075.34489847685</v>
      </c>
      <c r="S25" s="48">
        <f>SUM(D25:R25)</f>
        <v>2253375.7764969342</v>
      </c>
      <c r="V25" s="29"/>
      <c r="W25" s="29"/>
      <c r="X25" s="29"/>
      <c r="Y25" s="29"/>
      <c r="Z25" s="29"/>
      <c r="AA25" s="29"/>
      <c r="AB25" s="29"/>
      <c r="AC25" s="29"/>
      <c r="AD25" s="29"/>
      <c r="AE25" s="29"/>
      <c r="AF25" s="29"/>
      <c r="AG25" s="29"/>
      <c r="AH25" s="29"/>
      <c r="AI25" s="29"/>
      <c r="AJ25" s="29"/>
      <c r="AK25" s="29"/>
    </row>
    <row r="26" spans="1:37" ht="16.5" customHeight="1" x14ac:dyDescent="0.35">
      <c r="A26" s="46" t="str">
        <f t="shared" ref="A26:A27" si="10">A20</f>
        <v>Særskilte tildelinger</v>
      </c>
      <c r="B26" s="47"/>
      <c r="C26" s="47"/>
      <c r="D26" s="48">
        <f>'Tabell 2.3 DOK32025'!D28</f>
        <v>941</v>
      </c>
      <c r="E26" s="48">
        <f>'Tabell 2.3 DOK32025'!E28</f>
        <v>0</v>
      </c>
      <c r="F26" s="48">
        <f>'Tabell 2.3 DOK32025'!F28</f>
        <v>0</v>
      </c>
      <c r="G26" s="48">
        <f>'Tabell 2.3 DOK32025'!G28</f>
        <v>5308</v>
      </c>
      <c r="H26" s="48">
        <f>'Tabell 2.3 DOK32025'!H28</f>
        <v>0</v>
      </c>
      <c r="I26" s="48">
        <f>'Tabell 2.3 DOK32025'!I28</f>
        <v>0</v>
      </c>
      <c r="J26" s="48">
        <f>'Tabell 2.3 DOK32025'!J28</f>
        <v>0</v>
      </c>
      <c r="K26" s="48">
        <f>'Tabell 2.3 DOK32025'!K28</f>
        <v>0</v>
      </c>
      <c r="L26" s="48">
        <f>'Tabell 2.3 DOK32025'!L28</f>
        <v>0</v>
      </c>
      <c r="M26" s="48">
        <f>'Tabell 2.3 DOK32025'!M28</f>
        <v>0</v>
      </c>
      <c r="N26" s="48">
        <f>'Tabell 2.3 DOK32025'!N28</f>
        <v>0</v>
      </c>
      <c r="O26" s="48">
        <f>'Tabell 2.3 DOK32025'!O28</f>
        <v>0</v>
      </c>
      <c r="P26" s="48">
        <f>'Tabell 2.3 DOK32025'!P28</f>
        <v>0</v>
      </c>
      <c r="Q26" s="48">
        <f>'Tabell 2.3 DOK32025'!Q28</f>
        <v>0</v>
      </c>
      <c r="R26" s="48">
        <f>'Tabell 2.3 DOK32025'!R28</f>
        <v>0</v>
      </c>
      <c r="S26" s="48">
        <f t="shared" ref="S26:S27" si="11">SUM(D26:R26)</f>
        <v>6249</v>
      </c>
      <c r="V26" s="29"/>
      <c r="W26" s="29"/>
      <c r="X26" s="29"/>
      <c r="Y26" s="29"/>
      <c r="Z26" s="29"/>
      <c r="AA26" s="29"/>
      <c r="AB26" s="29"/>
      <c r="AC26" s="29"/>
      <c r="AD26" s="29"/>
      <c r="AE26" s="29"/>
      <c r="AF26" s="29"/>
      <c r="AG26" s="29"/>
      <c r="AH26" s="29"/>
      <c r="AI26" s="29"/>
      <c r="AJ26" s="29"/>
      <c r="AK26" s="29"/>
    </row>
    <row r="27" spans="1:37" ht="16.5" customHeight="1" x14ac:dyDescent="0.35">
      <c r="A27" s="46" t="str">
        <f t="shared" si="10"/>
        <v>Kompensasjon for forventet lønns- og prisutvikling</v>
      </c>
      <c r="B27" s="47"/>
      <c r="C27" s="47"/>
      <c r="D27" s="48">
        <f>'Tabell 2.2 DOK32025'!D71</f>
        <v>11215.578974364818</v>
      </c>
      <c r="E27" s="48">
        <f>'Tabell 2.2 DOK32025'!E71</f>
        <v>8270.1332101265816</v>
      </c>
      <c r="F27" s="48">
        <f>'Tabell 2.2 DOK32025'!F71</f>
        <v>6765.1906422021893</v>
      </c>
      <c r="G27" s="48">
        <f>'Tabell 2.2 DOK32025'!G71</f>
        <v>3389.0071627961488</v>
      </c>
      <c r="H27" s="48">
        <f>'Tabell 2.2 DOK32025'!H71</f>
        <v>4442.2464306736501</v>
      </c>
      <c r="I27" s="48">
        <f>'Tabell 2.2 DOK32025'!I71</f>
        <v>2730.9348212045206</v>
      </c>
      <c r="J27" s="48">
        <f>'Tabell 2.2 DOK32025'!J71</f>
        <v>3536.9095306342292</v>
      </c>
      <c r="K27" s="48">
        <f>'Tabell 2.2 DOK32025'!K71</f>
        <v>3898.2177010465948</v>
      </c>
      <c r="L27" s="48">
        <f>'Tabell 2.2 DOK32025'!L71</f>
        <v>6656.3384384084457</v>
      </c>
      <c r="M27" s="48">
        <f>'Tabell 2.2 DOK32025'!M71</f>
        <v>7072.5367190637635</v>
      </c>
      <c r="N27" s="48">
        <f>'Tabell 2.2 DOK32025'!N71</f>
        <v>9787.7410794436164</v>
      </c>
      <c r="O27" s="48">
        <f>'Tabell 2.2 DOK32025'!O71</f>
        <v>12391.109510564796</v>
      </c>
      <c r="P27" s="48">
        <f>'Tabell 2.2 DOK32025'!P71</f>
        <v>7003.2891654583482</v>
      </c>
      <c r="Q27" s="48">
        <f>'Tabell 2.2 DOK32025'!Q71</f>
        <v>4557.4631818276293</v>
      </c>
      <c r="R27" s="48">
        <f>'Tabell 2.2 DOK32025'!R71</f>
        <v>11810.898314659411</v>
      </c>
      <c r="S27" s="48">
        <f t="shared" si="11"/>
        <v>103527.59488247475</v>
      </c>
      <c r="V27" s="29"/>
      <c r="W27" s="29"/>
      <c r="X27" s="29"/>
      <c r="Y27" s="29"/>
      <c r="Z27" s="29"/>
      <c r="AA27" s="29"/>
      <c r="AB27" s="29"/>
      <c r="AC27" s="29"/>
      <c r="AD27" s="29"/>
      <c r="AE27" s="29"/>
      <c r="AF27" s="29"/>
      <c r="AG27" s="29"/>
      <c r="AH27" s="29"/>
      <c r="AI27" s="29"/>
      <c r="AJ27" s="29"/>
      <c r="AK27" s="29"/>
    </row>
    <row r="28" spans="1:37" ht="16.5" customHeight="1" thickBot="1" x14ac:dyDescent="0.4">
      <c r="A28" s="167" t="str">
        <f>A22</f>
        <v xml:space="preserve">Bydelsfordelt budsjett </v>
      </c>
      <c r="B28" s="168"/>
      <c r="C28" s="169"/>
      <c r="D28" s="170">
        <f>SUM(D25:D27)</f>
        <v>256274.23677286776</v>
      </c>
      <c r="E28" s="170">
        <f t="shared" ref="E28:S28" si="12">SUM(E25:E27)</f>
        <v>188277.38504725721</v>
      </c>
      <c r="F28" s="170">
        <f t="shared" si="12"/>
        <v>154015.94763919254</v>
      </c>
      <c r="G28" s="170">
        <f t="shared" si="12"/>
        <v>82461.94544508394</v>
      </c>
      <c r="H28" s="170">
        <f t="shared" si="12"/>
        <v>101131.93106474102</v>
      </c>
      <c r="I28" s="170">
        <f t="shared" si="12"/>
        <v>62172.307725502309</v>
      </c>
      <c r="J28" s="170">
        <f t="shared" si="12"/>
        <v>80521.082388507522</v>
      </c>
      <c r="K28" s="170">
        <f t="shared" si="12"/>
        <v>88746.603766827335</v>
      </c>
      <c r="L28" s="170">
        <f t="shared" si="12"/>
        <v>151537.82452240621</v>
      </c>
      <c r="M28" s="170">
        <f t="shared" si="12"/>
        <v>161012.97104688984</v>
      </c>
      <c r="N28" s="170">
        <f t="shared" si="12"/>
        <v>222827.15999069824</v>
      </c>
      <c r="O28" s="170">
        <f t="shared" si="12"/>
        <v>282095.29849249322</v>
      </c>
      <c r="P28" s="170">
        <f t="shared" si="12"/>
        <v>159436.48515694277</v>
      </c>
      <c r="Q28" s="170">
        <f t="shared" si="12"/>
        <v>103754.9491068627</v>
      </c>
      <c r="R28" s="170">
        <f t="shared" si="12"/>
        <v>268886.24321313627</v>
      </c>
      <c r="S28" s="170">
        <f t="shared" si="12"/>
        <v>2363152.371379409</v>
      </c>
      <c r="V28" s="29"/>
      <c r="W28" s="29"/>
      <c r="X28" s="29"/>
      <c r="Y28" s="29"/>
      <c r="Z28" s="29"/>
      <c r="AA28" s="29"/>
      <c r="AB28" s="29"/>
      <c r="AC28" s="29"/>
      <c r="AD28" s="29"/>
      <c r="AE28" s="29"/>
      <c r="AF28" s="29"/>
      <c r="AG28" s="29"/>
      <c r="AH28" s="29"/>
      <c r="AI28" s="29"/>
      <c r="AJ28" s="29"/>
      <c r="AK28" s="29"/>
    </row>
    <row r="29" spans="1:37" ht="16.5" customHeight="1" thickBot="1" x14ac:dyDescent="0.4">
      <c r="A29" s="54"/>
      <c r="B29" s="54"/>
      <c r="C29" s="54"/>
      <c r="D29" s="53"/>
      <c r="E29" s="53"/>
      <c r="F29" s="53"/>
      <c r="G29" s="53"/>
      <c r="H29" s="53"/>
      <c r="I29" s="53"/>
      <c r="J29" s="53"/>
      <c r="K29" s="53"/>
      <c r="L29" s="53"/>
      <c r="M29" s="53"/>
      <c r="N29" s="53"/>
      <c r="O29" s="53"/>
      <c r="P29" s="53"/>
      <c r="Q29" s="53"/>
      <c r="R29" s="53"/>
      <c r="S29" s="53"/>
      <c r="V29" s="29"/>
      <c r="W29" s="29"/>
      <c r="X29" s="29"/>
      <c r="Y29" s="29"/>
      <c r="Z29" s="29"/>
      <c r="AA29" s="29"/>
      <c r="AB29" s="29"/>
      <c r="AC29" s="29"/>
      <c r="AD29" s="29"/>
      <c r="AE29" s="29"/>
      <c r="AF29" s="29"/>
      <c r="AG29" s="29"/>
      <c r="AH29" s="29"/>
      <c r="AI29" s="29"/>
      <c r="AJ29" s="29"/>
      <c r="AK29" s="29"/>
    </row>
    <row r="30" spans="1:37" ht="16.5" customHeight="1" x14ac:dyDescent="0.35">
      <c r="A30" s="164" t="str">
        <f>'Tabell 1.1 DOK32025'!A8</f>
        <v>FO2C Aktivitetstilbud for barn og unge, helsestasjon og skolehelsetjeneste</v>
      </c>
      <c r="B30" s="164"/>
      <c r="C30" s="165"/>
      <c r="D30" s="166"/>
      <c r="E30" s="166"/>
      <c r="F30" s="166"/>
      <c r="G30" s="166"/>
      <c r="H30" s="166"/>
      <c r="I30" s="166"/>
      <c r="J30" s="166"/>
      <c r="K30" s="166"/>
      <c r="L30" s="166"/>
      <c r="M30" s="166"/>
      <c r="N30" s="166"/>
      <c r="O30" s="166"/>
      <c r="P30" s="166"/>
      <c r="Q30" s="166"/>
      <c r="R30" s="166"/>
      <c r="S30" s="166"/>
      <c r="V30" s="29"/>
      <c r="W30" s="29"/>
      <c r="X30" s="29"/>
      <c r="Y30" s="29"/>
      <c r="Z30" s="29"/>
      <c r="AA30" s="29"/>
      <c r="AB30" s="29"/>
      <c r="AC30" s="29"/>
      <c r="AD30" s="29"/>
      <c r="AE30" s="29"/>
      <c r="AF30" s="29"/>
      <c r="AG30" s="29"/>
      <c r="AH30" s="29"/>
      <c r="AI30" s="29"/>
      <c r="AJ30" s="29"/>
      <c r="AK30" s="29"/>
    </row>
    <row r="31" spans="1:37" ht="16.5" customHeight="1" x14ac:dyDescent="0.35">
      <c r="A31" s="46" t="str">
        <f>A25</f>
        <v>Kriteriefordelt</v>
      </c>
      <c r="B31" s="47"/>
      <c r="C31" s="47"/>
      <c r="D31" s="48">
        <f>'Tabell 1.1 DOK32025'!$B$8*'Tabell 3.1 DOK32025'!D50/100</f>
        <v>89527.487821495553</v>
      </c>
      <c r="E31" s="48">
        <f>'Tabell 1.1 DOK32025'!$B$8*'Tabell 3.1 DOK32025'!E50/100</f>
        <v>81190.787453192475</v>
      </c>
      <c r="F31" s="48">
        <f>'Tabell 1.1 DOK32025'!$B$8*'Tabell 3.1 DOK32025'!F50/100</f>
        <v>58055.143640982482</v>
      </c>
      <c r="G31" s="48">
        <f>'Tabell 1.1 DOK32025'!$B$8*'Tabell 3.1 DOK32025'!G50/100</f>
        <v>39295.597122487736</v>
      </c>
      <c r="H31" s="48">
        <f>'Tabell 1.1 DOK32025'!$B$8*'Tabell 3.1 DOK32025'!H50/100</f>
        <v>55088.532838993866</v>
      </c>
      <c r="I31" s="48">
        <f>'Tabell 1.1 DOK32025'!$B$8*'Tabell 3.1 DOK32025'!I50/100</f>
        <v>49901.117096125126</v>
      </c>
      <c r="J31" s="48">
        <f>'Tabell 1.1 DOK32025'!$B$8*'Tabell 3.1 DOK32025'!J50/100</f>
        <v>79656.745787077263</v>
      </c>
      <c r="K31" s="48">
        <f>'Tabell 1.1 DOK32025'!$B$8*'Tabell 3.1 DOK32025'!K50/100</f>
        <v>78345.499365265088</v>
      </c>
      <c r="L31" s="48">
        <f>'Tabell 1.1 DOK32025'!$B$8*'Tabell 3.1 DOK32025'!L50/100</f>
        <v>64361.411932117015</v>
      </c>
      <c r="M31" s="48">
        <f>'Tabell 1.1 DOK32025'!$B$8*'Tabell 3.1 DOK32025'!M50/100</f>
        <v>47302.989739229342</v>
      </c>
      <c r="N31" s="48">
        <f>'Tabell 1.1 DOK32025'!$B$8*'Tabell 3.1 DOK32025'!N50/100</f>
        <v>63532.088029919236</v>
      </c>
      <c r="O31" s="48">
        <f>'Tabell 1.1 DOK32025'!$B$8*'Tabell 3.1 DOK32025'!O50/100</f>
        <v>87455.743417444988</v>
      </c>
      <c r="P31" s="48">
        <f>'Tabell 1.1 DOK32025'!$B$8*'Tabell 3.1 DOK32025'!P50/100</f>
        <v>80980.661438190626</v>
      </c>
      <c r="Q31" s="48">
        <f>'Tabell 1.1 DOK32025'!$B$8*'Tabell 3.1 DOK32025'!Q50/100</f>
        <v>79272.792874486986</v>
      </c>
      <c r="R31" s="48">
        <f>'Tabell 1.1 DOK32025'!$B$8*'Tabell 3.1 DOK32025'!R50/100</f>
        <v>74941.705241526666</v>
      </c>
      <c r="S31" s="48">
        <f>SUM(D31:R31)</f>
        <v>1028908.3037985346</v>
      </c>
      <c r="U31" s="29"/>
      <c r="V31" s="29"/>
      <c r="W31" s="29"/>
      <c r="X31" s="29"/>
      <c r="Y31" s="29"/>
      <c r="Z31" s="29"/>
      <c r="AA31" s="29"/>
      <c r="AB31" s="29"/>
      <c r="AC31" s="29"/>
      <c r="AD31" s="29"/>
      <c r="AE31" s="29"/>
      <c r="AF31" s="29"/>
      <c r="AG31" s="29"/>
      <c r="AH31" s="29"/>
      <c r="AI31" s="29"/>
      <c r="AJ31" s="29"/>
      <c r="AK31" s="29"/>
    </row>
    <row r="32" spans="1:37" ht="16.5" customHeight="1" x14ac:dyDescent="0.35">
      <c r="A32" s="46" t="str">
        <f t="shared" ref="A32:A33" si="13">A26</f>
        <v>Særskilte tildelinger</v>
      </c>
      <c r="B32" s="47"/>
      <c r="C32" s="47"/>
      <c r="D32" s="48">
        <f>'Tabell 2.3 DOK32025'!D45</f>
        <v>28731.856706924871</v>
      </c>
      <c r="E32" s="48">
        <f>'Tabell 2.3 DOK32025'!E45</f>
        <v>23239.262683826877</v>
      </c>
      <c r="F32" s="48">
        <f>'Tabell 2.3 DOK32025'!F45</f>
        <v>10554.9836736773</v>
      </c>
      <c r="G32" s="48">
        <f>'Tabell 2.3 DOK32025'!G45</f>
        <v>10279.629725341591</v>
      </c>
      <c r="H32" s="48">
        <f>'Tabell 2.3 DOK32025'!H45</f>
        <v>14086.77912789286</v>
      </c>
      <c r="I32" s="48">
        <f>'Tabell 2.3 DOK32025'!I45</f>
        <v>4465.4952659856699</v>
      </c>
      <c r="J32" s="48">
        <f>'Tabell 2.3 DOK32025'!J45</f>
        <v>4920.4852421245341</v>
      </c>
      <c r="K32" s="48">
        <f>'Tabell 2.3 DOK32025'!K45</f>
        <v>8051.0722425599852</v>
      </c>
      <c r="L32" s="48">
        <f>'Tabell 2.3 DOK32025'!L45</f>
        <v>11133.429510955339</v>
      </c>
      <c r="M32" s="48">
        <f>'Tabell 2.3 DOK32025'!M45</f>
        <v>7990.3660279891919</v>
      </c>
      <c r="N32" s="48">
        <f>'Tabell 2.3 DOK32025'!N45</f>
        <v>17059.223113399239</v>
      </c>
      <c r="O32" s="48">
        <f>'Tabell 2.3 DOK32025'!O45</f>
        <v>14744.369353254739</v>
      </c>
      <c r="P32" s="48">
        <f>'Tabell 2.3 DOK32025'!P45</f>
        <v>7638.2114785733938</v>
      </c>
      <c r="Q32" s="48">
        <f>'Tabell 2.3 DOK32025'!Q45</f>
        <v>6537.2240941052887</v>
      </c>
      <c r="R32" s="48">
        <f>'Tabell 2.3 DOK32025'!R45</f>
        <v>16995.022503389126</v>
      </c>
      <c r="S32" s="48">
        <f>SUM(D32:R32)</f>
        <v>186427.41075000001</v>
      </c>
      <c r="V32" s="29"/>
      <c r="W32" s="29"/>
      <c r="X32" s="29"/>
      <c r="Y32" s="29"/>
      <c r="Z32" s="29"/>
      <c r="AA32" s="29"/>
      <c r="AB32" s="29"/>
      <c r="AC32" s="29"/>
      <c r="AD32" s="29"/>
      <c r="AE32" s="29"/>
      <c r="AF32" s="29"/>
      <c r="AG32" s="29"/>
      <c r="AH32" s="29"/>
      <c r="AI32" s="29"/>
      <c r="AJ32" s="29"/>
      <c r="AK32" s="29"/>
    </row>
    <row r="33" spans="1:37" ht="16.5" customHeight="1" x14ac:dyDescent="0.35">
      <c r="A33" s="46" t="str">
        <f t="shared" si="13"/>
        <v>Kompensasjon for forventet lønns- og prisutvikling</v>
      </c>
      <c r="B33" s="47"/>
      <c r="C33" s="47"/>
      <c r="D33" s="48">
        <f>'Tabell 2.2 DOK32025'!D89</f>
        <v>4272.6304961997957</v>
      </c>
      <c r="E33" s="48">
        <f>'Tabell 2.2 DOK32025'!E89</f>
        <v>3874.7678832969077</v>
      </c>
      <c r="F33" s="48">
        <f>'Tabell 2.2 DOK32025'!F89</f>
        <v>2770.6370771431948</v>
      </c>
      <c r="G33" s="48">
        <f>'Tabell 2.2 DOK32025'!G89</f>
        <v>1875.352148456134</v>
      </c>
      <c r="H33" s="48">
        <f>'Tabell 2.2 DOK32025'!H89</f>
        <v>2629.0578583874449</v>
      </c>
      <c r="I33" s="48">
        <f>'Tabell 2.2 DOK32025'!I89</f>
        <v>2381.4924319606534</v>
      </c>
      <c r="J33" s="48">
        <f>'Tabell 2.2 DOK32025'!J89</f>
        <v>3801.5569246899431</v>
      </c>
      <c r="K33" s="48">
        <f>'Tabell 2.2 DOK32025'!K89</f>
        <v>3738.9786977543449</v>
      </c>
      <c r="L33" s="48">
        <f>'Tabell 2.2 DOK32025'!L89</f>
        <v>3071.598880870361</v>
      </c>
      <c r="M33" s="48">
        <f>'Tabell 2.2 DOK32025'!M89</f>
        <v>2257.4988022028597</v>
      </c>
      <c r="N33" s="48">
        <f>'Tabell 2.2 DOK32025'!N89</f>
        <v>3032.0200355125794</v>
      </c>
      <c r="O33" s="48">
        <f>'Tabell 2.2 DOK32025'!O89</f>
        <v>4173.7580879990119</v>
      </c>
      <c r="P33" s="48">
        <f>'Tabell 2.2 DOK32025'!P89</f>
        <v>3864.7397808494006</v>
      </c>
      <c r="Q33" s="48">
        <f>'Tabell 2.2 DOK32025'!Q89</f>
        <v>3783.2330672540143</v>
      </c>
      <c r="R33" s="48">
        <f>'Tabell 2.2 DOK32025'!R89</f>
        <v>3576.5352412277043</v>
      </c>
      <c r="S33" s="48">
        <f t="shared" ref="S33" si="14">SUM(D33:R33)</f>
        <v>49103.857413804348</v>
      </c>
      <c r="V33" s="29"/>
      <c r="W33" s="29"/>
      <c r="X33" s="29"/>
      <c r="Y33" s="29"/>
      <c r="Z33" s="29"/>
      <c r="AA33" s="29"/>
      <c r="AB33" s="29"/>
      <c r="AC33" s="29"/>
      <c r="AD33" s="29"/>
      <c r="AE33" s="29"/>
      <c r="AF33" s="29"/>
      <c r="AG33" s="29"/>
      <c r="AH33" s="29"/>
      <c r="AI33" s="29"/>
      <c r="AJ33" s="29"/>
      <c r="AK33" s="29"/>
    </row>
    <row r="34" spans="1:37" ht="16.5" customHeight="1" thickBot="1" x14ac:dyDescent="0.4">
      <c r="A34" s="167" t="str">
        <f>A28</f>
        <v xml:space="preserve">Bydelsfordelt budsjett </v>
      </c>
      <c r="B34" s="168"/>
      <c r="C34" s="169"/>
      <c r="D34" s="170">
        <f>SUM(D31:D33)</f>
        <v>122531.97502462022</v>
      </c>
      <c r="E34" s="170">
        <f t="shared" ref="E34:S34" si="15">SUM(E31:E33)</f>
        <v>108304.81802031626</v>
      </c>
      <c r="F34" s="170">
        <f t="shared" si="15"/>
        <v>71380.764391802979</v>
      </c>
      <c r="G34" s="170">
        <f t="shared" si="15"/>
        <v>51450.578996285461</v>
      </c>
      <c r="H34" s="170">
        <f t="shared" si="15"/>
        <v>71804.369825274174</v>
      </c>
      <c r="I34" s="170">
        <f t="shared" si="15"/>
        <v>56748.104794071449</v>
      </c>
      <c r="J34" s="170">
        <f t="shared" si="15"/>
        <v>88378.787953891733</v>
      </c>
      <c r="K34" s="170">
        <f t="shared" si="15"/>
        <v>90135.550305579411</v>
      </c>
      <c r="L34" s="170">
        <f t="shared" si="15"/>
        <v>78566.440323942705</v>
      </c>
      <c r="M34" s="170">
        <f t="shared" si="15"/>
        <v>57550.854569421397</v>
      </c>
      <c r="N34" s="170">
        <f t="shared" si="15"/>
        <v>83623.331178831068</v>
      </c>
      <c r="O34" s="170">
        <f t="shared" si="15"/>
        <v>106373.87085869873</v>
      </c>
      <c r="P34" s="170">
        <f t="shared" si="15"/>
        <v>92483.612697613426</v>
      </c>
      <c r="Q34" s="170">
        <f t="shared" si="15"/>
        <v>89593.250035846286</v>
      </c>
      <c r="R34" s="170">
        <f t="shared" si="15"/>
        <v>95513.262986143483</v>
      </c>
      <c r="S34" s="170">
        <f t="shared" si="15"/>
        <v>1264439.5719623389</v>
      </c>
      <c r="V34" s="29"/>
      <c r="W34" s="29"/>
      <c r="X34" s="29"/>
      <c r="Y34" s="29"/>
      <c r="Z34" s="29"/>
      <c r="AA34" s="29"/>
      <c r="AB34" s="29"/>
      <c r="AC34" s="29"/>
      <c r="AD34" s="29"/>
      <c r="AE34" s="29"/>
      <c r="AF34" s="29"/>
      <c r="AG34" s="29"/>
      <c r="AH34" s="29"/>
      <c r="AI34" s="29"/>
      <c r="AJ34" s="29"/>
      <c r="AK34" s="29"/>
    </row>
    <row r="35" spans="1:37" ht="16.5" customHeight="1" thickBot="1" x14ac:dyDescent="0.4">
      <c r="A35" s="52"/>
      <c r="B35" s="52"/>
      <c r="C35" s="52"/>
      <c r="D35" s="52"/>
      <c r="E35" s="52"/>
      <c r="F35" s="52"/>
      <c r="G35" s="52"/>
      <c r="H35" s="52"/>
      <c r="I35" s="52"/>
      <c r="J35" s="52"/>
      <c r="K35" s="52"/>
      <c r="L35" s="52"/>
      <c r="M35" s="52"/>
      <c r="N35" s="52"/>
      <c r="O35" s="52"/>
      <c r="P35" s="52"/>
      <c r="Q35" s="52"/>
      <c r="R35" s="52"/>
      <c r="S35" s="52"/>
      <c r="V35" s="29"/>
      <c r="W35" s="29"/>
      <c r="X35" s="29"/>
      <c r="Y35" s="29"/>
      <c r="Z35" s="29"/>
      <c r="AA35" s="29"/>
      <c r="AB35" s="29"/>
      <c r="AC35" s="29"/>
      <c r="AD35" s="29"/>
      <c r="AE35" s="29"/>
      <c r="AF35" s="29"/>
      <c r="AG35" s="29"/>
      <c r="AH35" s="29"/>
      <c r="AI35" s="29"/>
      <c r="AJ35" s="29"/>
      <c r="AK35" s="29"/>
    </row>
    <row r="36" spans="1:37" ht="16.5" customHeight="1" x14ac:dyDescent="0.35">
      <c r="A36" s="171" t="str">
        <f>'Tabell 1.1 DOK32025'!A9</f>
        <v>FO3 Helse og omsorg</v>
      </c>
      <c r="B36" s="172"/>
      <c r="C36" s="172"/>
      <c r="D36" s="173"/>
      <c r="E36" s="173"/>
      <c r="F36" s="173"/>
      <c r="G36" s="173"/>
      <c r="H36" s="173"/>
      <c r="I36" s="173"/>
      <c r="J36" s="173"/>
      <c r="K36" s="173"/>
      <c r="L36" s="173"/>
      <c r="M36" s="173"/>
      <c r="N36" s="173"/>
      <c r="O36" s="173"/>
      <c r="P36" s="173"/>
      <c r="Q36" s="173"/>
      <c r="R36" s="173"/>
      <c r="S36" s="173"/>
      <c r="V36" s="29"/>
      <c r="W36" s="29"/>
      <c r="X36" s="29"/>
      <c r="Y36" s="29"/>
      <c r="Z36" s="29"/>
      <c r="AA36" s="29"/>
      <c r="AB36" s="29"/>
      <c r="AC36" s="29"/>
      <c r="AD36" s="29"/>
      <c r="AE36" s="29"/>
      <c r="AF36" s="29"/>
      <c r="AG36" s="29"/>
      <c r="AH36" s="29"/>
      <c r="AI36" s="29"/>
      <c r="AJ36" s="29"/>
      <c r="AK36" s="29"/>
    </row>
    <row r="37" spans="1:37" ht="16.5" customHeight="1" x14ac:dyDescent="0.35">
      <c r="A37" s="46" t="str">
        <f>A31</f>
        <v>Kriteriefordelt</v>
      </c>
      <c r="B37" s="47"/>
      <c r="C37" s="47"/>
      <c r="D37" s="48">
        <f>'Tabell 1.1 DOK32025'!$B$9*'Tabell 3.1 DOK32025'!D68/100</f>
        <v>876875.9298120531</v>
      </c>
      <c r="E37" s="48">
        <f>'Tabell 1.1 DOK32025'!$B$9*'Tabell 3.1 DOK32025'!E68/100</f>
        <v>756727.87556063069</v>
      </c>
      <c r="F37" s="48">
        <f>'Tabell 1.1 DOK32025'!$B$9*'Tabell 3.1 DOK32025'!F68/100</f>
        <v>678508.02854505985</v>
      </c>
      <c r="G37" s="48">
        <f>'Tabell 1.1 DOK32025'!$B$9*'Tabell 3.1 DOK32025'!G68/100</f>
        <v>518575.60124123399</v>
      </c>
      <c r="H37" s="48">
        <f>'Tabell 1.1 DOK32025'!$B$9*'Tabell 3.1 DOK32025'!H68/100</f>
        <v>1043281.2609004531</v>
      </c>
      <c r="I37" s="48">
        <f>'Tabell 1.1 DOK32025'!$B$9*'Tabell 3.1 DOK32025'!I68/100</f>
        <v>778409.29260458285</v>
      </c>
      <c r="J37" s="48">
        <f>'Tabell 1.1 DOK32025'!$B$9*'Tabell 3.1 DOK32025'!J68/100</f>
        <v>1020215.0217403098</v>
      </c>
      <c r="K37" s="48">
        <f>'Tabell 1.1 DOK32025'!$B$9*'Tabell 3.1 DOK32025'!K68/100</f>
        <v>938583.07959928189</v>
      </c>
      <c r="L37" s="48">
        <f>'Tabell 1.1 DOK32025'!$B$9*'Tabell 3.1 DOK32025'!L68/100</f>
        <v>674237.24266365031</v>
      </c>
      <c r="M37" s="48">
        <f>'Tabell 1.1 DOK32025'!$B$9*'Tabell 3.1 DOK32025'!M68/100</f>
        <v>746828.11326597945</v>
      </c>
      <c r="N37" s="48">
        <f>'Tabell 1.1 DOK32025'!$B$9*'Tabell 3.1 DOK32025'!N68/100</f>
        <v>859781.56211650604</v>
      </c>
      <c r="O37" s="48">
        <f>'Tabell 1.1 DOK32025'!$B$9*'Tabell 3.1 DOK32025'!O68/100</f>
        <v>1226376.2494727306</v>
      </c>
      <c r="P37" s="48">
        <f>'Tabell 1.1 DOK32025'!$B$9*'Tabell 3.1 DOK32025'!P68/100</f>
        <v>1247905.531638446</v>
      </c>
      <c r="Q37" s="48">
        <f>'Tabell 1.1 DOK32025'!$B$9*'Tabell 3.1 DOK32025'!Q68/100</f>
        <v>1134620.3378027561</v>
      </c>
      <c r="R37" s="48">
        <f>'Tabell 1.1 DOK32025'!$B$9*'Tabell 3.1 DOK32025'!R68/100</f>
        <v>849287.10221501382</v>
      </c>
      <c r="S37" s="48">
        <f>SUM(D37:R37)</f>
        <v>13350212.229178688</v>
      </c>
      <c r="U37" s="29"/>
      <c r="V37" s="29"/>
      <c r="W37" s="29"/>
      <c r="X37" s="29"/>
      <c r="Y37" s="29"/>
      <c r="Z37" s="29"/>
      <c r="AA37" s="29"/>
      <c r="AB37" s="29"/>
      <c r="AC37" s="29"/>
      <c r="AD37" s="29"/>
      <c r="AE37" s="29"/>
      <c r="AF37" s="29"/>
      <c r="AG37" s="29"/>
      <c r="AH37" s="29"/>
      <c r="AI37" s="29"/>
      <c r="AJ37" s="29"/>
      <c r="AK37" s="29">
        <f t="shared" ref="AK37" si="16">T37+T38</f>
        <v>0</v>
      </c>
    </row>
    <row r="38" spans="1:37" ht="16.5" customHeight="1" x14ac:dyDescent="0.35">
      <c r="A38" s="46" t="str">
        <f t="shared" ref="A38:A39" si="17">A32</f>
        <v>Særskilte tildelinger</v>
      </c>
      <c r="B38" s="47"/>
      <c r="C38" s="47"/>
      <c r="D38" s="48">
        <f>'Tabell 2.3 DOK32025'!D63</f>
        <v>18673.650921437074</v>
      </c>
      <c r="E38" s="48">
        <f>'Tabell 2.3 DOK32025'!E63</f>
        <v>9225.6566978414012</v>
      </c>
      <c r="F38" s="48">
        <f>'Tabell 2.3 DOK32025'!F63</f>
        <v>7996.4752693025948</v>
      </c>
      <c r="G38" s="48">
        <f>'Tabell 2.3 DOK32025'!G63</f>
        <v>19769.879936197296</v>
      </c>
      <c r="H38" s="48">
        <f>'Tabell 2.3 DOK32025'!H63</f>
        <v>8767.9433345190155</v>
      </c>
      <c r="I38" s="48">
        <f>'Tabell 2.3 DOK32025'!I63</f>
        <v>2201.1377051418922</v>
      </c>
      <c r="J38" s="48">
        <f>'Tabell 2.3 DOK32025'!J63</f>
        <v>9149.387720324763</v>
      </c>
      <c r="K38" s="48">
        <f>'Tabell 2.3 DOK32025'!K63</f>
        <v>4928.0946200508815</v>
      </c>
      <c r="L38" s="48">
        <f>'Tabell 2.3 DOK32025'!L63</f>
        <v>7582.0771899191441</v>
      </c>
      <c r="M38" s="48">
        <f>'Tabell 2.3 DOK32025'!M63</f>
        <v>8022.8258290511458</v>
      </c>
      <c r="N38" s="48">
        <f>'Tabell 2.3 DOK32025'!N63</f>
        <v>8143.0417889347673</v>
      </c>
      <c r="O38" s="48">
        <f>'Tabell 2.3 DOK32025'!O63</f>
        <v>23070.238582308557</v>
      </c>
      <c r="P38" s="48">
        <f>'Tabell 2.3 DOK32025'!P63</f>
        <v>15276.491675811685</v>
      </c>
      <c r="Q38" s="48">
        <f>'Tabell 2.3 DOK32025'!Q63</f>
        <v>3166.7787275963906</v>
      </c>
      <c r="R38" s="48">
        <f>'Tabell 2.3 DOK32025'!R63</f>
        <v>13013.320001563396</v>
      </c>
      <c r="S38" s="48">
        <f t="shared" ref="S38:S39" si="18">SUM(D38:R38)</f>
        <v>158987.00000000003</v>
      </c>
      <c r="V38" s="29"/>
      <c r="W38" s="29"/>
      <c r="X38" s="29"/>
      <c r="Y38" s="29"/>
      <c r="Z38" s="29"/>
      <c r="AA38" s="29"/>
      <c r="AB38" s="29"/>
      <c r="AC38" s="29"/>
      <c r="AD38" s="29"/>
      <c r="AE38" s="29"/>
      <c r="AF38" s="29"/>
      <c r="AG38" s="29"/>
      <c r="AH38" s="29"/>
      <c r="AI38" s="29"/>
      <c r="AJ38" s="29"/>
      <c r="AK38" s="29"/>
    </row>
    <row r="39" spans="1:37" ht="16.5" customHeight="1" x14ac:dyDescent="0.35">
      <c r="A39" s="46" t="str">
        <f t="shared" si="17"/>
        <v>Kompensasjon for forventet lønns- og prisutvikling</v>
      </c>
      <c r="B39" s="47"/>
      <c r="C39" s="47"/>
      <c r="D39" s="48">
        <f>'Tabell 2.2 DOK32025'!D107</f>
        <v>39854.058620383446</v>
      </c>
      <c r="E39" s="48">
        <f>'Tabell 2.2 DOK32025'!E107</f>
        <v>34393.323031156448</v>
      </c>
      <c r="F39" s="48">
        <f>'Tabell 2.2 DOK32025'!F107</f>
        <v>30838.226737312278</v>
      </c>
      <c r="G39" s="48">
        <f>'Tabell 2.2 DOK32025'!G107</f>
        <v>23569.289232740717</v>
      </c>
      <c r="H39" s="48">
        <f>'Tabell 2.2 DOK32025'!H107</f>
        <v>47417.189953413515</v>
      </c>
      <c r="I39" s="48">
        <f>'Tabell 2.2 DOK32025'!I107</f>
        <v>35378.744613007664</v>
      </c>
      <c r="J39" s="48">
        <f>'Tabell 2.2 DOK32025'!J107</f>
        <v>46368.828131191774</v>
      </c>
      <c r="K39" s="48">
        <f>'Tabell 2.2 DOK32025'!K107</f>
        <v>42658.65192863415</v>
      </c>
      <c r="L39" s="48">
        <f>'Tabell 2.2 DOK32025'!L107</f>
        <v>30644.119287117719</v>
      </c>
      <c r="M39" s="48">
        <f>'Tabell 2.2 DOK32025'!M107</f>
        <v>33943.378297351905</v>
      </c>
      <c r="N39" s="48">
        <f>'Tabell 2.2 DOK32025'!N107</f>
        <v>39077.118680473424</v>
      </c>
      <c r="O39" s="48">
        <f>'Tabell 2.2 DOK32025'!O107</f>
        <v>55738.867125259269</v>
      </c>
      <c r="P39" s="48">
        <f>'Tabell 2.2 DOK32025'!P107</f>
        <v>56717.374168634386</v>
      </c>
      <c r="Q39" s="48">
        <f>'Tabell 2.2 DOK32025'!Q107</f>
        <v>51568.555957924931</v>
      </c>
      <c r="R39" s="48">
        <f>'Tabell 2.2 DOK32025'!R107</f>
        <v>38600.144908148548</v>
      </c>
      <c r="S39" s="48">
        <f t="shared" si="18"/>
        <v>606767.87067275017</v>
      </c>
      <c r="V39" s="29"/>
      <c r="W39" s="29"/>
      <c r="X39" s="29"/>
      <c r="Y39" s="29"/>
      <c r="Z39" s="29"/>
      <c r="AA39" s="29"/>
      <c r="AB39" s="29"/>
      <c r="AC39" s="29"/>
      <c r="AD39" s="29"/>
      <c r="AE39" s="29"/>
      <c r="AF39" s="29"/>
      <c r="AG39" s="29"/>
      <c r="AH39" s="29"/>
      <c r="AI39" s="29"/>
      <c r="AJ39" s="29"/>
      <c r="AK39" s="29"/>
    </row>
    <row r="40" spans="1:37" ht="16.5" customHeight="1" thickBot="1" x14ac:dyDescent="0.4">
      <c r="A40" s="174" t="str">
        <f>A34</f>
        <v xml:space="preserve">Bydelsfordelt budsjett </v>
      </c>
      <c r="B40" s="175"/>
      <c r="C40" s="175"/>
      <c r="D40" s="176">
        <f>SUM(D37:D39)</f>
        <v>935403.63935387367</v>
      </c>
      <c r="E40" s="176">
        <f t="shared" ref="E40:S40" si="19">SUM(E37:E39)</f>
        <v>800346.8552896285</v>
      </c>
      <c r="F40" s="176">
        <f t="shared" si="19"/>
        <v>717342.73055167473</v>
      </c>
      <c r="G40" s="176">
        <f t="shared" si="19"/>
        <v>561914.77041017206</v>
      </c>
      <c r="H40" s="176">
        <f t="shared" si="19"/>
        <v>1099466.3941883857</v>
      </c>
      <c r="I40" s="176">
        <f t="shared" si="19"/>
        <v>815989.1749227324</v>
      </c>
      <c r="J40" s="176">
        <f t="shared" si="19"/>
        <v>1075733.2375918264</v>
      </c>
      <c r="K40" s="176">
        <f t="shared" si="19"/>
        <v>986169.8261479669</v>
      </c>
      <c r="L40" s="176">
        <f t="shared" si="19"/>
        <v>712463.43914068723</v>
      </c>
      <c r="M40" s="176">
        <f t="shared" si="19"/>
        <v>788794.31739238254</v>
      </c>
      <c r="N40" s="176">
        <f t="shared" si="19"/>
        <v>907001.72258591419</v>
      </c>
      <c r="O40" s="176">
        <f t="shared" si="19"/>
        <v>1305185.3551802984</v>
      </c>
      <c r="P40" s="176">
        <f t="shared" si="19"/>
        <v>1319899.397482892</v>
      </c>
      <c r="Q40" s="176">
        <f t="shared" si="19"/>
        <v>1189355.6724882775</v>
      </c>
      <c r="R40" s="176">
        <f t="shared" si="19"/>
        <v>900900.56712472579</v>
      </c>
      <c r="S40" s="176">
        <f t="shared" si="19"/>
        <v>14115967.099851437</v>
      </c>
      <c r="V40" s="29"/>
      <c r="W40" s="29"/>
      <c r="X40" s="29"/>
      <c r="Y40" s="29"/>
      <c r="Z40" s="29"/>
      <c r="AA40" s="29"/>
      <c r="AB40" s="29"/>
      <c r="AC40" s="29"/>
      <c r="AD40" s="29"/>
      <c r="AE40" s="29"/>
      <c r="AF40" s="29"/>
      <c r="AG40" s="29"/>
      <c r="AH40" s="29"/>
      <c r="AI40" s="29"/>
      <c r="AJ40" s="29"/>
      <c r="AK40" s="29"/>
    </row>
    <row r="41" spans="1:37" ht="16.5" customHeight="1" thickBot="1" x14ac:dyDescent="0.4">
      <c r="A41" s="52"/>
      <c r="B41" s="52"/>
      <c r="C41" s="52"/>
      <c r="D41" s="52"/>
      <c r="E41" s="52"/>
      <c r="F41" s="52"/>
      <c r="G41" s="52"/>
      <c r="H41" s="52"/>
      <c r="I41" s="52"/>
      <c r="J41" s="52"/>
      <c r="K41" s="52"/>
      <c r="L41" s="52"/>
      <c r="M41" s="52"/>
      <c r="N41" s="52"/>
      <c r="O41" s="52"/>
      <c r="P41" s="52"/>
      <c r="Q41" s="52"/>
      <c r="R41" s="52"/>
      <c r="S41" s="52"/>
      <c r="V41" s="29"/>
      <c r="W41" s="29"/>
      <c r="X41" s="29"/>
      <c r="Y41" s="29"/>
      <c r="Z41" s="29"/>
      <c r="AA41" s="29"/>
      <c r="AB41" s="29"/>
      <c r="AC41" s="29"/>
      <c r="AD41" s="29"/>
      <c r="AE41" s="29"/>
      <c r="AF41" s="29"/>
      <c r="AG41" s="29"/>
      <c r="AH41" s="29"/>
      <c r="AI41" s="29"/>
      <c r="AJ41" s="29"/>
      <c r="AK41" s="29"/>
    </row>
    <row r="42" spans="1:37" ht="16.5" customHeight="1" x14ac:dyDescent="0.35">
      <c r="A42" s="177" t="str">
        <f>'Tabell 1.1 DOK32025'!A10</f>
        <v>FO4A Sosiale tjenester</v>
      </c>
      <c r="B42" s="177"/>
      <c r="C42" s="177"/>
      <c r="D42" s="178"/>
      <c r="E42" s="178"/>
      <c r="F42" s="178"/>
      <c r="G42" s="178"/>
      <c r="H42" s="178"/>
      <c r="I42" s="178"/>
      <c r="J42" s="178"/>
      <c r="K42" s="178"/>
      <c r="L42" s="178"/>
      <c r="M42" s="178"/>
      <c r="N42" s="178"/>
      <c r="O42" s="178"/>
      <c r="P42" s="178"/>
      <c r="Q42" s="178"/>
      <c r="R42" s="178"/>
      <c r="S42" s="178"/>
      <c r="V42" s="29"/>
      <c r="W42" s="29"/>
      <c r="X42" s="29"/>
      <c r="Y42" s="29"/>
      <c r="Z42" s="29"/>
      <c r="AA42" s="29"/>
      <c r="AB42" s="29"/>
      <c r="AC42" s="29"/>
      <c r="AD42" s="29"/>
      <c r="AE42" s="29"/>
      <c r="AF42" s="29"/>
      <c r="AG42" s="29"/>
      <c r="AH42" s="29"/>
      <c r="AI42" s="29"/>
      <c r="AJ42" s="29"/>
      <c r="AK42" s="29"/>
    </row>
    <row r="43" spans="1:37" ht="16.5" customHeight="1" x14ac:dyDescent="0.35">
      <c r="A43" s="46" t="str">
        <f>A37</f>
        <v>Kriteriefordelt</v>
      </c>
      <c r="B43" s="47"/>
      <c r="C43" s="47"/>
      <c r="D43" s="48">
        <f>'Tabell 1.1 DOK32025'!$B$10*'Tabell 3.1 DOK32025'!D82/100</f>
        <v>147019.97263183148</v>
      </c>
      <c r="E43" s="48">
        <f>'Tabell 1.1 DOK32025'!$B$10*'Tabell 3.1 DOK32025'!E82/100</f>
        <v>122012.23270396216</v>
      </c>
      <c r="F43" s="48">
        <f>'Tabell 1.1 DOK32025'!$B$10*'Tabell 3.1 DOK32025'!F82/100</f>
        <v>76191.914689484271</v>
      </c>
      <c r="G43" s="48">
        <f>'Tabell 1.1 DOK32025'!$B$10*'Tabell 3.1 DOK32025'!G82/100</f>
        <v>60365.598128027072</v>
      </c>
      <c r="H43" s="48">
        <f>'Tabell 1.1 DOK32025'!$B$10*'Tabell 3.1 DOK32025'!H82/100</f>
        <v>76700.190313023137</v>
      </c>
      <c r="I43" s="48">
        <f>'Tabell 1.1 DOK32025'!$B$10*'Tabell 3.1 DOK32025'!I82/100</f>
        <v>28322.876897833721</v>
      </c>
      <c r="J43" s="48">
        <f>'Tabell 1.1 DOK32025'!$B$10*'Tabell 3.1 DOK32025'!J82/100</f>
        <v>34821.393509865025</v>
      </c>
      <c r="K43" s="48">
        <f>'Tabell 1.1 DOK32025'!$B$10*'Tabell 3.1 DOK32025'!K82/100</f>
        <v>46654.607401245383</v>
      </c>
      <c r="L43" s="48">
        <f>'Tabell 1.1 DOK32025'!$B$10*'Tabell 3.1 DOK32025'!L82/100</f>
        <v>80053.324578914879</v>
      </c>
      <c r="M43" s="48">
        <f>'Tabell 1.1 DOK32025'!$B$10*'Tabell 3.1 DOK32025'!M82/100</f>
        <v>70169.4321018341</v>
      </c>
      <c r="N43" s="48">
        <f>'Tabell 1.1 DOK32025'!$B$10*'Tabell 3.1 DOK32025'!N82/100</f>
        <v>106915.10704165253</v>
      </c>
      <c r="O43" s="48">
        <f>'Tabell 1.1 DOK32025'!$B$10*'Tabell 3.1 DOK32025'!O82/100</f>
        <v>127782.26335325716</v>
      </c>
      <c r="P43" s="48">
        <f>'Tabell 1.1 DOK32025'!$B$10*'Tabell 3.1 DOK32025'!P82/100</f>
        <v>60616.409015528436</v>
      </c>
      <c r="Q43" s="48">
        <f>'Tabell 1.1 DOK32025'!$B$10*'Tabell 3.1 DOK32025'!Q82/100</f>
        <v>44825.569420219239</v>
      </c>
      <c r="R43" s="48">
        <f>'Tabell 1.1 DOK32025'!$B$10*'Tabell 3.1 DOK32025'!R82/100</f>
        <v>111585.80623200641</v>
      </c>
      <c r="S43" s="48">
        <f>SUM(D43:R43)</f>
        <v>1194036.698018685</v>
      </c>
      <c r="V43" s="29"/>
      <c r="W43" s="29"/>
      <c r="X43" s="29"/>
      <c r="Y43" s="29"/>
      <c r="Z43" s="29"/>
      <c r="AA43" s="29"/>
      <c r="AB43" s="29"/>
      <c r="AC43" s="29"/>
      <c r="AD43" s="29"/>
      <c r="AE43" s="29"/>
      <c r="AF43" s="29"/>
      <c r="AG43" s="29"/>
      <c r="AH43" s="29"/>
      <c r="AI43" s="29"/>
      <c r="AJ43" s="29"/>
      <c r="AK43" s="29"/>
    </row>
    <row r="44" spans="1:37" ht="16.5" customHeight="1" x14ac:dyDescent="0.35">
      <c r="A44" s="46" t="str">
        <f t="shared" ref="A44:A45" si="20">A38</f>
        <v>Særskilte tildelinger</v>
      </c>
      <c r="B44" s="47"/>
      <c r="C44" s="47"/>
      <c r="D44" s="55">
        <f>'Tabell 2.3 DOK32025'!D78</f>
        <v>94201.244798912594</v>
      </c>
      <c r="E44" s="55">
        <f>'Tabell 2.3 DOK32025'!E78</f>
        <v>99022.538021102489</v>
      </c>
      <c r="F44" s="55">
        <f>'Tabell 2.3 DOK32025'!F78</f>
        <v>71665.156919692512</v>
      </c>
      <c r="G44" s="55">
        <f>'Tabell 2.3 DOK32025'!G78</f>
        <v>54768.004299364831</v>
      </c>
      <c r="H44" s="55">
        <f>'Tabell 2.3 DOK32025'!H78</f>
        <v>61706.340946439937</v>
      </c>
      <c r="I44" s="55">
        <f>'Tabell 2.3 DOK32025'!I78</f>
        <v>50564.280271415388</v>
      </c>
      <c r="J44" s="55">
        <f>'Tabell 2.3 DOK32025'!J78</f>
        <v>53277.074069793372</v>
      </c>
      <c r="K44" s="55">
        <f>'Tabell 2.3 DOK32025'!K78</f>
        <v>64592.312507994713</v>
      </c>
      <c r="L44" s="55">
        <f>'Tabell 2.3 DOK32025'!L78</f>
        <v>57956.864895551713</v>
      </c>
      <c r="M44" s="55">
        <f>'Tabell 2.3 DOK32025'!M78</f>
        <v>39989.479329901165</v>
      </c>
      <c r="N44" s="55">
        <f>'Tabell 2.3 DOK32025'!N78</f>
        <v>56324.96750734438</v>
      </c>
      <c r="O44" s="55">
        <f>'Tabell 2.3 DOK32025'!O78</f>
        <v>63031.025971225667</v>
      </c>
      <c r="P44" s="55">
        <f>'Tabell 2.3 DOK32025'!P78</f>
        <v>83498.336414123565</v>
      </c>
      <c r="Q44" s="55">
        <f>'Tabell 2.3 DOK32025'!Q78</f>
        <v>62896.241606126947</v>
      </c>
      <c r="R44" s="55">
        <f>'Tabell 2.3 DOK32025'!R78</f>
        <v>54251.762441010746</v>
      </c>
      <c r="S44" s="48">
        <f t="shared" ref="S44:S45" si="21">SUM(D44:R44)</f>
        <v>967745.63</v>
      </c>
      <c r="V44" s="29"/>
      <c r="W44" s="29"/>
      <c r="X44" s="29"/>
      <c r="Y44" s="29"/>
      <c r="Z44" s="29"/>
      <c r="AA44" s="29"/>
      <c r="AB44" s="29"/>
      <c r="AC44" s="29"/>
      <c r="AD44" s="29"/>
      <c r="AE44" s="29"/>
      <c r="AF44" s="29"/>
      <c r="AG44" s="29"/>
      <c r="AH44" s="29"/>
      <c r="AI44" s="29"/>
      <c r="AJ44" s="29"/>
      <c r="AK44" s="29"/>
    </row>
    <row r="45" spans="1:37" ht="16.5" customHeight="1" x14ac:dyDescent="0.35">
      <c r="A45" s="46" t="str">
        <f t="shared" si="20"/>
        <v>Kompensasjon for forventet lønns- og prisutvikling</v>
      </c>
      <c r="B45" s="47"/>
      <c r="C45" s="47"/>
      <c r="D45" s="48">
        <f>'Tabell 2.2 DOK32025'!D125</f>
        <v>11230.392939598754</v>
      </c>
      <c r="E45" s="48">
        <f>'Tabell 2.2 DOK32025'!E125</f>
        <v>9320.1304025177269</v>
      </c>
      <c r="F45" s="48">
        <f>'Tabell 2.2 DOK32025'!F125</f>
        <v>5820.0605364419289</v>
      </c>
      <c r="G45" s="48">
        <f>'Tabell 2.2 DOK32025'!G125</f>
        <v>4611.1380302683565</v>
      </c>
      <c r="H45" s="48">
        <f>'Tabell 2.2 DOK32025'!H125</f>
        <v>5858.8861114422407</v>
      </c>
      <c r="I45" s="48">
        <f>'Tabell 2.2 DOK32025'!I125</f>
        <v>2163.4954152731843</v>
      </c>
      <c r="J45" s="48">
        <f>'Tabell 2.2 DOK32025'!J125</f>
        <v>2659.8966441074526</v>
      </c>
      <c r="K45" s="48">
        <f>'Tabell 2.2 DOK32025'!K125</f>
        <v>3563.7986062667583</v>
      </c>
      <c r="L45" s="48">
        <f>'Tabell 2.2 DOK32025'!L125</f>
        <v>6115.021483467498</v>
      </c>
      <c r="M45" s="48">
        <f>'Tabell 2.2 DOK32025'!M125</f>
        <v>5360.0220483340936</v>
      </c>
      <c r="N45" s="48">
        <f>'Tabell 2.2 DOK32025'!N125</f>
        <v>8166.9084938807482</v>
      </c>
      <c r="O45" s="48">
        <f>'Tabell 2.2 DOK32025'!O125</f>
        <v>9760.8848816889549</v>
      </c>
      <c r="P45" s="48">
        <f>'Tabell 2.2 DOK32025'!P125</f>
        <v>4630.2966844957209</v>
      </c>
      <c r="Q45" s="48">
        <f>'Tabell 2.2 DOK32025'!Q125</f>
        <v>3424.0841520965587</v>
      </c>
      <c r="R45" s="48">
        <f>'Tabell 2.2 DOK32025'!R125</f>
        <v>8523.6885032315513</v>
      </c>
      <c r="S45" s="48">
        <f t="shared" si="21"/>
        <v>91208.704933111527</v>
      </c>
      <c r="V45" s="29"/>
      <c r="W45" s="29"/>
      <c r="X45" s="29"/>
      <c r="Y45" s="29"/>
      <c r="Z45" s="29"/>
      <c r="AA45" s="29"/>
      <c r="AB45" s="29"/>
      <c r="AC45" s="29"/>
      <c r="AD45" s="29"/>
      <c r="AE45" s="29"/>
      <c r="AF45" s="29"/>
      <c r="AG45" s="29"/>
      <c r="AH45" s="29"/>
      <c r="AI45" s="29"/>
      <c r="AJ45" s="29"/>
      <c r="AK45" s="29"/>
    </row>
    <row r="46" spans="1:37" ht="16.5" customHeight="1" thickBot="1" x14ac:dyDescent="0.4">
      <c r="A46" s="179" t="str">
        <f>A40</f>
        <v xml:space="preserve">Bydelsfordelt budsjett </v>
      </c>
      <c r="B46" s="180"/>
      <c r="C46" s="180"/>
      <c r="D46" s="181">
        <f>SUM(D43:D45)</f>
        <v>252451.61037034285</v>
      </c>
      <c r="E46" s="181">
        <f t="shared" ref="E46:S46" si="22">SUM(E43:E45)</f>
        <v>230354.90112758239</v>
      </c>
      <c r="F46" s="181">
        <f t="shared" si="22"/>
        <v>153677.1321456187</v>
      </c>
      <c r="G46" s="181">
        <f t="shared" si="22"/>
        <v>119744.74045766026</v>
      </c>
      <c r="H46" s="181">
        <f t="shared" si="22"/>
        <v>144265.41737090531</v>
      </c>
      <c r="I46" s="181">
        <f t="shared" si="22"/>
        <v>81050.652584522293</v>
      </c>
      <c r="J46" s="181">
        <f t="shared" si="22"/>
        <v>90758.364223765864</v>
      </c>
      <c r="K46" s="181">
        <f t="shared" si="22"/>
        <v>114810.71851550686</v>
      </c>
      <c r="L46" s="181">
        <f t="shared" si="22"/>
        <v>144125.21095793409</v>
      </c>
      <c r="M46" s="181">
        <f t="shared" si="22"/>
        <v>115518.93348006936</v>
      </c>
      <c r="N46" s="181">
        <f t="shared" si="22"/>
        <v>171406.98304287766</v>
      </c>
      <c r="O46" s="181">
        <f t="shared" si="22"/>
        <v>200574.1742061718</v>
      </c>
      <c r="P46" s="181">
        <f t="shared" si="22"/>
        <v>148745.04211414771</v>
      </c>
      <c r="Q46" s="181">
        <f t="shared" si="22"/>
        <v>111145.89517844275</v>
      </c>
      <c r="R46" s="181">
        <f t="shared" si="22"/>
        <v>174361.25717624871</v>
      </c>
      <c r="S46" s="181">
        <f t="shared" si="22"/>
        <v>2252991.0329517964</v>
      </c>
      <c r="V46" s="29"/>
      <c r="W46" s="29"/>
      <c r="X46" s="29"/>
      <c r="Y46" s="29"/>
      <c r="Z46" s="29"/>
      <c r="AA46" s="29"/>
      <c r="AB46" s="29"/>
      <c r="AC46" s="29"/>
      <c r="AD46" s="29"/>
      <c r="AE46" s="29"/>
      <c r="AF46" s="29"/>
      <c r="AG46" s="29"/>
      <c r="AH46" s="29"/>
      <c r="AI46" s="29"/>
      <c r="AJ46" s="29"/>
      <c r="AK46" s="29"/>
    </row>
    <row r="47" spans="1:37" ht="16.5" customHeight="1" thickBot="1" x14ac:dyDescent="0.4">
      <c r="A47" s="52"/>
      <c r="B47" s="52"/>
      <c r="C47" s="52"/>
      <c r="D47" s="52"/>
      <c r="E47" s="52"/>
      <c r="F47" s="52"/>
      <c r="G47" s="52"/>
      <c r="H47" s="52"/>
      <c r="I47" s="52"/>
      <c r="J47" s="52"/>
      <c r="K47" s="52"/>
      <c r="L47" s="52"/>
      <c r="M47" s="52"/>
      <c r="N47" s="52"/>
      <c r="O47" s="52"/>
      <c r="P47" s="52"/>
      <c r="Q47" s="52"/>
      <c r="R47" s="52"/>
      <c r="S47" s="52"/>
      <c r="V47" s="29"/>
      <c r="W47" s="29"/>
      <c r="X47" s="29"/>
      <c r="Y47" s="29"/>
      <c r="Z47" s="29"/>
      <c r="AA47" s="29"/>
      <c r="AB47" s="29"/>
      <c r="AC47" s="29"/>
      <c r="AD47" s="29"/>
      <c r="AE47" s="29"/>
      <c r="AF47" s="29"/>
      <c r="AG47" s="29"/>
      <c r="AH47" s="29"/>
      <c r="AI47" s="29"/>
      <c r="AJ47" s="29"/>
      <c r="AK47" s="29"/>
    </row>
    <row r="48" spans="1:37" ht="16.5" customHeight="1" x14ac:dyDescent="0.35">
      <c r="A48" s="177" t="str">
        <f>'Tabell 1.1 DOK32025'!A11</f>
        <v>FO4B Kvalifiseringsprogram (KVP)</v>
      </c>
      <c r="B48" s="177"/>
      <c r="C48" s="177"/>
      <c r="D48" s="178"/>
      <c r="E48" s="178"/>
      <c r="F48" s="178"/>
      <c r="G48" s="178"/>
      <c r="H48" s="178"/>
      <c r="I48" s="178"/>
      <c r="J48" s="178"/>
      <c r="K48" s="178"/>
      <c r="L48" s="178"/>
      <c r="M48" s="178"/>
      <c r="N48" s="178"/>
      <c r="O48" s="178"/>
      <c r="P48" s="178"/>
      <c r="Q48" s="178"/>
      <c r="R48" s="178"/>
      <c r="S48" s="178"/>
      <c r="V48" s="29"/>
      <c r="W48" s="29"/>
      <c r="X48" s="29"/>
      <c r="Y48" s="29"/>
      <c r="Z48" s="29"/>
      <c r="AA48" s="29"/>
      <c r="AB48" s="29"/>
      <c r="AC48" s="29"/>
      <c r="AD48" s="29"/>
      <c r="AE48" s="29"/>
      <c r="AF48" s="29"/>
      <c r="AG48" s="29"/>
      <c r="AH48" s="29"/>
      <c r="AI48" s="29"/>
      <c r="AJ48" s="29"/>
      <c r="AK48" s="29"/>
    </row>
    <row r="49" spans="1:37" ht="16.5" customHeight="1" x14ac:dyDescent="0.35">
      <c r="A49" s="46" t="str">
        <f>A43</f>
        <v>Kriteriefordelt</v>
      </c>
      <c r="B49" s="47"/>
      <c r="C49" s="47"/>
      <c r="D49" s="48">
        <f>'Tabell 1.1 DOK32025'!$B$11*'Tabell 3.1 DOK32025'!D94/100</f>
        <v>68414.788484636796</v>
      </c>
      <c r="E49" s="48">
        <f>'Tabell 1.1 DOK32025'!$B$11*'Tabell 3.1 DOK32025'!E94/100</f>
        <v>58397.852021809987</v>
      </c>
      <c r="F49" s="48">
        <f>'Tabell 1.1 DOK32025'!$B$11*'Tabell 3.1 DOK32025'!F94/100</f>
        <v>38272.282961753204</v>
      </c>
      <c r="G49" s="48">
        <f>'Tabell 1.1 DOK32025'!$B$11*'Tabell 3.1 DOK32025'!G94/100</f>
        <v>30819.700799622173</v>
      </c>
      <c r="H49" s="48">
        <f>'Tabell 1.1 DOK32025'!$B$11*'Tabell 3.1 DOK32025'!H94/100</f>
        <v>33908.546928557458</v>
      </c>
      <c r="I49" s="48">
        <f>'Tabell 1.1 DOK32025'!$B$11*'Tabell 3.1 DOK32025'!I94/100</f>
        <v>9823.0502018398274</v>
      </c>
      <c r="J49" s="48">
        <f>'Tabell 1.1 DOK32025'!$B$11*'Tabell 3.1 DOK32025'!J94/100</f>
        <v>12453.216720675924</v>
      </c>
      <c r="K49" s="48">
        <f>'Tabell 1.1 DOK32025'!$B$11*'Tabell 3.1 DOK32025'!K94/100</f>
        <v>17182.085142610686</v>
      </c>
      <c r="L49" s="48">
        <f>'Tabell 1.1 DOK32025'!$B$11*'Tabell 3.1 DOK32025'!L94/100</f>
        <v>33300.93241950286</v>
      </c>
      <c r="M49" s="48">
        <f>'Tabell 1.1 DOK32025'!$B$11*'Tabell 3.1 DOK32025'!M94/100</f>
        <v>26834.753437683157</v>
      </c>
      <c r="N49" s="48">
        <f>'Tabell 1.1 DOK32025'!$B$11*'Tabell 3.1 DOK32025'!N94/100</f>
        <v>41804.535585378915</v>
      </c>
      <c r="O49" s="48">
        <f>'Tabell 1.1 DOK32025'!$B$11*'Tabell 3.1 DOK32025'!O94/100</f>
        <v>49763.795985347795</v>
      </c>
      <c r="P49" s="48">
        <f>'Tabell 1.1 DOK32025'!$B$11*'Tabell 3.1 DOK32025'!P94/100</f>
        <v>21589.449184474885</v>
      </c>
      <c r="Q49" s="48">
        <f>'Tabell 1.1 DOK32025'!$B$11*'Tabell 3.1 DOK32025'!Q94/100</f>
        <v>15633.082724675281</v>
      </c>
      <c r="R49" s="48">
        <f>'Tabell 1.1 DOK32025'!$B$11*'Tabell 3.1 DOK32025'!R94/100</f>
        <v>45293.288064458073</v>
      </c>
      <c r="S49" s="48">
        <f>SUM(D49:R49)</f>
        <v>503491.36066302704</v>
      </c>
      <c r="V49" s="29"/>
      <c r="W49" s="29"/>
      <c r="X49" s="29"/>
      <c r="Y49" s="29"/>
      <c r="Z49" s="29"/>
      <c r="AA49" s="29"/>
      <c r="AB49" s="29"/>
      <c r="AC49" s="29"/>
      <c r="AD49" s="29"/>
      <c r="AE49" s="29"/>
      <c r="AF49" s="29"/>
      <c r="AG49" s="29"/>
      <c r="AH49" s="29"/>
      <c r="AI49" s="29"/>
      <c r="AJ49" s="29"/>
      <c r="AK49" s="29"/>
    </row>
    <row r="50" spans="1:37" ht="16.5" customHeight="1" x14ac:dyDescent="0.35">
      <c r="A50" s="46" t="str">
        <f t="shared" ref="A50:A51" si="23">A44</f>
        <v>Særskilte tildelinger</v>
      </c>
      <c r="B50" s="47"/>
      <c r="C50" s="47"/>
      <c r="D50" s="48">
        <f>'Tabell 2.3 DOK32025'!D82</f>
        <v>0</v>
      </c>
      <c r="E50" s="48">
        <f>'Tabell 2.3 DOK32025'!E82</f>
        <v>0</v>
      </c>
      <c r="F50" s="48">
        <f>'Tabell 2.3 DOK32025'!F82</f>
        <v>0</v>
      </c>
      <c r="G50" s="48">
        <f>'Tabell 2.3 DOK32025'!G82</f>
        <v>0</v>
      </c>
      <c r="H50" s="48">
        <f>'Tabell 2.3 DOK32025'!H82</f>
        <v>0</v>
      </c>
      <c r="I50" s="48">
        <f>'Tabell 2.3 DOK32025'!I82</f>
        <v>0</v>
      </c>
      <c r="J50" s="48">
        <f>'Tabell 2.3 DOK32025'!J82</f>
        <v>0</v>
      </c>
      <c r="K50" s="48">
        <f>'Tabell 2.3 DOK32025'!K82</f>
        <v>0</v>
      </c>
      <c r="L50" s="48">
        <f>'Tabell 2.3 DOK32025'!L82</f>
        <v>0</v>
      </c>
      <c r="M50" s="48">
        <f>'Tabell 2.3 DOK32025'!M82</f>
        <v>0</v>
      </c>
      <c r="N50" s="48">
        <f>'Tabell 2.3 DOK32025'!N82</f>
        <v>0</v>
      </c>
      <c r="O50" s="48">
        <f>'Tabell 2.3 DOK32025'!O82</f>
        <v>0</v>
      </c>
      <c r="P50" s="48">
        <f>'Tabell 2.3 DOK32025'!P82</f>
        <v>0</v>
      </c>
      <c r="Q50" s="48">
        <f>'Tabell 2.3 DOK32025'!Q82</f>
        <v>0</v>
      </c>
      <c r="R50" s="48">
        <f>'Tabell 2.3 DOK32025'!R82</f>
        <v>0</v>
      </c>
      <c r="S50" s="48">
        <f t="shared" ref="S50:S51" si="24">SUM(D50:R50)</f>
        <v>0</v>
      </c>
      <c r="V50" s="29"/>
      <c r="W50" s="29"/>
      <c r="X50" s="29"/>
      <c r="Y50" s="29"/>
      <c r="Z50" s="29"/>
      <c r="AA50" s="29"/>
      <c r="AB50" s="29"/>
      <c r="AC50" s="29"/>
      <c r="AD50" s="29"/>
      <c r="AE50" s="29"/>
      <c r="AF50" s="29"/>
      <c r="AG50" s="29"/>
      <c r="AH50" s="29"/>
      <c r="AI50" s="29"/>
      <c r="AJ50" s="29"/>
      <c r="AK50" s="29"/>
    </row>
    <row r="51" spans="1:37" ht="16.5" customHeight="1" x14ac:dyDescent="0.35">
      <c r="A51" s="46" t="str">
        <f t="shared" si="23"/>
        <v>Kompensasjon for forventet lønns- og prisutvikling</v>
      </c>
      <c r="B51" s="47"/>
      <c r="C51" s="47"/>
      <c r="D51" s="48">
        <f>'Tabell 2.2 DOK32025'!D143</f>
        <v>3154.8983309334808</v>
      </c>
      <c r="E51" s="48">
        <f>'Tabell 2.2 DOK32025'!E143</f>
        <v>2692.9745739852929</v>
      </c>
      <c r="F51" s="48">
        <f>'Tabell 2.2 DOK32025'!F143</f>
        <v>1764.8985593833058</v>
      </c>
      <c r="G51" s="48">
        <f>'Tabell 2.2 DOK32025'!G143</f>
        <v>1421.2281403812551</v>
      </c>
      <c r="H51" s="48">
        <f>'Tabell 2.2 DOK32025'!H143</f>
        <v>1563.6680384286865</v>
      </c>
      <c r="I51" s="48">
        <f>'Tabell 2.2 DOK32025'!I143</f>
        <v>452.98283270172692</v>
      </c>
      <c r="J51" s="48">
        <f>'Tabell 2.2 DOK32025'!J143</f>
        <v>574.27105333572774</v>
      </c>
      <c r="K51" s="48">
        <f>'Tabell 2.2 DOK32025'!K143</f>
        <v>792.33938946624505</v>
      </c>
      <c r="L51" s="48">
        <f>'Tabell 2.2 DOK32025'!L143</f>
        <v>1535.6483362133129</v>
      </c>
      <c r="M51" s="48">
        <f>'Tabell 2.2 DOK32025'!M143</f>
        <v>1237.465184162186</v>
      </c>
      <c r="N51" s="48">
        <f>'Tabell 2.2 DOK32025'!N143</f>
        <v>1927.7858262088789</v>
      </c>
      <c r="O51" s="48">
        <f>'Tabell 2.2 DOK32025'!O143</f>
        <v>2294.8213445159422</v>
      </c>
      <c r="P51" s="48">
        <f>'Tabell 2.2 DOK32025'!P143</f>
        <v>995.58178438523328</v>
      </c>
      <c r="Q51" s="48">
        <f>'Tabell 2.2 DOK32025'!Q143</f>
        <v>720.90826688002608</v>
      </c>
      <c r="R51" s="48">
        <f>'Tabell 2.2 DOK32025'!R143</f>
        <v>2088.6671154312894</v>
      </c>
      <c r="S51" s="48">
        <f t="shared" si="24"/>
        <v>23218.13877641259</v>
      </c>
      <c r="V51" s="29"/>
      <c r="W51" s="29"/>
      <c r="X51" s="29"/>
      <c r="Y51" s="29"/>
      <c r="Z51" s="29"/>
      <c r="AA51" s="29"/>
      <c r="AB51" s="29"/>
      <c r="AC51" s="29"/>
      <c r="AD51" s="29"/>
      <c r="AE51" s="29"/>
      <c r="AF51" s="29"/>
      <c r="AG51" s="29"/>
      <c r="AH51" s="29"/>
      <c r="AI51" s="29"/>
      <c r="AJ51" s="29"/>
      <c r="AK51" s="29"/>
    </row>
    <row r="52" spans="1:37" ht="16.5" customHeight="1" thickBot="1" x14ac:dyDescent="0.4">
      <c r="A52" s="179" t="str">
        <f>A46</f>
        <v xml:space="preserve">Bydelsfordelt budsjett </v>
      </c>
      <c r="B52" s="180"/>
      <c r="C52" s="180"/>
      <c r="D52" s="181">
        <f>SUM(D49:D51)</f>
        <v>71569.686815570283</v>
      </c>
      <c r="E52" s="181">
        <f t="shared" ref="E52:S52" si="25">SUM(E49:E51)</f>
        <v>61090.826595795283</v>
      </c>
      <c r="F52" s="181">
        <f t="shared" si="25"/>
        <v>40037.18152113651</v>
      </c>
      <c r="G52" s="181">
        <f t="shared" si="25"/>
        <v>32240.928940003429</v>
      </c>
      <c r="H52" s="181">
        <f t="shared" si="25"/>
        <v>35472.214966986146</v>
      </c>
      <c r="I52" s="181">
        <f t="shared" si="25"/>
        <v>10276.033034541555</v>
      </c>
      <c r="J52" s="181">
        <f t="shared" si="25"/>
        <v>13027.487774011652</v>
      </c>
      <c r="K52" s="181">
        <f t="shared" si="25"/>
        <v>17974.42453207693</v>
      </c>
      <c r="L52" s="181">
        <f t="shared" si="25"/>
        <v>34836.580755716175</v>
      </c>
      <c r="M52" s="181">
        <f t="shared" si="25"/>
        <v>28072.218621845343</v>
      </c>
      <c r="N52" s="181">
        <f t="shared" si="25"/>
        <v>43732.321411587793</v>
      </c>
      <c r="O52" s="181">
        <f t="shared" si="25"/>
        <v>52058.617329863737</v>
      </c>
      <c r="P52" s="181">
        <f t="shared" si="25"/>
        <v>22585.030968860119</v>
      </c>
      <c r="Q52" s="181">
        <f t="shared" si="25"/>
        <v>16353.990991555307</v>
      </c>
      <c r="R52" s="181">
        <f t="shared" si="25"/>
        <v>47381.955179889359</v>
      </c>
      <c r="S52" s="181">
        <f t="shared" si="25"/>
        <v>526709.49943943962</v>
      </c>
      <c r="V52" s="29"/>
      <c r="W52" s="29"/>
      <c r="X52" s="29"/>
      <c r="Y52" s="29"/>
      <c r="Z52" s="29"/>
      <c r="AA52" s="29"/>
      <c r="AB52" s="29"/>
      <c r="AC52" s="29"/>
      <c r="AD52" s="29"/>
      <c r="AE52" s="29"/>
      <c r="AF52" s="29"/>
      <c r="AG52" s="29"/>
      <c r="AH52" s="29"/>
      <c r="AI52" s="29"/>
      <c r="AJ52" s="29"/>
      <c r="AK52" s="29"/>
    </row>
    <row r="53" spans="1:37" ht="16.5" customHeight="1" thickBot="1" x14ac:dyDescent="0.4">
      <c r="A53" s="52"/>
      <c r="B53" s="52"/>
      <c r="C53" s="52"/>
      <c r="D53" s="53"/>
      <c r="E53" s="53"/>
      <c r="F53" s="53"/>
      <c r="G53" s="53"/>
      <c r="H53" s="53"/>
      <c r="I53" s="53"/>
      <c r="J53" s="53"/>
      <c r="K53" s="53"/>
      <c r="L53" s="53"/>
      <c r="M53" s="53"/>
      <c r="N53" s="53"/>
      <c r="O53" s="53"/>
      <c r="P53" s="53"/>
      <c r="Q53" s="53"/>
      <c r="R53" s="53"/>
      <c r="S53" s="53"/>
      <c r="V53" s="29"/>
      <c r="W53" s="29"/>
      <c r="X53" s="29"/>
      <c r="Y53" s="29"/>
      <c r="Z53" s="29"/>
      <c r="AA53" s="29"/>
      <c r="AB53" s="29"/>
      <c r="AC53" s="29"/>
      <c r="AD53" s="29"/>
      <c r="AE53" s="29"/>
      <c r="AF53" s="29"/>
      <c r="AG53" s="29"/>
      <c r="AH53" s="29"/>
      <c r="AI53" s="29"/>
      <c r="AJ53" s="29"/>
      <c r="AK53" s="29"/>
    </row>
    <row r="54" spans="1:37" ht="16.5" customHeight="1" x14ac:dyDescent="0.35">
      <c r="A54" s="177" t="str">
        <f>'Tabell 1.1 DOK32025'!A12</f>
        <v>FO4C Økonomisk sosialhjelp</v>
      </c>
      <c r="B54" s="177"/>
      <c r="C54" s="177"/>
      <c r="D54" s="178"/>
      <c r="E54" s="178"/>
      <c r="F54" s="178"/>
      <c r="G54" s="178"/>
      <c r="H54" s="178"/>
      <c r="I54" s="178"/>
      <c r="J54" s="178"/>
      <c r="K54" s="178"/>
      <c r="L54" s="178"/>
      <c r="M54" s="178"/>
      <c r="N54" s="178"/>
      <c r="O54" s="178"/>
      <c r="P54" s="178"/>
      <c r="Q54" s="178"/>
      <c r="R54" s="178"/>
      <c r="S54" s="178"/>
      <c r="V54" s="29"/>
      <c r="W54" s="29"/>
      <c r="X54" s="29"/>
      <c r="Y54" s="29"/>
      <c r="Z54" s="29"/>
      <c r="AA54" s="29"/>
      <c r="AB54" s="29"/>
      <c r="AC54" s="29"/>
      <c r="AD54" s="29"/>
      <c r="AE54" s="29"/>
      <c r="AF54" s="29"/>
      <c r="AG54" s="29"/>
      <c r="AH54" s="29"/>
      <c r="AI54" s="29"/>
      <c r="AJ54" s="29"/>
      <c r="AK54" s="29"/>
    </row>
    <row r="55" spans="1:37" ht="16.5" customHeight="1" x14ac:dyDescent="0.35">
      <c r="A55" s="46" t="str">
        <f>A49</f>
        <v>Kriteriefordelt</v>
      </c>
      <c r="B55" s="47"/>
      <c r="C55" s="47"/>
      <c r="D55" s="48">
        <f>'Tabell 1.1 DOK32025'!$B$12*'Tabell 3.1 DOK32025'!D98/100</f>
        <v>250959.9807677785</v>
      </c>
      <c r="E55" s="48">
        <f>'Tabell 1.1 DOK32025'!$B$12*'Tabell 3.1 DOK32025'!E98/100</f>
        <v>220431.26316443234</v>
      </c>
      <c r="F55" s="48">
        <f>'Tabell 1.1 DOK32025'!$B$12*'Tabell 3.1 DOK32025'!F98/100</f>
        <v>142015.5339605083</v>
      </c>
      <c r="G55" s="48">
        <f>'Tabell 1.1 DOK32025'!$B$12*'Tabell 3.1 DOK32025'!G98/100</f>
        <v>116778.75531342432</v>
      </c>
      <c r="H55" s="48">
        <f>'Tabell 1.1 DOK32025'!$B$12*'Tabell 3.1 DOK32025'!H98/100</f>
        <v>120556.79190673365</v>
      </c>
      <c r="I55" s="48">
        <f>'Tabell 1.1 DOK32025'!$B$12*'Tabell 3.1 DOK32025'!I98/100</f>
        <v>39169.57771044039</v>
      </c>
      <c r="J55" s="48">
        <f>'Tabell 1.1 DOK32025'!$B$12*'Tabell 3.1 DOK32025'!J98/100</f>
        <v>49152.413484280638</v>
      </c>
      <c r="K55" s="48">
        <f>'Tabell 1.1 DOK32025'!$B$12*'Tabell 3.1 DOK32025'!K98/100</f>
        <v>68103.267815742031</v>
      </c>
      <c r="L55" s="48">
        <f>'Tabell 1.1 DOK32025'!$B$12*'Tabell 3.1 DOK32025'!L98/100</f>
        <v>124875.64241006214</v>
      </c>
      <c r="M55" s="48">
        <f>'Tabell 1.1 DOK32025'!$B$12*'Tabell 3.1 DOK32025'!M98/100</f>
        <v>101329.68090977965</v>
      </c>
      <c r="N55" s="48">
        <f>'Tabell 1.1 DOK32025'!$B$12*'Tabell 3.1 DOK32025'!N98/100</f>
        <v>149842.20863515348</v>
      </c>
      <c r="O55" s="48">
        <f>'Tabell 1.1 DOK32025'!$B$12*'Tabell 3.1 DOK32025'!O98/100</f>
        <v>182998.94874537367</v>
      </c>
      <c r="P55" s="48">
        <f>'Tabell 1.1 DOK32025'!$B$12*'Tabell 3.1 DOK32025'!P98/100</f>
        <v>85167.984949101316</v>
      </c>
      <c r="Q55" s="48">
        <f>'Tabell 1.1 DOK32025'!$B$12*'Tabell 3.1 DOK32025'!Q98/100</f>
        <v>58981.250454104775</v>
      </c>
      <c r="R55" s="48">
        <f>'Tabell 1.1 DOK32025'!$B$12*'Tabell 3.1 DOK32025'!R98/100</f>
        <v>173748.69966341485</v>
      </c>
      <c r="S55" s="48">
        <f>SUM(D55:R55)</f>
        <v>1884111.9998903298</v>
      </c>
      <c r="V55" s="29"/>
      <c r="W55" s="29"/>
      <c r="X55" s="29"/>
      <c r="Y55" s="29"/>
      <c r="Z55" s="29"/>
      <c r="AA55" s="29"/>
      <c r="AB55" s="29"/>
      <c r="AC55" s="29"/>
      <c r="AD55" s="29"/>
      <c r="AE55" s="29"/>
      <c r="AF55" s="29"/>
      <c r="AG55" s="29"/>
      <c r="AH55" s="29"/>
      <c r="AI55" s="29"/>
      <c r="AJ55" s="29"/>
      <c r="AK55" s="29"/>
    </row>
    <row r="56" spans="1:37" ht="16.5" customHeight="1" x14ac:dyDescent="0.35">
      <c r="A56" s="46" t="str">
        <f t="shared" ref="A56:A57" si="26">A50</f>
        <v>Særskilte tildelinger</v>
      </c>
      <c r="B56" s="47"/>
      <c r="C56" s="47"/>
      <c r="D56" s="48">
        <f>'Tabell 2.3 DOK32025'!D86</f>
        <v>0</v>
      </c>
      <c r="E56" s="48">
        <f>'Tabell 2.3 DOK32025'!E86</f>
        <v>3000</v>
      </c>
      <c r="F56" s="48">
        <f>'Tabell 2.3 DOK32025'!F86</f>
        <v>0</v>
      </c>
      <c r="G56" s="48">
        <f>'Tabell 2.3 DOK32025'!G86</f>
        <v>0</v>
      </c>
      <c r="H56" s="48">
        <f>'Tabell 2.3 DOK32025'!H86</f>
        <v>0</v>
      </c>
      <c r="I56" s="48">
        <f>'Tabell 2.3 DOK32025'!I86</f>
        <v>0</v>
      </c>
      <c r="J56" s="48">
        <f>'Tabell 2.3 DOK32025'!J86</f>
        <v>0</v>
      </c>
      <c r="K56" s="48">
        <f>'Tabell 2.3 DOK32025'!K86</f>
        <v>0</v>
      </c>
      <c r="L56" s="48">
        <f>'Tabell 2.3 DOK32025'!L86</f>
        <v>0</v>
      </c>
      <c r="M56" s="48">
        <f>'Tabell 2.3 DOK32025'!M86</f>
        <v>0</v>
      </c>
      <c r="N56" s="48">
        <f>'Tabell 2.3 DOK32025'!N86</f>
        <v>0</v>
      </c>
      <c r="O56" s="48">
        <f>'Tabell 2.3 DOK32025'!O86</f>
        <v>0</v>
      </c>
      <c r="P56" s="48">
        <f>'Tabell 2.3 DOK32025'!P86</f>
        <v>0</v>
      </c>
      <c r="Q56" s="48">
        <f>'Tabell 2.3 DOK32025'!Q86</f>
        <v>0</v>
      </c>
      <c r="R56" s="48">
        <f>'Tabell 2.3 DOK32025'!R86</f>
        <v>0</v>
      </c>
      <c r="S56" s="48">
        <f>SUM(D56:R56)</f>
        <v>3000</v>
      </c>
      <c r="V56" s="29"/>
      <c r="W56" s="29"/>
      <c r="X56" s="29"/>
      <c r="Y56" s="29"/>
      <c r="Z56" s="29"/>
      <c r="AA56" s="29"/>
      <c r="AB56" s="29"/>
      <c r="AC56" s="29"/>
      <c r="AD56" s="29"/>
      <c r="AE56" s="29"/>
      <c r="AF56" s="29"/>
      <c r="AG56" s="29"/>
      <c r="AH56" s="29"/>
      <c r="AI56" s="29"/>
      <c r="AJ56" s="29"/>
      <c r="AK56" s="29"/>
    </row>
    <row r="57" spans="1:37" ht="16.5" customHeight="1" x14ac:dyDescent="0.35">
      <c r="A57" s="46" t="str">
        <f t="shared" si="26"/>
        <v>Kompensasjon for forventet lønns- og prisutvikling</v>
      </c>
      <c r="B57" s="47"/>
      <c r="C57" s="47"/>
      <c r="D57" s="48">
        <f>'Tabell 2.2 DOK32025'!D161</f>
        <v>9182.9376359257185</v>
      </c>
      <c r="E57" s="48">
        <f>'Tabell 2.2 DOK32025'!E161</f>
        <v>8065.8539120640789</v>
      </c>
      <c r="F57" s="48">
        <f>'Tabell 2.2 DOK32025'!F161</f>
        <v>5196.5249108732742</v>
      </c>
      <c r="G57" s="48">
        <f>'Tabell 2.2 DOK32025'!G161</f>
        <v>4273.079811224985</v>
      </c>
      <c r="H57" s="48">
        <f>'Tabell 2.2 DOK32025'!H161</f>
        <v>4411.3228662191104</v>
      </c>
      <c r="I57" s="48">
        <f>'Tabell 2.2 DOK32025'!I161</f>
        <v>1433.263535644573</v>
      </c>
      <c r="J57" s="48">
        <f>'Tabell 2.2 DOK32025'!J161</f>
        <v>1798.5479051301209</v>
      </c>
      <c r="K57" s="48">
        <f>'Tabell 2.2 DOK32025'!K161</f>
        <v>2491.9832207566128</v>
      </c>
      <c r="L57" s="48">
        <f>'Tabell 2.2 DOK32025'!L161</f>
        <v>4569.3549744047195</v>
      </c>
      <c r="M57" s="48">
        <f>'Tabell 2.2 DOK32025'!M161</f>
        <v>3707.778975819198</v>
      </c>
      <c r="N57" s="48">
        <f>'Tabell 2.2 DOK32025'!N161</f>
        <v>5482.9126656621593</v>
      </c>
      <c r="O57" s="48">
        <f>'Tabell 2.2 DOK32025'!O161</f>
        <v>6696.1589996443527</v>
      </c>
      <c r="P57" s="48">
        <f>'Tabell 2.2 DOK32025'!P161</f>
        <v>3116.4024318632437</v>
      </c>
      <c r="Q57" s="48">
        <f>'Tabell 2.2 DOK32025'!Q161</f>
        <v>2158.1972669584297</v>
      </c>
      <c r="R57" s="48">
        <f>'Tabell 2.2 DOK32025'!R161</f>
        <v>6357.6808878094253</v>
      </c>
      <c r="S57" s="48">
        <f>SUM(D57:R57)</f>
        <v>68942</v>
      </c>
      <c r="V57" s="29"/>
      <c r="W57" s="29"/>
      <c r="X57" s="29"/>
      <c r="Y57" s="29"/>
      <c r="Z57" s="29"/>
      <c r="AA57" s="29"/>
      <c r="AB57" s="29"/>
      <c r="AC57" s="29"/>
      <c r="AD57" s="29"/>
      <c r="AE57" s="29"/>
      <c r="AF57" s="29"/>
      <c r="AG57" s="29"/>
      <c r="AH57" s="29"/>
      <c r="AI57" s="29"/>
      <c r="AJ57" s="29"/>
      <c r="AK57" s="29"/>
    </row>
    <row r="58" spans="1:37" ht="16.5" customHeight="1" thickBot="1" x14ac:dyDescent="0.4">
      <c r="A58" s="179" t="str">
        <f>A52</f>
        <v xml:space="preserve">Bydelsfordelt budsjett </v>
      </c>
      <c r="B58" s="180"/>
      <c r="C58" s="180"/>
      <c r="D58" s="181">
        <f>SUM(D55:D57)</f>
        <v>260142.91840370421</v>
      </c>
      <c r="E58" s="181">
        <f t="shared" ref="E58:R58" si="27">SUM(E55:E57)</f>
        <v>231497.11707649642</v>
      </c>
      <c r="F58" s="181">
        <f t="shared" si="27"/>
        <v>147212.05887138157</v>
      </c>
      <c r="G58" s="181">
        <f t="shared" si="27"/>
        <v>121051.83512464931</v>
      </c>
      <c r="H58" s="181">
        <f t="shared" si="27"/>
        <v>124968.11477295276</v>
      </c>
      <c r="I58" s="181">
        <f t="shared" si="27"/>
        <v>40602.841246084965</v>
      </c>
      <c r="J58" s="181">
        <f t="shared" si="27"/>
        <v>50950.961389410761</v>
      </c>
      <c r="K58" s="181">
        <f t="shared" si="27"/>
        <v>70595.251036498637</v>
      </c>
      <c r="L58" s="181">
        <f t="shared" si="27"/>
        <v>129444.99738446686</v>
      </c>
      <c r="M58" s="181">
        <f t="shared" si="27"/>
        <v>105037.45988559884</v>
      </c>
      <c r="N58" s="181">
        <f t="shared" si="27"/>
        <v>155325.12130081563</v>
      </c>
      <c r="O58" s="181">
        <f t="shared" si="27"/>
        <v>189695.10774501803</v>
      </c>
      <c r="P58" s="181">
        <f t="shared" si="27"/>
        <v>88284.387380964559</v>
      </c>
      <c r="Q58" s="181">
        <f t="shared" si="27"/>
        <v>61139.447721063203</v>
      </c>
      <c r="R58" s="181">
        <f t="shared" si="27"/>
        <v>180106.38055122428</v>
      </c>
      <c r="S58" s="181">
        <f>SUM(S55:S57)</f>
        <v>1956053.9998903298</v>
      </c>
      <c r="V58" s="29"/>
      <c r="W58" s="29"/>
      <c r="X58" s="29"/>
      <c r="Y58" s="29"/>
      <c r="Z58" s="29"/>
      <c r="AA58" s="29"/>
      <c r="AB58" s="29"/>
      <c r="AC58" s="29"/>
      <c r="AD58" s="29"/>
      <c r="AE58" s="29"/>
      <c r="AF58" s="29"/>
      <c r="AG58" s="29"/>
      <c r="AH58" s="29"/>
      <c r="AI58" s="29"/>
      <c r="AJ58" s="29"/>
      <c r="AK58" s="29"/>
    </row>
    <row r="59" spans="1:37" ht="16.5" customHeight="1" x14ac:dyDescent="0.35">
      <c r="A59" s="56"/>
      <c r="B59" s="37"/>
      <c r="C59" s="37"/>
      <c r="D59" s="57"/>
      <c r="E59" s="57"/>
      <c r="F59" s="57"/>
      <c r="G59" s="57"/>
      <c r="H59" s="57"/>
      <c r="I59" s="57"/>
      <c r="J59" s="57"/>
      <c r="K59" s="57"/>
      <c r="L59" s="57"/>
      <c r="M59" s="57"/>
      <c r="N59" s="57"/>
      <c r="O59" s="57"/>
      <c r="P59" s="57"/>
      <c r="Q59" s="57"/>
      <c r="R59" s="57"/>
      <c r="S59" s="57"/>
    </row>
    <row r="60" spans="1:37" ht="16.5" customHeight="1" thickBot="1" x14ac:dyDescent="0.4">
      <c r="A60" s="182" t="s">
        <v>118</v>
      </c>
      <c r="B60" s="180"/>
      <c r="C60" s="180"/>
      <c r="D60" s="181">
        <f>ROUND(D58,0)</f>
        <v>260143</v>
      </c>
      <c r="E60" s="181">
        <f>ROUND(E58,0)</f>
        <v>231497</v>
      </c>
      <c r="F60" s="181">
        <f t="shared" ref="F60:Q60" si="28">ROUND(F58,0)</f>
        <v>147212</v>
      </c>
      <c r="G60" s="181">
        <f>ROUND(G58,0)</f>
        <v>121052</v>
      </c>
      <c r="H60" s="181">
        <f t="shared" si="28"/>
        <v>124968</v>
      </c>
      <c r="I60" s="181">
        <f>ROUND(I58,0)</f>
        <v>40603</v>
      </c>
      <c r="J60" s="181">
        <f>ROUND(J58,0)</f>
        <v>50951</v>
      </c>
      <c r="K60" s="181">
        <f t="shared" si="28"/>
        <v>70595</v>
      </c>
      <c r="L60" s="181">
        <f>ROUND(L58,0)</f>
        <v>129445</v>
      </c>
      <c r="M60" s="181">
        <f>ROUND(M58,0)</f>
        <v>105037</v>
      </c>
      <c r="N60" s="181">
        <f>ROUND(N58,0)+1</f>
        <v>155326</v>
      </c>
      <c r="O60" s="181">
        <f t="shared" si="28"/>
        <v>189695</v>
      </c>
      <c r="P60" s="181">
        <f>ROUND(P58,0)</f>
        <v>88284</v>
      </c>
      <c r="Q60" s="181">
        <f t="shared" si="28"/>
        <v>61139</v>
      </c>
      <c r="R60" s="181">
        <f>ROUND(R58,0)+1</f>
        <v>180107</v>
      </c>
      <c r="S60" s="181">
        <f>SUM(D60:R60)</f>
        <v>1956054</v>
      </c>
    </row>
    <row r="61" spans="1:37" ht="16.5" customHeight="1" thickBot="1" x14ac:dyDescent="0.4">
      <c r="A61" s="17"/>
      <c r="B61" s="17"/>
      <c r="C61" s="17"/>
      <c r="D61" s="252"/>
      <c r="E61" s="252"/>
      <c r="F61" s="252"/>
      <c r="G61" s="252"/>
      <c r="H61" s="252"/>
      <c r="I61" s="252"/>
      <c r="J61" s="252"/>
      <c r="K61" s="252"/>
      <c r="L61" s="252"/>
      <c r="M61" s="252"/>
      <c r="N61" s="252"/>
      <c r="O61" s="252"/>
      <c r="P61" s="252"/>
      <c r="Q61" s="252"/>
      <c r="R61" s="252"/>
      <c r="S61" s="17"/>
    </row>
    <row r="62" spans="1:37" ht="16.5" customHeight="1" x14ac:dyDescent="0.35">
      <c r="A62" s="183" t="str">
        <f>'Tabell 1.1 DOK32025'!A13</f>
        <v>Inndekking av merforbruk</v>
      </c>
      <c r="B62" s="183"/>
      <c r="C62" s="183"/>
      <c r="D62" s="184"/>
      <c r="E62" s="184"/>
      <c r="F62" s="184"/>
      <c r="G62" s="184"/>
      <c r="H62" s="184"/>
      <c r="I62" s="184"/>
      <c r="J62" s="184"/>
      <c r="K62" s="184"/>
      <c r="L62" s="184"/>
      <c r="M62" s="184"/>
      <c r="N62" s="184"/>
      <c r="O62" s="184"/>
      <c r="P62" s="184"/>
      <c r="Q62" s="184"/>
      <c r="R62" s="184"/>
      <c r="S62" s="184"/>
    </row>
    <row r="63" spans="1:37" ht="16.5" customHeight="1" x14ac:dyDescent="0.35">
      <c r="A63" s="46" t="str">
        <f t="shared" ref="A63" si="29">A56</f>
        <v>Særskilte tildelinger</v>
      </c>
      <c r="B63" s="47"/>
      <c r="C63" s="47"/>
      <c r="D63" s="48">
        <f>'Tabell 2.3 DOK32025'!D90</f>
        <v>0</v>
      </c>
      <c r="E63" s="48">
        <f>'Tabell 2.3 DOK32025'!E90</f>
        <v>0</v>
      </c>
      <c r="F63" s="48">
        <f>'Tabell 2.3 DOK32025'!F90</f>
        <v>0</v>
      </c>
      <c r="G63" s="48">
        <f>'Tabell 2.3 DOK32025'!G90</f>
        <v>-17684</v>
      </c>
      <c r="H63" s="48">
        <f>'Tabell 2.3 DOK32025'!H90</f>
        <v>0</v>
      </c>
      <c r="I63" s="48">
        <f>'Tabell 2.3 DOK32025'!I90</f>
        <v>0</v>
      </c>
      <c r="J63" s="48">
        <f>'Tabell 2.3 DOK32025'!J90</f>
        <v>-19083</v>
      </c>
      <c r="K63" s="48">
        <f>'Tabell 2.3 DOK32025'!K90</f>
        <v>0</v>
      </c>
      <c r="L63" s="48">
        <f>'Tabell 2.3 DOK32025'!L90</f>
        <v>0</v>
      </c>
      <c r="M63" s="48">
        <f>'Tabell 2.3 DOK32025'!M90</f>
        <v>0</v>
      </c>
      <c r="N63" s="48">
        <f>'Tabell 2.3 DOK32025'!N90</f>
        <v>0</v>
      </c>
      <c r="O63" s="48">
        <f>'Tabell 2.3 DOK32025'!O90</f>
        <v>0</v>
      </c>
      <c r="P63" s="48">
        <f>'Tabell 2.3 DOK32025'!P90</f>
        <v>-15291</v>
      </c>
      <c r="Q63" s="48">
        <f>'Tabell 2.3 DOK32025'!Q90</f>
        <v>0</v>
      </c>
      <c r="R63" s="48">
        <f>'Tabell 2.3 DOK32025'!R90</f>
        <v>-27036</v>
      </c>
      <c r="S63" s="48">
        <f>'Tabell 2.3 DOK32025'!S90</f>
        <v>-79094</v>
      </c>
    </row>
    <row r="64" spans="1:37" ht="16.5" customHeight="1" thickBot="1" x14ac:dyDescent="0.4">
      <c r="A64" s="185" t="str">
        <f>A58</f>
        <v xml:space="preserve">Bydelsfordelt budsjett </v>
      </c>
      <c r="B64" s="185"/>
      <c r="C64" s="185"/>
      <c r="D64" s="186">
        <f t="shared" ref="D64:S64" si="30">SUM(D63:D63)</f>
        <v>0</v>
      </c>
      <c r="E64" s="186">
        <f t="shared" si="30"/>
        <v>0</v>
      </c>
      <c r="F64" s="186">
        <f t="shared" si="30"/>
        <v>0</v>
      </c>
      <c r="G64" s="186">
        <f t="shared" si="30"/>
        <v>-17684</v>
      </c>
      <c r="H64" s="186">
        <f t="shared" si="30"/>
        <v>0</v>
      </c>
      <c r="I64" s="186">
        <f t="shared" si="30"/>
        <v>0</v>
      </c>
      <c r="J64" s="186">
        <f t="shared" si="30"/>
        <v>-19083</v>
      </c>
      <c r="K64" s="186">
        <f t="shared" si="30"/>
        <v>0</v>
      </c>
      <c r="L64" s="186">
        <f t="shared" si="30"/>
        <v>0</v>
      </c>
      <c r="M64" s="186">
        <f t="shared" si="30"/>
        <v>0</v>
      </c>
      <c r="N64" s="186">
        <f t="shared" si="30"/>
        <v>0</v>
      </c>
      <c r="O64" s="186">
        <f t="shared" si="30"/>
        <v>0</v>
      </c>
      <c r="P64" s="186">
        <f t="shared" si="30"/>
        <v>-15291</v>
      </c>
      <c r="Q64" s="186">
        <f t="shared" si="30"/>
        <v>0</v>
      </c>
      <c r="R64" s="186">
        <f t="shared" si="30"/>
        <v>-27036</v>
      </c>
      <c r="S64" s="186">
        <f t="shared" si="30"/>
        <v>-79094</v>
      </c>
    </row>
    <row r="67" spans="4:19" x14ac:dyDescent="0.35">
      <c r="D67" s="29"/>
      <c r="E67" s="29"/>
      <c r="F67" s="29"/>
      <c r="G67" s="29"/>
      <c r="H67" s="29"/>
      <c r="I67" s="29"/>
      <c r="J67" s="29"/>
      <c r="K67" s="29"/>
      <c r="L67" s="29"/>
      <c r="M67" s="29"/>
      <c r="N67" s="29"/>
      <c r="O67" s="29"/>
      <c r="P67" s="29"/>
      <c r="Q67" s="29"/>
      <c r="R67" s="29"/>
      <c r="S67" s="29"/>
    </row>
  </sheetData>
  <pageMargins left="0.51181102362204722" right="0.39370078740157483" top="0.74803149606299213" bottom="0.74803149606299213" header="0.31496062992125984" footer="0.31496062992125984"/>
  <pageSetup paperSize="9" scale="31"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9294F-F8EC-40C2-AC34-DEDB2466A7B9}">
  <sheetPr>
    <tabColor theme="7" tint="-0.249977111117893"/>
  </sheetPr>
  <dimension ref="A1:U380"/>
  <sheetViews>
    <sheetView topLeftCell="A125" zoomScale="90" zoomScaleNormal="90" zoomScaleSheetLayoutView="30" workbookViewId="0">
      <selection activeCell="R169" sqref="G169:R169"/>
    </sheetView>
  </sheetViews>
  <sheetFormatPr baseColWidth="10" defaultColWidth="11.42578125" defaultRowHeight="15.75" x14ac:dyDescent="0.35"/>
  <cols>
    <col min="1" max="1" width="48.42578125" style="18" customWidth="1"/>
    <col min="2" max="2" width="24.85546875" style="18" customWidth="1"/>
    <col min="3" max="3" width="5.42578125" style="18" customWidth="1"/>
    <col min="4" max="4" width="17.42578125" style="18" customWidth="1"/>
    <col min="5" max="5" width="15" style="18" bestFit="1" customWidth="1"/>
    <col min="6" max="6" width="12.42578125" style="18" customWidth="1"/>
    <col min="7" max="7" width="16.5703125" style="18" customWidth="1"/>
    <col min="8" max="8" width="13.28515625" style="18" customWidth="1"/>
    <col min="9" max="9" width="14.5703125" style="18" bestFit="1" customWidth="1"/>
    <col min="10" max="18" width="13.28515625" style="18" customWidth="1"/>
    <col min="19" max="19" width="18.5703125" style="18" bestFit="1" customWidth="1"/>
    <col min="20" max="16384" width="11.42578125" style="18"/>
  </cols>
  <sheetData>
    <row r="1" spans="1:19" ht="16.5" customHeight="1" x14ac:dyDescent="0.35">
      <c r="A1" s="19" t="s">
        <v>4</v>
      </c>
      <c r="B1" s="17"/>
      <c r="C1" s="17"/>
      <c r="D1" s="17"/>
      <c r="E1" s="17"/>
      <c r="F1" s="17"/>
      <c r="G1" s="17"/>
      <c r="H1" s="17"/>
      <c r="I1" s="17"/>
      <c r="J1" s="17"/>
      <c r="K1" s="17"/>
      <c r="L1" s="17"/>
      <c r="M1" s="17"/>
      <c r="N1" s="17"/>
      <c r="O1" s="17"/>
      <c r="P1" s="17"/>
      <c r="Q1" s="17"/>
      <c r="R1" s="17"/>
      <c r="S1" s="17"/>
    </row>
    <row r="2" spans="1:19" ht="47.25" x14ac:dyDescent="0.35">
      <c r="A2" s="45"/>
      <c r="B2" s="45"/>
      <c r="C2" s="45"/>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19" ht="16.5" customHeight="1" thickBot="1" x14ac:dyDescent="0.4">
      <c r="A3" s="51"/>
      <c r="B3" s="51"/>
      <c r="C3" s="51"/>
      <c r="D3" s="51"/>
      <c r="E3" s="51"/>
      <c r="F3" s="51"/>
      <c r="G3" s="51"/>
      <c r="H3" s="51"/>
      <c r="I3" s="51"/>
      <c r="J3" s="51"/>
      <c r="K3" s="51"/>
      <c r="L3" s="51"/>
      <c r="M3" s="51"/>
      <c r="N3" s="51"/>
      <c r="O3" s="51"/>
      <c r="P3" s="51"/>
      <c r="Q3" s="51"/>
      <c r="R3" s="51"/>
      <c r="S3" s="51"/>
    </row>
    <row r="4" spans="1:19" ht="16.5" customHeight="1" x14ac:dyDescent="0.35">
      <c r="A4" s="147" t="s">
        <v>113</v>
      </c>
      <c r="B4" s="148"/>
      <c r="C4" s="148"/>
      <c r="D4" s="149"/>
      <c r="E4" s="149"/>
      <c r="F4" s="149"/>
      <c r="G4" s="149"/>
      <c r="H4" s="149"/>
      <c r="I4" s="149"/>
      <c r="J4" s="149"/>
      <c r="K4" s="149"/>
      <c r="L4" s="149"/>
      <c r="M4" s="149"/>
      <c r="N4" s="149"/>
      <c r="O4" s="149"/>
      <c r="P4" s="149"/>
      <c r="Q4" s="149"/>
      <c r="R4" s="149"/>
      <c r="S4" s="149"/>
    </row>
    <row r="5" spans="1:19" ht="16.5" customHeight="1" x14ac:dyDescent="0.35">
      <c r="A5" s="58" t="str">
        <f>A25</f>
        <v>Bydelsfordelt Dok3 2024</v>
      </c>
      <c r="B5" s="58"/>
      <c r="C5" s="58"/>
      <c r="D5" s="58">
        <f t="shared" ref="D5:R5" si="0">D148+D130+D112+D94+D58+D76+D43+D25+D168</f>
        <v>2550828.5558673767</v>
      </c>
      <c r="E5" s="58">
        <f t="shared" si="0"/>
        <v>2255798.0947127547</v>
      </c>
      <c r="F5" s="58">
        <f t="shared" si="0"/>
        <v>1834594.8343504849</v>
      </c>
      <c r="G5" s="58">
        <f t="shared" si="0"/>
        <v>1364566.9710188659</v>
      </c>
      <c r="H5" s="58">
        <f t="shared" si="0"/>
        <v>1939132.2559345332</v>
      </c>
      <c r="I5" s="58">
        <f t="shared" si="0"/>
        <v>1462708.2483621594</v>
      </c>
      <c r="J5" s="58">
        <f>J148+J130+J112+J94+J58+J76+J43+J25+J168</f>
        <v>1975637.9297842116</v>
      </c>
      <c r="K5" s="58">
        <f t="shared" si="0"/>
        <v>2139069.931307327</v>
      </c>
      <c r="L5" s="58">
        <f t="shared" si="0"/>
        <v>1655350.8982138995</v>
      </c>
      <c r="M5" s="58">
        <f t="shared" si="0"/>
        <v>1488207.0494629664</v>
      </c>
      <c r="N5" s="58">
        <f t="shared" si="0"/>
        <v>1872510.8217280435</v>
      </c>
      <c r="O5" s="58">
        <f t="shared" si="0"/>
        <v>2628102.7726250952</v>
      </c>
      <c r="P5" s="58">
        <f t="shared" si="0"/>
        <v>2373471.1342829345</v>
      </c>
      <c r="Q5" s="58">
        <f t="shared" si="0"/>
        <v>2174281.0932116229</v>
      </c>
      <c r="R5" s="58">
        <f t="shared" si="0"/>
        <v>2042435.5578165255</v>
      </c>
      <c r="S5" s="58">
        <f>SUM(D5:R5)</f>
        <v>29756696.148678798</v>
      </c>
    </row>
    <row r="6" spans="1:19" ht="16.5" customHeight="1" x14ac:dyDescent="0.35">
      <c r="A6" s="54" t="str">
        <f t="shared" ref="A6:A10" si="1">A26</f>
        <v>Effekt av oppdaterte kriterieandeler</v>
      </c>
      <c r="B6" s="54"/>
      <c r="C6" s="54"/>
      <c r="D6" s="52">
        <f t="shared" ref="D6:R8" si="2">D26+D59+D77+D95+D113+D131+D149</f>
        <v>8232.4213263974016</v>
      </c>
      <c r="E6" s="52">
        <f t="shared" si="2"/>
        <v>-6286.9599790692955</v>
      </c>
      <c r="F6" s="52">
        <f t="shared" si="2"/>
        <v>3174.8047583882899</v>
      </c>
      <c r="G6" s="52">
        <f t="shared" si="2"/>
        <v>9304.5865539600782</v>
      </c>
      <c r="H6" s="52">
        <f t="shared" si="2"/>
        <v>16316.37204129882</v>
      </c>
      <c r="I6" s="52">
        <f t="shared" si="2"/>
        <v>24522.514033636973</v>
      </c>
      <c r="J6" s="52">
        <f t="shared" si="2"/>
        <v>2558.9066494333952</v>
      </c>
      <c r="K6" s="52">
        <f t="shared" si="2"/>
        <v>-8020.7807942029131</v>
      </c>
      <c r="L6" s="52">
        <f t="shared" si="2"/>
        <v>14320.951517038848</v>
      </c>
      <c r="M6" s="52">
        <f t="shared" si="2"/>
        <v>5766.0216035275371</v>
      </c>
      <c r="N6" s="52">
        <f t="shared" si="2"/>
        <v>-25744.562690587023</v>
      </c>
      <c r="O6" s="52">
        <f t="shared" si="2"/>
        <v>-7203.5783098407101</v>
      </c>
      <c r="P6" s="52">
        <f t="shared" si="2"/>
        <v>-24243.720085981462</v>
      </c>
      <c r="Q6" s="52">
        <f t="shared" si="2"/>
        <v>-6416.6262609667665</v>
      </c>
      <c r="R6" s="52">
        <f t="shared" si="2"/>
        <v>-6280.3503630339628</v>
      </c>
      <c r="S6" s="52">
        <f>SUM(D6:R6)</f>
        <v>-7.921698852442205E-10</v>
      </c>
    </row>
    <row r="7" spans="1:19" ht="16.5" customHeight="1" x14ac:dyDescent="0.35">
      <c r="A7" s="52" t="str">
        <f t="shared" si="1"/>
        <v>Effekt av oppdaterte regnskapsandeler</v>
      </c>
      <c r="B7" s="52"/>
      <c r="C7" s="52"/>
      <c r="D7" s="52">
        <f t="shared" si="2"/>
        <v>-3765.1789184464974</v>
      </c>
      <c r="E7" s="52">
        <f t="shared" si="2"/>
        <v>-771.80811031539724</v>
      </c>
      <c r="F7" s="52">
        <f t="shared" si="2"/>
        <v>-991.53839445173787</v>
      </c>
      <c r="G7" s="52">
        <f t="shared" si="2"/>
        <v>2214.5377870909729</v>
      </c>
      <c r="H7" s="52">
        <f t="shared" si="2"/>
        <v>864.74615652161549</v>
      </c>
      <c r="I7" s="52">
        <f t="shared" si="2"/>
        <v>-630.14950924637083</v>
      </c>
      <c r="J7" s="52">
        <f t="shared" si="2"/>
        <v>801.07822783810059</v>
      </c>
      <c r="K7" s="52">
        <f t="shared" si="2"/>
        <v>-407.49305767652356</v>
      </c>
      <c r="L7" s="52">
        <f t="shared" si="2"/>
        <v>3573.1923952356415</v>
      </c>
      <c r="M7" s="52">
        <f t="shared" si="2"/>
        <v>-5569.9069326916715</v>
      </c>
      <c r="N7" s="52">
        <f t="shared" si="2"/>
        <v>-1361.0085511204697</v>
      </c>
      <c r="O7" s="52">
        <f t="shared" si="2"/>
        <v>-1941.1580864675561</v>
      </c>
      <c r="P7" s="52">
        <f t="shared" si="2"/>
        <v>3194.4773920872308</v>
      </c>
      <c r="Q7" s="52">
        <f t="shared" si="2"/>
        <v>91.272904770707953</v>
      </c>
      <c r="R7" s="52">
        <f t="shared" si="2"/>
        <v>4698.9366968718386</v>
      </c>
      <c r="S7" s="52">
        <f t="shared" ref="S7:S8" si="3">SUM(D7:R7)</f>
        <v>-1.1550582712516189E-10</v>
      </c>
    </row>
    <row r="8" spans="1:19" ht="16.5" customHeight="1" x14ac:dyDescent="0.35">
      <c r="A8" s="59" t="str">
        <f t="shared" si="1"/>
        <v>Effekt av endringer i fordelingssystemet</v>
      </c>
      <c r="B8" s="59"/>
      <c r="C8" s="59"/>
      <c r="D8" s="59">
        <f t="shared" si="2"/>
        <v>-318.88283056714732</v>
      </c>
      <c r="E8" s="59">
        <f t="shared" si="2"/>
        <v>-950.99654035461845</v>
      </c>
      <c r="F8" s="59">
        <f t="shared" si="2"/>
        <v>-301.46316368403001</v>
      </c>
      <c r="G8" s="59">
        <f t="shared" si="2"/>
        <v>-673.95527398541299</v>
      </c>
      <c r="H8" s="59">
        <f t="shared" si="2"/>
        <v>-994.38906746061843</v>
      </c>
      <c r="I8" s="59">
        <f t="shared" si="2"/>
        <v>74.170904817945669</v>
      </c>
      <c r="J8" s="59">
        <f t="shared" si="2"/>
        <v>-184.54398915313911</v>
      </c>
      <c r="K8" s="59">
        <f t="shared" si="2"/>
        <v>-142.75307339327915</v>
      </c>
      <c r="L8" s="59">
        <f t="shared" si="2"/>
        <v>215.02208469380389</v>
      </c>
      <c r="M8" s="59">
        <f t="shared" si="2"/>
        <v>535.9534146215027</v>
      </c>
      <c r="N8" s="59">
        <f t="shared" si="2"/>
        <v>719.15300696974668</v>
      </c>
      <c r="O8" s="59">
        <f t="shared" si="2"/>
        <v>896.29929427575132</v>
      </c>
      <c r="P8" s="59">
        <f t="shared" si="2"/>
        <v>476.983541820759</v>
      </c>
      <c r="Q8" s="59">
        <f t="shared" si="2"/>
        <v>9.7465084002645419</v>
      </c>
      <c r="R8" s="59">
        <f t="shared" si="2"/>
        <v>639.65518299847452</v>
      </c>
      <c r="S8" s="59">
        <f t="shared" si="3"/>
        <v>2.9558577807620168E-12</v>
      </c>
    </row>
    <row r="9" spans="1:19" ht="16.5" customHeight="1" x14ac:dyDescent="0.35">
      <c r="A9" s="50" t="str">
        <f t="shared" si="1"/>
        <v>Reelle endringer</v>
      </c>
      <c r="B9" s="50"/>
      <c r="C9" s="50"/>
      <c r="D9" s="50">
        <f t="shared" ref="D9:R9" si="4">SUM(D10:D16)</f>
        <v>59193.104621299535</v>
      </c>
      <c r="E9" s="50">
        <f t="shared" si="4"/>
        <v>44407.414639199545</v>
      </c>
      <c r="F9" s="50">
        <f t="shared" si="4"/>
        <v>39847.475179594105</v>
      </c>
      <c r="G9" s="50">
        <f t="shared" si="4"/>
        <v>10126.556470834948</v>
      </c>
      <c r="H9" s="50">
        <f t="shared" si="4"/>
        <v>25287.736421421527</v>
      </c>
      <c r="I9" s="50">
        <f t="shared" si="4"/>
        <v>31865.788250679168</v>
      </c>
      <c r="J9" s="50">
        <f t="shared" si="4"/>
        <v>53311.974466066255</v>
      </c>
      <c r="K9" s="50">
        <f t="shared" si="4"/>
        <v>54430.828446741929</v>
      </c>
      <c r="L9" s="50">
        <f t="shared" si="4"/>
        <v>26326.816004587316</v>
      </c>
      <c r="M9" s="50">
        <f t="shared" si="4"/>
        <v>37338.26337052742</v>
      </c>
      <c r="N9" s="50">
        <f t="shared" si="4"/>
        <v>49025.352864291504</v>
      </c>
      <c r="O9" s="50">
        <f t="shared" si="4"/>
        <v>54205.418820782405</v>
      </c>
      <c r="P9" s="50">
        <f t="shared" si="4"/>
        <v>28085.376657806006</v>
      </c>
      <c r="Q9" s="50">
        <f t="shared" si="4"/>
        <v>50950.656449654554</v>
      </c>
      <c r="R9" s="50">
        <f t="shared" si="4"/>
        <v>11933.237336514205</v>
      </c>
      <c r="S9" s="50">
        <f>SUM(D9:R9)</f>
        <v>576336.00000000035</v>
      </c>
    </row>
    <row r="10" spans="1:19" ht="16.5" customHeight="1" x14ac:dyDescent="0.35">
      <c r="A10" s="52" t="str">
        <f t="shared" si="1"/>
        <v xml:space="preserve"> - herav justering for demografiske forhold</v>
      </c>
      <c r="B10" s="52"/>
      <c r="C10" s="52"/>
      <c r="D10" s="52">
        <f t="shared" ref="D10:R12" si="5">D153+D135+D117+D99+D63+D81+D45+D30</f>
        <v>10997.120062843353</v>
      </c>
      <c r="E10" s="52">
        <f t="shared" si="5"/>
        <v>9533.2821986119325</v>
      </c>
      <c r="F10" s="52">
        <f t="shared" si="5"/>
        <v>8615.9708811699093</v>
      </c>
      <c r="G10" s="52">
        <f t="shared" si="5"/>
        <v>6668.7155880370346</v>
      </c>
      <c r="H10" s="52">
        <f t="shared" si="5"/>
        <v>13577.938135834233</v>
      </c>
      <c r="I10" s="52">
        <f t="shared" si="5"/>
        <v>10127.613061262125</v>
      </c>
      <c r="J10" s="52">
        <f t="shared" si="5"/>
        <v>13233.738882632117</v>
      </c>
      <c r="K10" s="52">
        <f t="shared" si="5"/>
        <v>12135.193627909441</v>
      </c>
      <c r="L10" s="52">
        <f t="shared" si="5"/>
        <v>8544.8464414289538</v>
      </c>
      <c r="M10" s="52">
        <f t="shared" si="5"/>
        <v>9546.3661008902782</v>
      </c>
      <c r="N10" s="52">
        <f t="shared" si="5"/>
        <v>10900.161307685381</v>
      </c>
      <c r="O10" s="52">
        <f t="shared" si="5"/>
        <v>15617.671831698657</v>
      </c>
      <c r="P10" s="52">
        <f t="shared" si="5"/>
        <v>16131.773275606243</v>
      </c>
      <c r="Q10" s="52">
        <f t="shared" si="5"/>
        <v>14720.807169384114</v>
      </c>
      <c r="R10" s="52">
        <f t="shared" si="5"/>
        <v>10648.801435006226</v>
      </c>
      <c r="S10" s="52">
        <f>SUM(D10:R10)</f>
        <v>171000</v>
      </c>
    </row>
    <row r="11" spans="1:19" ht="16.5" customHeight="1" x14ac:dyDescent="0.35">
      <c r="A11" s="52" t="str">
        <f>A31</f>
        <v xml:space="preserve"> - herav justering for andre aktivitetsnøytrale forhold</v>
      </c>
      <c r="B11" s="52"/>
      <c r="C11" s="52"/>
      <c r="D11" s="52">
        <f t="shared" si="5"/>
        <v>141204.28359570351</v>
      </c>
      <c r="E11" s="52">
        <f t="shared" si="5"/>
        <v>123259.23418237234</v>
      </c>
      <c r="F11" s="52">
        <f t="shared" si="5"/>
        <v>89026.830459800243</v>
      </c>
      <c r="G11" s="52">
        <f t="shared" si="5"/>
        <v>72230.582502419929</v>
      </c>
      <c r="H11" s="52">
        <f t="shared" si="5"/>
        <v>89315.127627394017</v>
      </c>
      <c r="I11" s="52">
        <f t="shared" si="5"/>
        <v>55038.202281333535</v>
      </c>
      <c r="J11" s="52">
        <f t="shared" si="5"/>
        <v>70319.973020983438</v>
      </c>
      <c r="K11" s="52">
        <f t="shared" si="5"/>
        <v>79646.548574758563</v>
      </c>
      <c r="L11" s="52">
        <f t="shared" si="5"/>
        <v>85765.646479066258</v>
      </c>
      <c r="M11" s="52">
        <f t="shared" si="5"/>
        <v>74325.003331518092</v>
      </c>
      <c r="N11" s="52">
        <f t="shared" si="5"/>
        <v>99967.312672938555</v>
      </c>
      <c r="O11" s="52">
        <f t="shared" si="5"/>
        <v>126650.97604387855</v>
      </c>
      <c r="P11" s="52">
        <f t="shared" si="5"/>
        <v>87641.794058039595</v>
      </c>
      <c r="Q11" s="52">
        <f t="shared" si="5"/>
        <v>77496.641112859797</v>
      </c>
      <c r="R11" s="52">
        <f t="shared" si="5"/>
        <v>107775.84405693362</v>
      </c>
      <c r="S11" s="52">
        <f>SUM(D11:R11)</f>
        <v>1379664</v>
      </c>
    </row>
    <row r="12" spans="1:19" ht="16.5" customHeight="1" x14ac:dyDescent="0.35">
      <c r="A12" s="52" t="str">
        <f>A32</f>
        <v xml:space="preserve"> - herav endring i løpende pensjonsutgifter</v>
      </c>
      <c r="B12" s="52"/>
      <c r="C12" s="52"/>
      <c r="D12" s="52">
        <f t="shared" si="5"/>
        <v>-13233.36444164885</v>
      </c>
      <c r="E12" s="52">
        <f t="shared" si="5"/>
        <v>-11499.743058368786</v>
      </c>
      <c r="F12" s="52">
        <f t="shared" si="5"/>
        <v>-9579.7745381060704</v>
      </c>
      <c r="G12" s="52">
        <f t="shared" si="5"/>
        <v>-7131.8520309892956</v>
      </c>
      <c r="H12" s="52">
        <f t="shared" si="5"/>
        <v>-10464.816098438274</v>
      </c>
      <c r="I12" s="52">
        <f t="shared" si="5"/>
        <v>-8254.5537969218458</v>
      </c>
      <c r="J12" s="52">
        <f t="shared" si="5"/>
        <v>-11210.348189191869</v>
      </c>
      <c r="K12" s="52">
        <f t="shared" si="5"/>
        <v>-11646.666760753074</v>
      </c>
      <c r="L12" s="52">
        <f t="shared" si="5"/>
        <v>-8776.8034686166193</v>
      </c>
      <c r="M12" s="52">
        <f t="shared" si="5"/>
        <v>-7996.3317172500483</v>
      </c>
      <c r="N12" s="52">
        <f t="shared" si="5"/>
        <v>-9810.2529979285027</v>
      </c>
      <c r="O12" s="52">
        <f t="shared" si="5"/>
        <v>-14091.876022142427</v>
      </c>
      <c r="P12" s="52">
        <f t="shared" si="5"/>
        <v>-12848.127304772574</v>
      </c>
      <c r="Q12" s="52">
        <f t="shared" si="5"/>
        <v>-12057.263517192179</v>
      </c>
      <c r="R12" s="52">
        <f t="shared" si="5"/>
        <v>-10821.226057679583</v>
      </c>
      <c r="S12" s="52">
        <f>SUM(D12:R12)</f>
        <v>-159423</v>
      </c>
    </row>
    <row r="13" spans="1:19" ht="16.5" customHeight="1" x14ac:dyDescent="0.35">
      <c r="A13" s="52" t="str">
        <f t="shared" ref="A13:A16" si="6">A33</f>
        <v xml:space="preserve"> - herav justering for engangstiltak</v>
      </c>
      <c r="B13" s="52"/>
      <c r="C13" s="52"/>
      <c r="D13" s="52">
        <f t="shared" ref="D13:R13" si="7">D156+D138+D120+D102+D66+D84+D48+D33+D169</f>
        <v>0</v>
      </c>
      <c r="E13" s="52">
        <f t="shared" si="7"/>
        <v>0</v>
      </c>
      <c r="F13" s="52">
        <f t="shared" si="7"/>
        <v>0</v>
      </c>
      <c r="G13" s="52">
        <f>G156+G138+G120+G102+G66+G84+G48+G33+G169</f>
        <v>-17684</v>
      </c>
      <c r="H13" s="52">
        <f t="shared" si="7"/>
        <v>0</v>
      </c>
      <c r="I13" s="52">
        <f t="shared" si="7"/>
        <v>0</v>
      </c>
      <c r="J13" s="52">
        <f t="shared" si="7"/>
        <v>7217</v>
      </c>
      <c r="K13" s="52">
        <f t="shared" si="7"/>
        <v>0</v>
      </c>
      <c r="L13" s="52">
        <f t="shared" si="7"/>
        <v>0</v>
      </c>
      <c r="M13" s="52">
        <f t="shared" si="7"/>
        <v>0</v>
      </c>
      <c r="N13" s="52">
        <f t="shared" si="7"/>
        <v>0</v>
      </c>
      <c r="O13" s="52">
        <f t="shared" si="7"/>
        <v>0</v>
      </c>
      <c r="P13" s="52">
        <f t="shared" si="7"/>
        <v>-15291</v>
      </c>
      <c r="Q13" s="52">
        <f t="shared" si="7"/>
        <v>0</v>
      </c>
      <c r="R13" s="52">
        <f t="shared" si="7"/>
        <v>-27036</v>
      </c>
      <c r="S13" s="52">
        <f>SUM(D13:R13)</f>
        <v>-52794</v>
      </c>
    </row>
    <row r="14" spans="1:19" ht="16.5" customHeight="1" x14ac:dyDescent="0.35">
      <c r="A14" s="52" t="str">
        <f t="shared" si="6"/>
        <v xml:space="preserve"> - herav justering for oppgaveendringer mellom sektorer</v>
      </c>
      <c r="B14" s="52"/>
      <c r="C14" s="52"/>
      <c r="D14" s="52">
        <f t="shared" ref="D14:R17" si="8">D157+D139+D121+D103+D67+D85+D49+D34</f>
        <v>0</v>
      </c>
      <c r="E14" s="52">
        <f t="shared" si="8"/>
        <v>0</v>
      </c>
      <c r="F14" s="52">
        <f t="shared" si="8"/>
        <v>0</v>
      </c>
      <c r="G14" s="52">
        <f t="shared" si="8"/>
        <v>0</v>
      </c>
      <c r="H14" s="52">
        <f t="shared" si="8"/>
        <v>0</v>
      </c>
      <c r="I14" s="52">
        <f t="shared" si="8"/>
        <v>0</v>
      </c>
      <c r="J14" s="52">
        <f t="shared" si="8"/>
        <v>0</v>
      </c>
      <c r="K14" s="52">
        <f t="shared" si="8"/>
        <v>0</v>
      </c>
      <c r="L14" s="52">
        <f t="shared" si="8"/>
        <v>0</v>
      </c>
      <c r="M14" s="52">
        <f t="shared" si="8"/>
        <v>0</v>
      </c>
      <c r="N14" s="52">
        <f t="shared" si="8"/>
        <v>0</v>
      </c>
      <c r="O14" s="52">
        <f t="shared" si="8"/>
        <v>0</v>
      </c>
      <c r="P14" s="52">
        <f t="shared" si="8"/>
        <v>0</v>
      </c>
      <c r="Q14" s="52">
        <f t="shared" si="8"/>
        <v>0</v>
      </c>
      <c r="R14" s="52">
        <f t="shared" si="8"/>
        <v>0</v>
      </c>
      <c r="S14" s="52">
        <f t="shared" ref="S14:S15" si="9">SUM(D14:R14)</f>
        <v>0</v>
      </c>
    </row>
    <row r="15" spans="1:19" ht="16.5" customHeight="1" x14ac:dyDescent="0.35">
      <c r="A15" s="52" t="str">
        <f t="shared" si="6"/>
        <v xml:space="preserve"> - herav uspesifiserte rammeendringer</v>
      </c>
      <c r="B15" s="52"/>
      <c r="C15" s="52"/>
      <c r="D15" s="52">
        <f t="shared" si="8"/>
        <v>-17426.596554205375</v>
      </c>
      <c r="E15" s="52">
        <f t="shared" si="8"/>
        <v>-15117.26727124191</v>
      </c>
      <c r="F15" s="52">
        <f t="shared" si="8"/>
        <v>-12320.67762348096</v>
      </c>
      <c r="G15" s="52">
        <f t="shared" si="8"/>
        <v>-9056.7266677642092</v>
      </c>
      <c r="H15" s="52">
        <f t="shared" si="8"/>
        <v>-11929.434578438622</v>
      </c>
      <c r="I15" s="52">
        <f t="shared" si="8"/>
        <v>-9547.9033253451053</v>
      </c>
      <c r="J15" s="52">
        <f t="shared" si="8"/>
        <v>-13171.116053184651</v>
      </c>
      <c r="K15" s="52">
        <f t="shared" si="8"/>
        <v>-14308.190018855908</v>
      </c>
      <c r="L15" s="52">
        <f t="shared" si="8"/>
        <v>-11013.519256104308</v>
      </c>
      <c r="M15" s="52">
        <f t="shared" si="8"/>
        <v>-9395.2468092145664</v>
      </c>
      <c r="N15" s="52">
        <f t="shared" si="8"/>
        <v>-11864.819372933851</v>
      </c>
      <c r="O15" s="52">
        <f t="shared" si="8"/>
        <v>-17097.648052315471</v>
      </c>
      <c r="P15" s="52">
        <f t="shared" si="8"/>
        <v>-14803.48605069167</v>
      </c>
      <c r="Q15" s="52">
        <f t="shared" si="8"/>
        <v>-14018.304586058312</v>
      </c>
      <c r="R15" s="52">
        <f t="shared" si="8"/>
        <v>-13598.063780165086</v>
      </c>
      <c r="S15" s="52">
        <f t="shared" si="9"/>
        <v>-194668.99999999997</v>
      </c>
    </row>
    <row r="16" spans="1:19" ht="16.5" customHeight="1" x14ac:dyDescent="0.35">
      <c r="A16" s="59" t="str">
        <f t="shared" si="6"/>
        <v xml:space="preserve"> - herav spesifiserte rammeendringer</v>
      </c>
      <c r="B16" s="59"/>
      <c r="C16" s="59"/>
      <c r="D16" s="59">
        <f t="shared" si="8"/>
        <v>-62348.338041393094</v>
      </c>
      <c r="E16" s="59">
        <f t="shared" si="8"/>
        <v>-61768.091412174035</v>
      </c>
      <c r="F16" s="59">
        <f t="shared" si="8"/>
        <v>-35894.873999789015</v>
      </c>
      <c r="G16" s="59">
        <f t="shared" si="8"/>
        <v>-34900.162920868519</v>
      </c>
      <c r="H16" s="59">
        <f t="shared" si="8"/>
        <v>-55211.078664929832</v>
      </c>
      <c r="I16" s="59">
        <f t="shared" si="8"/>
        <v>-15497.569969649539</v>
      </c>
      <c r="J16" s="59">
        <f t="shared" si="8"/>
        <v>-13077.273195172776</v>
      </c>
      <c r="K16" s="59">
        <f t="shared" si="8"/>
        <v>-11396.056976317095</v>
      </c>
      <c r="L16" s="59">
        <f t="shared" si="8"/>
        <v>-48193.354191186962</v>
      </c>
      <c r="M16" s="59">
        <f t="shared" si="8"/>
        <v>-29141.527535416313</v>
      </c>
      <c r="N16" s="59">
        <f t="shared" si="8"/>
        <v>-40167.048745470078</v>
      </c>
      <c r="O16" s="59">
        <f t="shared" si="8"/>
        <v>-56873.704980336901</v>
      </c>
      <c r="P16" s="59">
        <f t="shared" si="8"/>
        <v>-32745.577320375593</v>
      </c>
      <c r="Q16" s="59">
        <f t="shared" si="8"/>
        <v>-15191.223729338866</v>
      </c>
      <c r="R16" s="59">
        <f t="shared" si="8"/>
        <v>-55036.118317580978</v>
      </c>
      <c r="S16" s="59">
        <f>SUM(D16:R16)</f>
        <v>-567441.99999999953</v>
      </c>
    </row>
    <row r="17" spans="1:19" ht="16.5" customHeight="1" x14ac:dyDescent="0.35">
      <c r="A17" s="59" t="str">
        <f>A37</f>
        <v>Vridningseffekter knyttet til endringer i særskilte tildelinger</v>
      </c>
      <c r="B17" s="59"/>
      <c r="C17" s="59"/>
      <c r="D17" s="59">
        <f t="shared" si="8"/>
        <v>3491.570106654719</v>
      </c>
      <c r="E17" s="59">
        <f t="shared" si="8"/>
        <v>-3061.4647619367715</v>
      </c>
      <c r="F17" s="59">
        <f t="shared" si="8"/>
        <v>-10327.399960185572</v>
      </c>
      <c r="G17" s="59">
        <f t="shared" si="8"/>
        <v>-7256.773187047369</v>
      </c>
      <c r="H17" s="59">
        <f t="shared" si="8"/>
        <v>-5440.9002406617183</v>
      </c>
      <c r="I17" s="59">
        <f t="shared" si="8"/>
        <v>1666.50637747984</v>
      </c>
      <c r="J17" s="59">
        <f t="shared" si="8"/>
        <v>-4374.0576164642844</v>
      </c>
      <c r="K17" s="59">
        <f t="shared" si="8"/>
        <v>6718.7898235284956</v>
      </c>
      <c r="L17" s="59">
        <f t="shared" si="8"/>
        <v>3818.6984250400274</v>
      </c>
      <c r="M17" s="59">
        <f t="shared" si="8"/>
        <v>625.41371381845966</v>
      </c>
      <c r="N17" s="59">
        <f t="shared" si="8"/>
        <v>268.87642839899854</v>
      </c>
      <c r="O17" s="59">
        <f t="shared" si="8"/>
        <v>1269.7818295627912</v>
      </c>
      <c r="P17" s="59">
        <f t="shared" si="8"/>
        <v>13573.523687906156</v>
      </c>
      <c r="Q17" s="59">
        <f t="shared" si="8"/>
        <v>-513.92175479506477</v>
      </c>
      <c r="R17" s="59">
        <f t="shared" si="8"/>
        <v>-458.64287129884542</v>
      </c>
      <c r="S17" s="59">
        <f>SUM(D17:R17)</f>
        <v>-1.3824319466948509E-10</v>
      </c>
    </row>
    <row r="18" spans="1:19" ht="16.5" customHeight="1" x14ac:dyDescent="0.35">
      <c r="A18" s="50" t="str">
        <f>A38</f>
        <v>Kompensasjon for forventet lønns- og prisutvikling</v>
      </c>
      <c r="B18" s="50"/>
      <c r="C18" s="50"/>
      <c r="D18" s="50">
        <f t="shared" ref="D18:S18" si="10">SUM(D19:D19)</f>
        <v>111497.89313784854</v>
      </c>
      <c r="E18" s="50">
        <f t="shared" si="10"/>
        <v>96785.646052190976</v>
      </c>
      <c r="F18" s="50">
        <f t="shared" si="10"/>
        <v>79197.615686330275</v>
      </c>
      <c r="G18" s="50">
        <f t="shared" si="10"/>
        <v>59285.571292564789</v>
      </c>
      <c r="H18" s="50">
        <f t="shared" si="10"/>
        <v>86267.376180947162</v>
      </c>
      <c r="I18" s="50">
        <f t="shared" si="10"/>
        <v>65556.801213184808</v>
      </c>
      <c r="J18" s="50">
        <f t="shared" si="10"/>
        <v>88668.923571947482</v>
      </c>
      <c r="K18" s="50">
        <f t="shared" si="10"/>
        <v>92254.299898018129</v>
      </c>
      <c r="L18" s="50">
        <f t="shared" si="10"/>
        <v>72684.848785827475</v>
      </c>
      <c r="M18" s="50">
        <f t="shared" si="10"/>
        <v>66457.68560444031</v>
      </c>
      <c r="N18" s="50">
        <f t="shared" si="10"/>
        <v>82414.931069515806</v>
      </c>
      <c r="O18" s="50">
        <f t="shared" si="10"/>
        <v>116847.11516082879</v>
      </c>
      <c r="P18" s="50">
        <f t="shared" si="10"/>
        <v>103431.94401063118</v>
      </c>
      <c r="Q18" s="50">
        <f t="shared" si="10"/>
        <v>95867.646660681159</v>
      </c>
      <c r="R18" s="50">
        <f t="shared" si="10"/>
        <v>90842.701675042947</v>
      </c>
      <c r="S18" s="50">
        <f t="shared" si="10"/>
        <v>1308060.9999999998</v>
      </c>
    </row>
    <row r="19" spans="1:19" ht="16.5" customHeight="1" x14ac:dyDescent="0.35">
      <c r="A19" s="52" t="str">
        <f>A39</f>
        <v xml:space="preserve"> - herav generell lønns- og priskompensasjon</v>
      </c>
      <c r="B19" s="52"/>
      <c r="C19" s="52"/>
      <c r="D19" s="52">
        <f t="shared" ref="D19:R19" si="11">D162+D144+D126+D108+D72+D90+D54+D39</f>
        <v>111497.89313784854</v>
      </c>
      <c r="E19" s="52">
        <f t="shared" si="11"/>
        <v>96785.646052190976</v>
      </c>
      <c r="F19" s="52">
        <f t="shared" si="11"/>
        <v>79197.615686330275</v>
      </c>
      <c r="G19" s="52">
        <f t="shared" si="11"/>
        <v>59285.571292564789</v>
      </c>
      <c r="H19" s="52">
        <f t="shared" si="11"/>
        <v>86267.376180947162</v>
      </c>
      <c r="I19" s="52">
        <f t="shared" si="11"/>
        <v>65556.801213184808</v>
      </c>
      <c r="J19" s="52">
        <f t="shared" si="11"/>
        <v>88668.923571947482</v>
      </c>
      <c r="K19" s="52">
        <f t="shared" si="11"/>
        <v>92254.299898018129</v>
      </c>
      <c r="L19" s="52">
        <f t="shared" si="11"/>
        <v>72684.848785827475</v>
      </c>
      <c r="M19" s="52">
        <f t="shared" si="11"/>
        <v>66457.68560444031</v>
      </c>
      <c r="N19" s="52">
        <f t="shared" si="11"/>
        <v>82414.931069515806</v>
      </c>
      <c r="O19" s="52">
        <f t="shared" si="11"/>
        <v>116847.11516082879</v>
      </c>
      <c r="P19" s="52">
        <f t="shared" si="11"/>
        <v>103431.94401063118</v>
      </c>
      <c r="Q19" s="52">
        <f t="shared" si="11"/>
        <v>95867.646660681159</v>
      </c>
      <c r="R19" s="52">
        <f t="shared" si="11"/>
        <v>90842.701675042947</v>
      </c>
      <c r="S19" s="52">
        <f>SUM(D19:R19)</f>
        <v>1308060.9999999998</v>
      </c>
    </row>
    <row r="20" spans="1:19" ht="16.5" customHeight="1" thickBot="1" x14ac:dyDescent="0.4">
      <c r="A20" s="150" t="str">
        <f>A40</f>
        <v>Bydelsfordelt budsjett 2025</v>
      </c>
      <c r="B20" s="151"/>
      <c r="C20" s="151"/>
      <c r="D20" s="151">
        <f t="shared" ref="D20:R20" si="12">D5+SUM(D6:D8)+D9+D18+D17</f>
        <v>2729159.4833105635</v>
      </c>
      <c r="E20" s="151">
        <f t="shared" si="12"/>
        <v>2385919.9260124695</v>
      </c>
      <c r="F20" s="151">
        <f t="shared" si="12"/>
        <v>1945194.3284564761</v>
      </c>
      <c r="G20" s="151">
        <f t="shared" si="12"/>
        <v>1437567.4946622839</v>
      </c>
      <c r="H20" s="151">
        <f t="shared" si="12"/>
        <v>2061433.1974265999</v>
      </c>
      <c r="I20" s="151">
        <f t="shared" si="12"/>
        <v>1585763.8796327116</v>
      </c>
      <c r="J20" s="151">
        <f>J5+SUM(J6:J8)+J9+J18+J17</f>
        <v>2116420.2110938793</v>
      </c>
      <c r="K20" s="151">
        <f t="shared" si="12"/>
        <v>2283902.8225503429</v>
      </c>
      <c r="L20" s="151">
        <f>L5+SUM(L6:L8)+L9+L18+L17</f>
        <v>1776290.4274263226</v>
      </c>
      <c r="M20" s="151">
        <f t="shared" si="12"/>
        <v>1593360.4802372099</v>
      </c>
      <c r="N20" s="151">
        <f t="shared" si="12"/>
        <v>1977833.5638555121</v>
      </c>
      <c r="O20" s="151">
        <f t="shared" si="12"/>
        <v>2792176.6513342373</v>
      </c>
      <c r="P20" s="151">
        <f t="shared" si="12"/>
        <v>2497989.7194872042</v>
      </c>
      <c r="Q20" s="151">
        <f t="shared" si="12"/>
        <v>2314269.8677193681</v>
      </c>
      <c r="R20" s="151">
        <f t="shared" si="12"/>
        <v>2143811.0954736201</v>
      </c>
      <c r="S20" s="151">
        <f>S5+SUM(S6:S8)+S9+S18+S17</f>
        <v>31641093.148678798</v>
      </c>
    </row>
    <row r="21" spans="1:19" ht="16.5" customHeight="1" x14ac:dyDescent="0.35">
      <c r="A21" s="49"/>
      <c r="B21" s="50"/>
      <c r="C21" s="50"/>
      <c r="D21" s="50"/>
      <c r="E21" s="50"/>
      <c r="F21" s="50"/>
      <c r="G21" s="50"/>
      <c r="H21" s="50"/>
      <c r="I21" s="50"/>
      <c r="J21" s="50"/>
      <c r="K21" s="50"/>
      <c r="L21" s="50"/>
      <c r="M21" s="50"/>
      <c r="N21" s="50"/>
      <c r="O21" s="50"/>
      <c r="P21" s="50"/>
      <c r="Q21" s="50"/>
      <c r="R21" s="50"/>
      <c r="S21" s="50"/>
    </row>
    <row r="22" spans="1:19" ht="16.5" customHeight="1" thickBot="1" x14ac:dyDescent="0.4">
      <c r="A22" s="150" t="s">
        <v>115</v>
      </c>
      <c r="B22" s="150"/>
      <c r="C22" s="150"/>
      <c r="D22" s="151">
        <f>'Tabell 2.1 DOK32025'!D10</f>
        <v>2729159</v>
      </c>
      <c r="E22" s="151">
        <f>'Tabell 2.1 DOK32025'!E10</f>
        <v>2385920</v>
      </c>
      <c r="F22" s="151">
        <f>'Tabell 2.1 DOK32025'!F10</f>
        <v>1945194</v>
      </c>
      <c r="G22" s="151">
        <f>'Tabell 2.1 DOK32025'!G10</f>
        <v>1437567</v>
      </c>
      <c r="H22" s="151">
        <f>'Tabell 2.1 DOK32025'!H10</f>
        <v>2061433</v>
      </c>
      <c r="I22" s="151">
        <f>'Tabell 2.1 DOK32025'!I10</f>
        <v>1585764</v>
      </c>
      <c r="J22" s="151">
        <f>'Tabell 2.1 DOK32025'!J10</f>
        <v>2116420</v>
      </c>
      <c r="K22" s="151">
        <f>'Tabell 2.1 DOK32025'!K10</f>
        <v>2283903</v>
      </c>
      <c r="L22" s="151">
        <f>'Tabell 2.1 DOK32025'!L10</f>
        <v>1776290</v>
      </c>
      <c r="M22" s="151">
        <f>'Tabell 2.1 DOK32025'!M10</f>
        <v>1593360</v>
      </c>
      <c r="N22" s="151">
        <f>'Tabell 2.1 DOK32025'!N10</f>
        <v>1977835</v>
      </c>
      <c r="O22" s="151">
        <f>'Tabell 2.1 DOK32025'!O10</f>
        <v>2792177</v>
      </c>
      <c r="P22" s="151">
        <f>'Tabell 2.1 DOK32025'!P10</f>
        <v>2497990</v>
      </c>
      <c r="Q22" s="151">
        <f>'Tabell 2.1 DOK32025'!Q10</f>
        <v>2314270</v>
      </c>
      <c r="R22" s="151">
        <f>'Tabell 2.1 DOK32025'!R10</f>
        <v>2143811</v>
      </c>
      <c r="S22" s="151">
        <f>'Tabell 2.1 DOK32025'!S10</f>
        <v>31641093</v>
      </c>
    </row>
    <row r="23" spans="1:19" ht="16.5" customHeight="1" thickBot="1" x14ac:dyDescent="0.4">
      <c r="A23" s="51"/>
      <c r="B23" s="51"/>
      <c r="C23" s="51"/>
      <c r="D23" s="51"/>
      <c r="E23" s="51"/>
      <c r="F23" s="51"/>
      <c r="G23" s="51"/>
      <c r="H23" s="51"/>
      <c r="I23" s="51"/>
      <c r="J23" s="51"/>
      <c r="K23" s="51"/>
      <c r="L23" s="51"/>
      <c r="M23" s="51"/>
      <c r="N23" s="51"/>
      <c r="O23" s="51"/>
      <c r="P23" s="51"/>
      <c r="Q23" s="51"/>
      <c r="R23" s="51"/>
      <c r="S23" s="51"/>
    </row>
    <row r="24" spans="1:19" ht="16.5" customHeight="1" x14ac:dyDescent="0.35">
      <c r="A24" s="152" t="str">
        <f>'Tabell 2.1 DOK32025'!A12</f>
        <v>FO1 Administrasjon og fellestjenester</v>
      </c>
      <c r="B24" s="153"/>
      <c r="C24" s="153"/>
      <c r="D24" s="154"/>
      <c r="E24" s="154"/>
      <c r="F24" s="154"/>
      <c r="G24" s="154"/>
      <c r="H24" s="154"/>
      <c r="I24" s="154"/>
      <c r="J24" s="154"/>
      <c r="K24" s="154"/>
      <c r="L24" s="154"/>
      <c r="M24" s="154"/>
      <c r="N24" s="154"/>
      <c r="O24" s="154"/>
      <c r="P24" s="154"/>
      <c r="Q24" s="154"/>
      <c r="R24" s="154"/>
      <c r="S24" s="154"/>
    </row>
    <row r="25" spans="1:19" ht="16.5" customHeight="1" x14ac:dyDescent="0.35">
      <c r="A25" s="58" t="s">
        <v>382</v>
      </c>
      <c r="B25" s="58"/>
      <c r="C25" s="58"/>
      <c r="D25" s="277">
        <v>11345.553597557002</v>
      </c>
      <c r="E25" s="277">
        <v>11475.37328610128</v>
      </c>
      <c r="F25" s="277">
        <v>9680.0907845962902</v>
      </c>
      <c r="G25" s="277">
        <v>8959.5399455040751</v>
      </c>
      <c r="H25" s="277">
        <v>8863.4613783447567</v>
      </c>
      <c r="I25" s="277">
        <v>6627.3273039584219</v>
      </c>
      <c r="J25" s="277">
        <v>8148.3092945507096</v>
      </c>
      <c r="K25" s="277">
        <v>8288.5743721343752</v>
      </c>
      <c r="L25" s="277">
        <v>6833.7086769067237</v>
      </c>
      <c r="M25" s="277">
        <v>8624.2090688178741</v>
      </c>
      <c r="N25" s="277">
        <v>6603.0782469255209</v>
      </c>
      <c r="O25" s="277">
        <v>7716.6537401469313</v>
      </c>
      <c r="P25" s="277">
        <v>7861.6288386007873</v>
      </c>
      <c r="Q25" s="277">
        <v>8007.9818516634678</v>
      </c>
      <c r="R25" s="277">
        <v>4758.9407312306466</v>
      </c>
      <c r="S25" s="277">
        <v>123794.43111703885</v>
      </c>
    </row>
    <row r="26" spans="1:19" ht="16.5" customHeight="1" x14ac:dyDescent="0.35">
      <c r="A26" s="52" t="s">
        <v>120</v>
      </c>
      <c r="B26" s="52"/>
      <c r="C26" s="52"/>
      <c r="D26" s="278">
        <v>83.311412336190642</v>
      </c>
      <c r="E26" s="278">
        <v>34.54620359948062</v>
      </c>
      <c r="F26" s="278">
        <v>7.892503583491874</v>
      </c>
      <c r="G26" s="278">
        <v>2.8840220160563077</v>
      </c>
      <c r="H26" s="278">
        <v>-18.953139596706333</v>
      </c>
      <c r="I26" s="278">
        <v>-12.80726559356143</v>
      </c>
      <c r="J26" s="278">
        <v>-16.655446854111698</v>
      </c>
      <c r="K26" s="278">
        <v>-13.189797101796247</v>
      </c>
      <c r="L26" s="278">
        <v>-23.214577467515642</v>
      </c>
      <c r="M26" s="278">
        <v>-2.1732774898418383</v>
      </c>
      <c r="N26" s="278">
        <v>-2.2646711030444511</v>
      </c>
      <c r="O26" s="278">
        <v>-5.5441279980072068E-2</v>
      </c>
      <c r="P26" s="278">
        <v>-11.501696296931284</v>
      </c>
      <c r="Q26" s="278">
        <v>10.074694809207596</v>
      </c>
      <c r="R26" s="278">
        <v>-37.893523560938952</v>
      </c>
      <c r="S26" s="278">
        <v>-1.4507922844165769E-11</v>
      </c>
    </row>
    <row r="27" spans="1:19" ht="16.5" customHeight="1" x14ac:dyDescent="0.35">
      <c r="A27" s="52" t="s">
        <v>121</v>
      </c>
      <c r="B27" s="52"/>
      <c r="C27" s="52"/>
      <c r="D27" s="278">
        <v>0</v>
      </c>
      <c r="E27" s="278">
        <v>0</v>
      </c>
      <c r="F27" s="278">
        <v>0</v>
      </c>
      <c r="G27" s="278">
        <v>0</v>
      </c>
      <c r="H27" s="278">
        <v>0</v>
      </c>
      <c r="I27" s="278">
        <v>0</v>
      </c>
      <c r="J27" s="278">
        <v>0</v>
      </c>
      <c r="K27" s="278">
        <v>0</v>
      </c>
      <c r="L27" s="278">
        <v>0</v>
      </c>
      <c r="M27" s="278">
        <v>0</v>
      </c>
      <c r="N27" s="278">
        <v>0</v>
      </c>
      <c r="O27" s="278">
        <v>0</v>
      </c>
      <c r="P27" s="278">
        <v>0</v>
      </c>
      <c r="Q27" s="278">
        <v>0</v>
      </c>
      <c r="R27" s="278">
        <v>0</v>
      </c>
      <c r="S27" s="278">
        <v>0</v>
      </c>
    </row>
    <row r="28" spans="1:19" ht="16.5" customHeight="1" x14ac:dyDescent="0.35">
      <c r="A28" s="59" t="s">
        <v>122</v>
      </c>
      <c r="B28" s="59"/>
      <c r="C28" s="59"/>
      <c r="D28" s="279">
        <v>-318.88283056714732</v>
      </c>
      <c r="E28" s="279">
        <v>-950.99654035461845</v>
      </c>
      <c r="F28" s="279">
        <v>-301.46316368403001</v>
      </c>
      <c r="G28" s="279">
        <v>-673.95527398541299</v>
      </c>
      <c r="H28" s="279">
        <v>-994.38906746061843</v>
      </c>
      <c r="I28" s="279">
        <v>74.170904817945669</v>
      </c>
      <c r="J28" s="279">
        <v>-184.54398915313911</v>
      </c>
      <c r="K28" s="279">
        <v>-142.75307339327915</v>
      </c>
      <c r="L28" s="279">
        <v>215.02208469380389</v>
      </c>
      <c r="M28" s="279">
        <v>535.9534146215027</v>
      </c>
      <c r="N28" s="279">
        <v>719.15300696974668</v>
      </c>
      <c r="O28" s="279">
        <v>896.29929427575132</v>
      </c>
      <c r="P28" s="279">
        <v>476.983541820759</v>
      </c>
      <c r="Q28" s="279">
        <v>9.7465084002645419</v>
      </c>
      <c r="R28" s="279">
        <v>639.65518299847452</v>
      </c>
      <c r="S28" s="279">
        <v>1.4507922844165769E-11</v>
      </c>
    </row>
    <row r="29" spans="1:19" ht="16.5" customHeight="1" x14ac:dyDescent="0.35">
      <c r="A29" s="50" t="s">
        <v>123</v>
      </c>
      <c r="B29" s="50"/>
      <c r="C29" s="50"/>
      <c r="D29" s="50">
        <f t="shared" ref="D29:S29" si="13">SUM(D30:D36)</f>
        <v>22033.831176543292</v>
      </c>
      <c r="E29" s="50">
        <f t="shared" si="13"/>
        <v>20580.146186271115</v>
      </c>
      <c r="F29" s="50">
        <f t="shared" si="13"/>
        <v>18770.036501203864</v>
      </c>
      <c r="G29" s="50">
        <f t="shared" si="13"/>
        <v>16446.577498887957</v>
      </c>
      <c r="H29" s="50">
        <f t="shared" si="13"/>
        <v>19465.293047851115</v>
      </c>
      <c r="I29" s="50">
        <f t="shared" si="13"/>
        <v>17345.913175464728</v>
      </c>
      <c r="J29" s="50">
        <f t="shared" si="13"/>
        <v>20129.89472900868</v>
      </c>
      <c r="K29" s="50">
        <f t="shared" si="13"/>
        <v>20758.464743796791</v>
      </c>
      <c r="L29" s="50">
        <f t="shared" si="13"/>
        <v>17960.912046139914</v>
      </c>
      <c r="M29" s="50">
        <f t="shared" si="13"/>
        <v>17164.724621815407</v>
      </c>
      <c r="N29" s="50">
        <f t="shared" si="13"/>
        <v>18936.038930327788</v>
      </c>
      <c r="O29" s="50">
        <f t="shared" si="13"/>
        <v>22793.575095349312</v>
      </c>
      <c r="P29" s="50">
        <f t="shared" si="13"/>
        <v>21898.387107564264</v>
      </c>
      <c r="Q29" s="50">
        <f t="shared" si="13"/>
        <v>20987.245952317451</v>
      </c>
      <c r="R29" s="50">
        <f t="shared" si="13"/>
        <v>19738.609186690101</v>
      </c>
      <c r="S29" s="50">
        <f t="shared" si="13"/>
        <v>295009.6499992318</v>
      </c>
    </row>
    <row r="30" spans="1:19" ht="16.5" customHeight="1" x14ac:dyDescent="0.35">
      <c r="A30" s="52" t="s">
        <v>124</v>
      </c>
      <c r="B30" s="52"/>
      <c r="C30" s="52"/>
      <c r="D30" s="52">
        <f>$S30*'Tabell 3.1 DOK32025'!D$7/100</f>
        <v>0</v>
      </c>
      <c r="E30" s="52">
        <f>$S30*'Tabell 3.1 DOK32025'!E$7/100</f>
        <v>0</v>
      </c>
      <c r="F30" s="52">
        <f>$S30*'Tabell 3.1 DOK32025'!F$7/100</f>
        <v>0</v>
      </c>
      <c r="G30" s="52">
        <f>$S30*'Tabell 3.1 DOK32025'!G$7/100</f>
        <v>0</v>
      </c>
      <c r="H30" s="52">
        <f>$S30*'Tabell 3.1 DOK32025'!H$7/100</f>
        <v>0</v>
      </c>
      <c r="I30" s="52">
        <f>$S30*'Tabell 3.1 DOK32025'!I$7/100</f>
        <v>0</v>
      </c>
      <c r="J30" s="52">
        <f>$S30*'Tabell 3.1 DOK32025'!J$7/100</f>
        <v>0</v>
      </c>
      <c r="K30" s="52">
        <f>$S30*'Tabell 3.1 DOK32025'!K$7/100</f>
        <v>0</v>
      </c>
      <c r="L30" s="52">
        <f>$S30*'Tabell 3.1 DOK32025'!L$7/100</f>
        <v>0</v>
      </c>
      <c r="M30" s="52">
        <f>$S30*'Tabell 3.1 DOK32025'!M$7/100</f>
        <v>0</v>
      </c>
      <c r="N30" s="52">
        <f>$S30*'Tabell 3.1 DOK32025'!N$7/100</f>
        <v>0</v>
      </c>
      <c r="O30" s="52">
        <f>$S30*'Tabell 3.1 DOK32025'!O$7/100</f>
        <v>0</v>
      </c>
      <c r="P30" s="52">
        <f>$S30*'Tabell 3.1 DOK32025'!P$7/100</f>
        <v>0</v>
      </c>
      <c r="Q30" s="52">
        <f>$S30*'Tabell 3.1 DOK32025'!Q$7/100</f>
        <v>0</v>
      </c>
      <c r="R30" s="52">
        <f>$S30*'Tabell 3.1 DOK32025'!R$7/100</f>
        <v>0</v>
      </c>
      <c r="S30" s="336">
        <v>0</v>
      </c>
    </row>
    <row r="31" spans="1:19" ht="16.5" customHeight="1" x14ac:dyDescent="0.35">
      <c r="A31" s="52" t="s">
        <v>125</v>
      </c>
      <c r="B31" s="52"/>
      <c r="C31" s="52"/>
      <c r="D31" s="52">
        <f>$S31*'Tabell 3.1 DOK32025'!D$7/100</f>
        <v>22451.96359622668</v>
      </c>
      <c r="E31" s="52">
        <f>$S31*'Tabell 3.1 DOK32025'!E$7/100</f>
        <v>20970.692263045286</v>
      </c>
      <c r="F31" s="52">
        <f>$S31*'Tabell 3.1 DOK32025'!F$7/100</f>
        <v>19126.232421782082</v>
      </c>
      <c r="G31" s="52">
        <f>$S31*'Tabell 3.1 DOK32025'!G$7/100</f>
        <v>16758.681517023546</v>
      </c>
      <c r="H31" s="52">
        <f>$S31*'Tabell 3.1 DOK32025'!H$7/100</f>
        <v>19834.682738492334</v>
      </c>
      <c r="I31" s="52">
        <f>$S31*'Tabell 3.1 DOK32025'!I$7/100</f>
        <v>17675.083740018941</v>
      </c>
      <c r="J31" s="52">
        <f>$S31*'Tabell 3.1 DOK32025'!J$7/100</f>
        <v>20511.896457331477</v>
      </c>
      <c r="K31" s="52">
        <f>$S31*'Tabell 3.1 DOK32025'!K$7/100</f>
        <v>21152.394742746601</v>
      </c>
      <c r="L31" s="52">
        <f>$S31*'Tabell 3.1 DOK32025'!L$7/100</f>
        <v>18301.753343933284</v>
      </c>
      <c r="M31" s="52">
        <f>$S31*'Tabell 3.1 DOK32025'!M$7/100</f>
        <v>17490.456800745749</v>
      </c>
      <c r="N31" s="52">
        <f>$S31*'Tabell 3.1 DOK32025'!N$7/100</f>
        <v>19295.3850519222</v>
      </c>
      <c r="O31" s="52">
        <f>$S31*'Tabell 3.1 DOK32025'!O$7/100</f>
        <v>23226.125051436818</v>
      </c>
      <c r="P31" s="52">
        <f>$S31*'Tabell 3.1 DOK32025'!P$7/100</f>
        <v>22313.949227246703</v>
      </c>
      <c r="Q31" s="52">
        <f>$S31*'Tabell 3.1 DOK32025'!Q$7/100</f>
        <v>21385.517494938464</v>
      </c>
      <c r="R31" s="52">
        <f>$S31*'Tabell 3.1 DOK32025'!R$7/100</f>
        <v>20113.185553109834</v>
      </c>
      <c r="S31" s="336">
        <v>300608</v>
      </c>
    </row>
    <row r="32" spans="1:19" ht="16.5" customHeight="1" x14ac:dyDescent="0.35">
      <c r="A32" s="52" t="s">
        <v>126</v>
      </c>
      <c r="B32" s="52"/>
      <c r="C32" s="52"/>
      <c r="D32" s="52">
        <f>$S32*'Tabell 3.1 DOK32025'!D$7/100</f>
        <v>-175.39476237640756</v>
      </c>
      <c r="E32" s="52">
        <f>$S32*'Tabell 3.1 DOK32025'!E$7/100</f>
        <v>-163.82306921982331</v>
      </c>
      <c r="F32" s="52">
        <f>$S32*'Tabell 3.1 DOK32025'!F$7/100</f>
        <v>-149.41414706988914</v>
      </c>
      <c r="G32" s="52">
        <f>$S32*'Tabell 3.1 DOK32025'!G$7/100</f>
        <v>-130.91883700159914</v>
      </c>
      <c r="H32" s="52">
        <f>$S32*'Tabell 3.1 DOK32025'!H$7/100</f>
        <v>-154.94856166228448</v>
      </c>
      <c r="I32" s="52">
        <f>$S32*'Tabell 3.1 DOK32025'!I$7/100</f>
        <v>-138.07777209672383</v>
      </c>
      <c r="J32" s="52">
        <f>$S32*'Tabell 3.1 DOK32025'!J$7/100</f>
        <v>-160.23895592044178</v>
      </c>
      <c r="K32" s="52">
        <f>$S32*'Tabell 3.1 DOK32025'!K$7/100</f>
        <v>-165.24252917546713</v>
      </c>
      <c r="L32" s="52">
        <f>$S32*'Tabell 3.1 DOK32025'!L$7/100</f>
        <v>-142.97331567784499</v>
      </c>
      <c r="M32" s="52">
        <f>$S32*'Tabell 3.1 DOK32025'!M$7/100</f>
        <v>-136.63546625993959</v>
      </c>
      <c r="N32" s="52">
        <f>$S32*'Tabell 3.1 DOK32025'!N$7/100</f>
        <v>-150.73556758803736</v>
      </c>
      <c r="O32" s="52">
        <f>$S32*'Tabell 3.1 DOK32025'!O$7/100</f>
        <v>-181.44251244938457</v>
      </c>
      <c r="P32" s="52">
        <f>$S32*'Tabell 3.1 DOK32025'!P$7/100</f>
        <v>-174.31659398601158</v>
      </c>
      <c r="Q32" s="52">
        <f>$S32*'Tabell 3.1 DOK32025'!Q$7/100</f>
        <v>-167.06368435193897</v>
      </c>
      <c r="R32" s="52">
        <f>$S32*'Tabell 3.1 DOK32025'!R$7/100</f>
        <v>-157.12422593243349</v>
      </c>
      <c r="S32" s="336">
        <v>-2348.3500007682269</v>
      </c>
    </row>
    <row r="33" spans="1:21" ht="16.5" customHeight="1" x14ac:dyDescent="0.35">
      <c r="A33" s="52" t="s">
        <v>127</v>
      </c>
      <c r="B33" s="52"/>
      <c r="C33" s="52"/>
      <c r="D33" s="52">
        <f>$S33*'Tabell 3.1 DOK32025'!D$7/100</f>
        <v>0</v>
      </c>
      <c r="E33" s="52">
        <f>$S33*'Tabell 3.1 DOK32025'!E$7/100</f>
        <v>0</v>
      </c>
      <c r="F33" s="52">
        <f>$S33*'Tabell 3.1 DOK32025'!F$7/100</f>
        <v>0</v>
      </c>
      <c r="G33" s="52">
        <f>$S33*'Tabell 3.1 DOK32025'!G$7/100</f>
        <v>0</v>
      </c>
      <c r="H33" s="52">
        <f>$S33*'Tabell 3.1 DOK32025'!H$7/100</f>
        <v>0</v>
      </c>
      <c r="I33" s="52">
        <f>$S33*'Tabell 3.1 DOK32025'!I$7/100</f>
        <v>0</v>
      </c>
      <c r="J33" s="52">
        <f>$S33*'Tabell 3.1 DOK32025'!J$7/100</f>
        <v>0</v>
      </c>
      <c r="K33" s="52">
        <f>$S33*'Tabell 3.1 DOK32025'!K$7/100</f>
        <v>0</v>
      </c>
      <c r="L33" s="52">
        <f>$S33*'Tabell 3.1 DOK32025'!L$7/100</f>
        <v>0</v>
      </c>
      <c r="M33" s="52">
        <f>$S33*'Tabell 3.1 DOK32025'!M$7/100</f>
        <v>0</v>
      </c>
      <c r="N33" s="52">
        <f>$S33*'Tabell 3.1 DOK32025'!N$7/100</f>
        <v>0</v>
      </c>
      <c r="O33" s="52">
        <f>$S33*'Tabell 3.1 DOK32025'!O$7/100</f>
        <v>0</v>
      </c>
      <c r="P33" s="52">
        <f>$S33*'Tabell 3.1 DOK32025'!P$7/100</f>
        <v>0</v>
      </c>
      <c r="Q33" s="52">
        <f>$S33*'Tabell 3.1 DOK32025'!Q$7/100</f>
        <v>0</v>
      </c>
      <c r="R33" s="52">
        <f>$S33*'Tabell 3.1 DOK32025'!R$7/100</f>
        <v>0</v>
      </c>
      <c r="S33" s="336">
        <v>0</v>
      </c>
    </row>
    <row r="34" spans="1:21" ht="16.5" customHeight="1" x14ac:dyDescent="0.35">
      <c r="A34" s="52" t="s">
        <v>128</v>
      </c>
      <c r="B34" s="52"/>
      <c r="C34" s="52"/>
      <c r="D34" s="52">
        <f>$S34*'Tabell 3.1 DOK32025'!D$7/100</f>
        <v>0</v>
      </c>
      <c r="E34" s="52">
        <f>$S34*'Tabell 3.1 DOK32025'!E$7/100</f>
        <v>0</v>
      </c>
      <c r="F34" s="52">
        <f>$S34*'Tabell 3.1 DOK32025'!F$7/100</f>
        <v>0</v>
      </c>
      <c r="G34" s="52">
        <f>$S34*'Tabell 3.1 DOK32025'!G$7/100</f>
        <v>0</v>
      </c>
      <c r="H34" s="52">
        <f>$S34*'Tabell 3.1 DOK32025'!H$7/100</f>
        <v>0</v>
      </c>
      <c r="I34" s="52">
        <f>$S34*'Tabell 3.1 DOK32025'!I$7/100</f>
        <v>0</v>
      </c>
      <c r="J34" s="52">
        <f>$S34*'Tabell 3.1 DOK32025'!J$7/100</f>
        <v>0</v>
      </c>
      <c r="K34" s="52">
        <f>$S34*'Tabell 3.1 DOK32025'!K$7/100</f>
        <v>0</v>
      </c>
      <c r="L34" s="52">
        <f>$S34*'Tabell 3.1 DOK32025'!L$7/100</f>
        <v>0</v>
      </c>
      <c r="M34" s="52">
        <f>$S34*'Tabell 3.1 DOK32025'!M$7/100</f>
        <v>0</v>
      </c>
      <c r="N34" s="52">
        <f>$S34*'Tabell 3.1 DOK32025'!N$7/100</f>
        <v>0</v>
      </c>
      <c r="O34" s="52">
        <f>$S34*'Tabell 3.1 DOK32025'!O$7/100</f>
        <v>0</v>
      </c>
      <c r="P34" s="52">
        <f>$S34*'Tabell 3.1 DOK32025'!P$7/100</f>
        <v>0</v>
      </c>
      <c r="Q34" s="52">
        <f>$S34*'Tabell 3.1 DOK32025'!Q$7/100</f>
        <v>0</v>
      </c>
      <c r="R34" s="52">
        <f>$S34*'Tabell 3.1 DOK32025'!R$7/100</f>
        <v>0</v>
      </c>
      <c r="S34" s="336">
        <v>0</v>
      </c>
    </row>
    <row r="35" spans="1:21" ht="16.5" customHeight="1" x14ac:dyDescent="0.35">
      <c r="A35" s="52" t="s">
        <v>129</v>
      </c>
      <c r="B35" s="52"/>
      <c r="C35" s="52"/>
      <c r="D35" s="52">
        <f>$S35*'Tabell 3.1 DOK32025'!D$7/100</f>
        <v>0</v>
      </c>
      <c r="E35" s="52">
        <f>$S35*'Tabell 3.1 DOK32025'!E$7/100</f>
        <v>0</v>
      </c>
      <c r="F35" s="52">
        <f>$S35*'Tabell 3.1 DOK32025'!F$7/100</f>
        <v>0</v>
      </c>
      <c r="G35" s="52">
        <f>$S35*'Tabell 3.1 DOK32025'!G$7/100</f>
        <v>0</v>
      </c>
      <c r="H35" s="52">
        <f>$S35*'Tabell 3.1 DOK32025'!H$7/100</f>
        <v>0</v>
      </c>
      <c r="I35" s="52">
        <f>$S35*'Tabell 3.1 DOK32025'!I$7/100</f>
        <v>0</v>
      </c>
      <c r="J35" s="52">
        <f>$S35*'Tabell 3.1 DOK32025'!J$7/100</f>
        <v>0</v>
      </c>
      <c r="K35" s="52">
        <f>$S35*'Tabell 3.1 DOK32025'!K$7/100</f>
        <v>0</v>
      </c>
      <c r="L35" s="52">
        <f>$S35*'Tabell 3.1 DOK32025'!L$7/100</f>
        <v>0</v>
      </c>
      <c r="M35" s="52">
        <f>$S35*'Tabell 3.1 DOK32025'!M$7/100</f>
        <v>0</v>
      </c>
      <c r="N35" s="52">
        <f>$S35*'Tabell 3.1 DOK32025'!N$7/100</f>
        <v>0</v>
      </c>
      <c r="O35" s="52">
        <f>$S35*'Tabell 3.1 DOK32025'!O$7/100</f>
        <v>0</v>
      </c>
      <c r="P35" s="52">
        <f>$S35*'Tabell 3.1 DOK32025'!P$7/100</f>
        <v>0</v>
      </c>
      <c r="Q35" s="52">
        <f>$S35*'Tabell 3.1 DOK32025'!Q$7/100</f>
        <v>0</v>
      </c>
      <c r="R35" s="52">
        <f>$S35*'Tabell 3.1 DOK32025'!R$7/100</f>
        <v>0</v>
      </c>
      <c r="S35" s="336">
        <v>0</v>
      </c>
    </row>
    <row r="36" spans="1:21" ht="16.5" customHeight="1" x14ac:dyDescent="0.35">
      <c r="A36" s="59" t="s">
        <v>130</v>
      </c>
      <c r="B36" s="59"/>
      <c r="C36" s="59"/>
      <c r="D36" s="59">
        <f>$S36*'Tabell 3.1 DOK32025'!D$7/100</f>
        <v>-242.73765730698022</v>
      </c>
      <c r="E36" s="59">
        <f>$S36*'Tabell 3.1 DOK32025'!E$7/100</f>
        <v>-226.72300755434713</v>
      </c>
      <c r="F36" s="59">
        <f>$S36*'Tabell 3.1 DOK32025'!F$7/100</f>
        <v>-206.781773508329</v>
      </c>
      <c r="G36" s="59">
        <f>$S36*'Tabell 3.1 DOK32025'!G$7/100</f>
        <v>-181.1851811339902</v>
      </c>
      <c r="H36" s="59">
        <f>$S36*'Tabell 3.1 DOK32025'!H$7/100</f>
        <v>-214.44112897893632</v>
      </c>
      <c r="I36" s="59">
        <f>$S36*'Tabell 3.1 DOK32025'!I$7/100</f>
        <v>-191.09279245749133</v>
      </c>
      <c r="J36" s="59">
        <f>$S36*'Tabell 3.1 DOK32025'!J$7/100</f>
        <v>-221.76277240235555</v>
      </c>
      <c r="K36" s="59">
        <f>$S36*'Tabell 3.1 DOK32025'!K$7/100</f>
        <v>-228.68746977434552</v>
      </c>
      <c r="L36" s="59">
        <f>$S36*'Tabell 3.1 DOK32025'!L$7/100</f>
        <v>-197.86798211552312</v>
      </c>
      <c r="M36" s="59">
        <f>$S36*'Tabell 3.1 DOK32025'!M$7/100</f>
        <v>-189.09671267040028</v>
      </c>
      <c r="N36" s="59">
        <f>$S36*'Tabell 3.1 DOK32025'!N$7/100</f>
        <v>-208.6105540063709</v>
      </c>
      <c r="O36" s="59">
        <f>$S36*'Tabell 3.1 DOK32025'!O$7/100</f>
        <v>-251.10744363812563</v>
      </c>
      <c r="P36" s="59">
        <f>$S36*'Tabell 3.1 DOK32025'!P$7/100</f>
        <v>-241.24552569642788</v>
      </c>
      <c r="Q36" s="59">
        <f>$S36*'Tabell 3.1 DOK32025'!Q$7/100</f>
        <v>-231.20785826907471</v>
      </c>
      <c r="R36" s="59">
        <f>$S36*'Tabell 3.1 DOK32025'!R$7/100</f>
        <v>-217.45214048730227</v>
      </c>
      <c r="S36" s="336">
        <v>-3250</v>
      </c>
    </row>
    <row r="37" spans="1:21" ht="16.5" customHeight="1" x14ac:dyDescent="0.35">
      <c r="A37" s="59" t="s">
        <v>131</v>
      </c>
      <c r="B37" s="59"/>
      <c r="C37" s="59"/>
      <c r="D37" s="59">
        <f>'Tabell 2.1 DOK32025'!D13+'Tabell 2.1 DOK32025'!D14-SUM(D25:D29)</f>
        <v>134.69091249880148</v>
      </c>
      <c r="E37" s="59">
        <f>'Tabell 2.1 DOK32025'!E13+'Tabell 2.1 DOK32025'!E14-SUM(E25:E29)</f>
        <v>358.74448294628019</v>
      </c>
      <c r="F37" s="59">
        <f>'Tabell 2.1 DOK32025'!F13+'Tabell 2.1 DOK32025'!F14-SUM(F25:F29)</f>
        <v>29.229642375710682</v>
      </c>
      <c r="G37" s="59">
        <f>'Tabell 2.1 DOK32025'!G13+'Tabell 2.1 DOK32025'!G14-SUM(G25:G29)</f>
        <v>-39.626060122380295</v>
      </c>
      <c r="H37" s="59">
        <f>'Tabell 2.1 DOK32025'!H13+'Tabell 2.1 DOK32025'!H14-SUM(H25:H29)</f>
        <v>-35.056465625046258</v>
      </c>
      <c r="I37" s="59">
        <f>'Tabell 2.1 DOK32025'!I13+'Tabell 2.1 DOK32025'!I14-SUM(I25:I29)</f>
        <v>-106.00612796661153</v>
      </c>
      <c r="J37" s="59">
        <f>'Tabell 2.1 DOK32025'!J13+'Tabell 2.1 DOK32025'!J14-SUM(J25:J29)</f>
        <v>-32.079513268457958</v>
      </c>
      <c r="K37" s="59">
        <f>'Tabell 2.1 DOK32025'!K13+'Tabell 2.1 DOK32025'!K14-SUM(K25:K29)</f>
        <v>-11.968758264716598</v>
      </c>
      <c r="L37" s="59">
        <f>'Tabell 2.1 DOK32025'!L13+'Tabell 2.1 DOK32025'!L14-SUM(L25:L29)</f>
        <v>-85.221621795906685</v>
      </c>
      <c r="M37" s="59">
        <f>'Tabell 2.1 DOK32025'!M13+'Tabell 2.1 DOK32025'!M14-SUM(M25:M29)</f>
        <v>-112.36188115123514</v>
      </c>
      <c r="N37" s="59">
        <f>'Tabell 2.1 DOK32025'!N13+'Tabell 2.1 DOK32025'!N14-SUM(N25:N29)</f>
        <v>-63.779677226706553</v>
      </c>
      <c r="O37" s="59">
        <f>'Tabell 2.1 DOK32025'!O13+'Tabell 2.1 DOK32025'!O14-SUM(O25:O29)</f>
        <v>26.955073932793312</v>
      </c>
      <c r="P37" s="59">
        <f>'Tabell 2.1 DOK32025'!P13+'Tabell 2.1 DOK32025'!P14-SUM(P25:P29)</f>
        <v>6.43485176586546</v>
      </c>
      <c r="Q37" s="59">
        <f>'Tabell 2.1 DOK32025'!Q13+'Tabell 2.1 DOK32025'!Q14-SUM(Q25:Q29)</f>
        <v>-14.468882817145641</v>
      </c>
      <c r="R37" s="59">
        <f>'Tabell 2.1 DOK32025'!R13+'Tabell 2.1 DOK32025'!R14-SUM(R25:R29)</f>
        <v>-55.48597528125174</v>
      </c>
      <c r="S37" s="59">
        <f>SUM(D37:R37)</f>
        <v>-7.2759576141834259E-12</v>
      </c>
      <c r="U37" s="29"/>
    </row>
    <row r="38" spans="1:21" ht="16.5" customHeight="1" x14ac:dyDescent="0.35">
      <c r="A38" s="50" t="s">
        <v>18</v>
      </c>
      <c r="B38" s="50"/>
      <c r="C38" s="50"/>
      <c r="D38" s="50">
        <f t="shared" ref="D38:S38" si="14">SUM(D39:D39)</f>
        <v>1382.5215326279351</v>
      </c>
      <c r="E38" s="50">
        <f t="shared" si="14"/>
        <v>1291.3094876319271</v>
      </c>
      <c r="F38" s="50">
        <f t="shared" si="14"/>
        <v>1177.7334328835379</v>
      </c>
      <c r="G38" s="50">
        <f t="shared" si="14"/>
        <v>1031.9470703058112</v>
      </c>
      <c r="H38" s="50">
        <f t="shared" si="14"/>
        <v>1221.357582435144</v>
      </c>
      <c r="I38" s="50">
        <f t="shared" si="14"/>
        <v>1088.3762463290686</v>
      </c>
      <c r="J38" s="50">
        <f t="shared" si="14"/>
        <v>1263.0582802148028</v>
      </c>
      <c r="K38" s="50">
        <f t="shared" si="14"/>
        <v>1302.4981567050045</v>
      </c>
      <c r="L38" s="50">
        <f t="shared" si="14"/>
        <v>1126.9645959645813</v>
      </c>
      <c r="M38" s="50">
        <f t="shared" si="14"/>
        <v>1077.0074982035692</v>
      </c>
      <c r="N38" s="50">
        <f t="shared" si="14"/>
        <v>1188.1493215637006</v>
      </c>
      <c r="O38" s="50">
        <f t="shared" si="14"/>
        <v>1430.1919680876861</v>
      </c>
      <c r="P38" s="50">
        <f t="shared" si="14"/>
        <v>1374.0230404533381</v>
      </c>
      <c r="Q38" s="50">
        <f t="shared" si="14"/>
        <v>1316.8531249584228</v>
      </c>
      <c r="R38" s="50">
        <f t="shared" si="14"/>
        <v>1238.5069126688206</v>
      </c>
      <c r="S38" s="50">
        <f t="shared" si="14"/>
        <v>18510.49825103335</v>
      </c>
      <c r="U38" s="29"/>
    </row>
    <row r="39" spans="1:21" ht="16.5" customHeight="1" x14ac:dyDescent="0.35">
      <c r="A39" s="52" t="s">
        <v>132</v>
      </c>
      <c r="B39" s="52"/>
      <c r="C39" s="52"/>
      <c r="D39" s="52">
        <f>$S39*'Tabell 3.1 DOK32025'!D$7/100</f>
        <v>1382.5215326279351</v>
      </c>
      <c r="E39" s="52">
        <f>$S39*'Tabell 3.1 DOK32025'!E$7/100</f>
        <v>1291.3094876319271</v>
      </c>
      <c r="F39" s="52">
        <f>$S39*'Tabell 3.1 DOK32025'!F$7/100</f>
        <v>1177.7334328835379</v>
      </c>
      <c r="G39" s="52">
        <f>$S39*'Tabell 3.1 DOK32025'!G$7/100</f>
        <v>1031.9470703058112</v>
      </c>
      <c r="H39" s="52">
        <f>$S39*'Tabell 3.1 DOK32025'!H$7/100</f>
        <v>1221.357582435144</v>
      </c>
      <c r="I39" s="52">
        <f>$S39*'Tabell 3.1 DOK32025'!I$7/100</f>
        <v>1088.3762463290686</v>
      </c>
      <c r="J39" s="52">
        <f>$S39*'Tabell 3.1 DOK32025'!J$7/100</f>
        <v>1263.0582802148028</v>
      </c>
      <c r="K39" s="52">
        <f>$S39*'Tabell 3.1 DOK32025'!K$7/100</f>
        <v>1302.4981567050045</v>
      </c>
      <c r="L39" s="52">
        <f>$S39*'Tabell 3.1 DOK32025'!L$7/100</f>
        <v>1126.9645959645813</v>
      </c>
      <c r="M39" s="52">
        <f>$S39*'Tabell 3.1 DOK32025'!M$7/100</f>
        <v>1077.0074982035692</v>
      </c>
      <c r="N39" s="52">
        <f>$S39*'Tabell 3.1 DOK32025'!N$7/100</f>
        <v>1188.1493215637006</v>
      </c>
      <c r="O39" s="52">
        <f>$S39*'Tabell 3.1 DOK32025'!O$7/100</f>
        <v>1430.1919680876861</v>
      </c>
      <c r="P39" s="52">
        <f>$S39*'Tabell 3.1 DOK32025'!P$7/100</f>
        <v>1374.0230404533381</v>
      </c>
      <c r="Q39" s="52">
        <f>$S39*'Tabell 3.1 DOK32025'!Q$7/100</f>
        <v>1316.8531249584228</v>
      </c>
      <c r="R39" s="52">
        <f>$S39*'Tabell 3.1 DOK32025'!R$7/100</f>
        <v>1238.5069126688206</v>
      </c>
      <c r="S39" s="336">
        <v>18510.49825103335</v>
      </c>
    </row>
    <row r="40" spans="1:21" ht="16.5" customHeight="1" thickBot="1" x14ac:dyDescent="0.4">
      <c r="A40" s="155" t="s">
        <v>383</v>
      </c>
      <c r="B40" s="156"/>
      <c r="C40" s="156"/>
      <c r="D40" s="157">
        <f t="shared" ref="D40:S40" si="15">D29+D38+D25+SUM(D26:D28)+D37</f>
        <v>34661.025800996067</v>
      </c>
      <c r="E40" s="157">
        <f t="shared" si="15"/>
        <v>32789.12310619546</v>
      </c>
      <c r="F40" s="157">
        <f t="shared" si="15"/>
        <v>29363.519700958866</v>
      </c>
      <c r="G40" s="157">
        <f t="shared" si="15"/>
        <v>25727.367202606107</v>
      </c>
      <c r="H40" s="157">
        <f t="shared" si="15"/>
        <v>28501.713335948643</v>
      </c>
      <c r="I40" s="157">
        <f t="shared" si="15"/>
        <v>25016.974237009988</v>
      </c>
      <c r="J40" s="157">
        <f t="shared" si="15"/>
        <v>29307.983354498483</v>
      </c>
      <c r="K40" s="157">
        <f t="shared" si="15"/>
        <v>30181.625643876378</v>
      </c>
      <c r="L40" s="157">
        <f t="shared" si="15"/>
        <v>26028.171204441602</v>
      </c>
      <c r="M40" s="157">
        <f t="shared" si="15"/>
        <v>27287.359444817273</v>
      </c>
      <c r="N40" s="157">
        <f t="shared" si="15"/>
        <v>27380.375157457005</v>
      </c>
      <c r="O40" s="157">
        <f t="shared" si="15"/>
        <v>32863.619730512495</v>
      </c>
      <c r="P40" s="157">
        <f t="shared" si="15"/>
        <v>31605.955683908083</v>
      </c>
      <c r="Q40" s="157">
        <f t="shared" si="15"/>
        <v>30317.433249331669</v>
      </c>
      <c r="R40" s="157">
        <f t="shared" si="15"/>
        <v>26282.332514745853</v>
      </c>
      <c r="S40" s="157">
        <f t="shared" si="15"/>
        <v>437314.57936730399</v>
      </c>
    </row>
    <row r="41" spans="1:21" ht="16.5" customHeight="1" thickBot="1" x14ac:dyDescent="0.4">
      <c r="A41" s="52"/>
      <c r="B41" s="52"/>
      <c r="C41" s="52"/>
      <c r="D41" s="52"/>
      <c r="E41" s="52"/>
      <c r="F41" s="52"/>
      <c r="G41" s="52"/>
      <c r="H41" s="52"/>
      <c r="I41" s="52"/>
      <c r="J41" s="52"/>
      <c r="K41" s="52"/>
      <c r="L41" s="52"/>
      <c r="M41" s="52"/>
      <c r="N41" s="52"/>
      <c r="O41" s="52"/>
      <c r="P41" s="52"/>
      <c r="Q41" s="52"/>
      <c r="R41" s="52"/>
      <c r="S41" s="52"/>
    </row>
    <row r="42" spans="1:21" ht="16.5" customHeight="1" x14ac:dyDescent="0.35">
      <c r="A42" s="158" t="str">
        <f>'Tabell 2.1 DOK32025'!A18</f>
        <v>FO2A Barnehager</v>
      </c>
      <c r="B42" s="158"/>
      <c r="C42" s="159"/>
      <c r="D42" s="160"/>
      <c r="E42" s="160"/>
      <c r="F42" s="160"/>
      <c r="G42" s="160"/>
      <c r="H42" s="160"/>
      <c r="I42" s="160"/>
      <c r="J42" s="160"/>
      <c r="K42" s="160"/>
      <c r="L42" s="160"/>
      <c r="M42" s="160"/>
      <c r="N42" s="160"/>
      <c r="O42" s="160"/>
      <c r="P42" s="160"/>
      <c r="Q42" s="160"/>
      <c r="R42" s="160"/>
      <c r="S42" s="160"/>
    </row>
    <row r="43" spans="1:21" ht="16.5" customHeight="1" x14ac:dyDescent="0.35">
      <c r="A43" s="58" t="str">
        <f>A25</f>
        <v>Bydelsfordelt Dok3 2024</v>
      </c>
      <c r="B43" s="58"/>
      <c r="C43" s="58"/>
      <c r="D43" s="277">
        <v>757074.10341329337</v>
      </c>
      <c r="E43" s="277">
        <v>709900.3351423085</v>
      </c>
      <c r="F43" s="277">
        <v>611770.22473586944</v>
      </c>
      <c r="G43" s="277">
        <v>449748.36661821045</v>
      </c>
      <c r="H43" s="277">
        <v>453436.18866147695</v>
      </c>
      <c r="I43" s="277">
        <v>475801.93312455469</v>
      </c>
      <c r="J43" s="277">
        <v>674908.85965786176</v>
      </c>
      <c r="K43" s="277">
        <v>832052.73477398581</v>
      </c>
      <c r="L43" s="277">
        <v>491780.48117612134</v>
      </c>
      <c r="M43" s="277">
        <v>293671.75992675277</v>
      </c>
      <c r="N43" s="277">
        <v>343067.83559850155</v>
      </c>
      <c r="O43" s="277">
        <v>599104.46801526984</v>
      </c>
      <c r="P43" s="277">
        <v>628026.77748908149</v>
      </c>
      <c r="Q43" s="277">
        <v>675775.40852531884</v>
      </c>
      <c r="R43" s="277">
        <v>460780.23844055587</v>
      </c>
      <c r="S43" s="277">
        <v>8456899.715299163</v>
      </c>
    </row>
    <row r="44" spans="1:21" ht="16.5" customHeight="1" x14ac:dyDescent="0.35">
      <c r="A44" s="50" t="str">
        <f t="shared" ref="A44:A50" si="16">A29</f>
        <v>Reelle endringer</v>
      </c>
      <c r="B44" s="52"/>
      <c r="C44" s="52"/>
      <c r="D44" s="50">
        <f>SUM(D45:D51)</f>
        <v>5891.084159643553</v>
      </c>
      <c r="E44" s="50">
        <f t="shared" ref="E44:R44" si="17">SUM(E45:E51)</f>
        <v>-4757.7328223000604</v>
      </c>
      <c r="F44" s="50">
        <f t="shared" si="17"/>
        <v>569.467583588445</v>
      </c>
      <c r="G44" s="50">
        <f t="shared" si="17"/>
        <v>-5762.959810433761</v>
      </c>
      <c r="H44" s="50">
        <f t="shared" si="17"/>
        <v>-18524.27097536403</v>
      </c>
      <c r="I44" s="50">
        <f t="shared" si="17"/>
        <v>-467.38851444594047</v>
      </c>
      <c r="J44" s="50">
        <f t="shared" si="17"/>
        <v>5574.1014994167563</v>
      </c>
      <c r="K44" s="50">
        <f t="shared" si="17"/>
        <v>13097.712017409714</v>
      </c>
      <c r="L44" s="50">
        <f t="shared" si="17"/>
        <v>-10861.759910740991</v>
      </c>
      <c r="M44" s="50">
        <f t="shared" si="17"/>
        <v>3280.8059983348958</v>
      </c>
      <c r="N44" s="50">
        <f t="shared" si="17"/>
        <v>8553.2944008637878</v>
      </c>
      <c r="O44" s="50">
        <f t="shared" si="17"/>
        <v>2276.3986381017421</v>
      </c>
      <c r="P44" s="50">
        <f t="shared" si="17"/>
        <v>-2918.2766938645291</v>
      </c>
      <c r="Q44" s="50">
        <f t="shared" si="17"/>
        <v>7978.8271993880517</v>
      </c>
      <c r="R44" s="50">
        <f t="shared" si="17"/>
        <v>-4052.3593024316333</v>
      </c>
      <c r="S44" s="50">
        <f>SUM(S45:S51)</f>
        <v>-123.05653283442371</v>
      </c>
    </row>
    <row r="45" spans="1:21" ht="16.5" customHeight="1" x14ac:dyDescent="0.35">
      <c r="A45" s="52" t="str">
        <f t="shared" si="16"/>
        <v xml:space="preserve"> - herav justering for demografiske forhold</v>
      </c>
      <c r="B45" s="52"/>
      <c r="C45" s="52"/>
      <c r="D45" s="52">
        <f>$S45*'Tabell 3.1 DOK32025'!D$21/100</f>
        <v>0</v>
      </c>
      <c r="E45" s="52">
        <f>$S45*'Tabell 3.1 DOK32025'!E$21/100</f>
        <v>0</v>
      </c>
      <c r="F45" s="52">
        <f>$S45*'Tabell 3.1 DOK32025'!F$21/100</f>
        <v>0</v>
      </c>
      <c r="G45" s="52">
        <f>$S45*'Tabell 3.1 DOK32025'!G$21/100</f>
        <v>0</v>
      </c>
      <c r="H45" s="52">
        <f>$S45*'Tabell 3.1 DOK32025'!H$21/100</f>
        <v>0</v>
      </c>
      <c r="I45" s="52">
        <f>$S45*'Tabell 3.1 DOK32025'!I$21/100</f>
        <v>0</v>
      </c>
      <c r="J45" s="52">
        <f>$S45*'Tabell 3.1 DOK32025'!J$21/100</f>
        <v>0</v>
      </c>
      <c r="K45" s="52">
        <f>$S45*'Tabell 3.1 DOK32025'!K$21/100</f>
        <v>0</v>
      </c>
      <c r="L45" s="52">
        <f>$S45*'Tabell 3.1 DOK32025'!L$21/100</f>
        <v>0</v>
      </c>
      <c r="M45" s="52">
        <f>$S45*'Tabell 3.1 DOK32025'!M$21/100</f>
        <v>0</v>
      </c>
      <c r="N45" s="52">
        <f>$S45*'Tabell 3.1 DOK32025'!N$21/100</f>
        <v>0</v>
      </c>
      <c r="O45" s="52">
        <f>$S45*'Tabell 3.1 DOK32025'!O$21/100</f>
        <v>0</v>
      </c>
      <c r="P45" s="52">
        <f>$S45*'Tabell 3.1 DOK32025'!P$21/100</f>
        <v>0</v>
      </c>
      <c r="Q45" s="52">
        <f>$S45*'Tabell 3.1 DOK32025'!Q$21/100</f>
        <v>0</v>
      </c>
      <c r="R45" s="52">
        <f>$S45*'Tabell 3.1 DOK32025'!R$21/100</f>
        <v>0</v>
      </c>
      <c r="S45" s="336">
        <v>0</v>
      </c>
    </row>
    <row r="46" spans="1:21" ht="16.5" customHeight="1" x14ac:dyDescent="0.35">
      <c r="A46" s="52" t="str">
        <f t="shared" si="16"/>
        <v xml:space="preserve"> - herav justering for andre aktivitetsnøytrale forhold</v>
      </c>
      <c r="B46" s="52"/>
      <c r="C46" s="52"/>
      <c r="D46" s="52">
        <f>$S46*'Tabell 3.1 DOK32025'!D$21/100</f>
        <v>15228.628537063247</v>
      </c>
      <c r="E46" s="52">
        <f>$S46*'Tabell 3.1 DOK32025'!E$21/100</f>
        <v>14092.652195181765</v>
      </c>
      <c r="F46" s="52">
        <f>$S46*'Tabell 3.1 DOK32025'!F$21/100</f>
        <v>12134.317479433143</v>
      </c>
      <c r="G46" s="52">
        <f>$S46*'Tabell 3.1 DOK32025'!G$21/100</f>
        <v>9328.2884826626341</v>
      </c>
      <c r="H46" s="52">
        <f>$S46*'Tabell 3.1 DOK32025'!H$21/100</f>
        <v>9137.5297540091615</v>
      </c>
      <c r="I46" s="52">
        <f>$S46*'Tabell 3.1 DOK32025'!I$21/100</f>
        <v>9725.0404409471776</v>
      </c>
      <c r="J46" s="52">
        <f>$S46*'Tabell 3.1 DOK32025'!J$21/100</f>
        <v>13989.534152658096</v>
      </c>
      <c r="K46" s="52">
        <f>$S46*'Tabell 3.1 DOK32025'!K$21/100</f>
        <v>16498.926037935831</v>
      </c>
      <c r="L46" s="52">
        <f>$S46*'Tabell 3.1 DOK32025'!L$21/100</f>
        <v>9255.7066553425211</v>
      </c>
      <c r="M46" s="52">
        <f>$S46*'Tabell 3.1 DOK32025'!M$21/100</f>
        <v>5759.6207965477961</v>
      </c>
      <c r="N46" s="52">
        <f>$S46*'Tabell 3.1 DOK32025'!N$21/100</f>
        <v>6711.4062854983695</v>
      </c>
      <c r="O46" s="52">
        <f>$S46*'Tabell 3.1 DOK32025'!O$21/100</f>
        <v>11888.83297890621</v>
      </c>
      <c r="P46" s="52">
        <f>$S46*'Tabell 3.1 DOK32025'!P$21/100</f>
        <v>12556.891372748591</v>
      </c>
      <c r="Q46" s="52">
        <f>$S46*'Tabell 3.1 DOK32025'!Q$21/100</f>
        <v>13829.705645172377</v>
      </c>
      <c r="R46" s="52">
        <f>$S46*'Tabell 3.1 DOK32025'!R$21/100</f>
        <v>9099.9191858930935</v>
      </c>
      <c r="S46" s="336">
        <v>169237</v>
      </c>
    </row>
    <row r="47" spans="1:21" ht="16.5" customHeight="1" x14ac:dyDescent="0.35">
      <c r="A47" s="52" t="str">
        <f t="shared" si="16"/>
        <v xml:space="preserve"> - herav endring i løpende pensjonsutgifter</v>
      </c>
      <c r="B47" s="52"/>
      <c r="C47" s="52"/>
      <c r="D47" s="52">
        <f>$S47*'Tabell 3.1 DOK32025'!D$21/100</f>
        <v>-4291.4338145832116</v>
      </c>
      <c r="E47" s="52">
        <f>$S47*'Tabell 3.1 DOK32025'!E$21/100</f>
        <v>-3971.3152120280247</v>
      </c>
      <c r="F47" s="52">
        <f>$S47*'Tabell 3.1 DOK32025'!F$21/100</f>
        <v>-3419.455679898645</v>
      </c>
      <c r="G47" s="52">
        <f>$S47*'Tabell 3.1 DOK32025'!G$21/100</f>
        <v>-2628.7155490894547</v>
      </c>
      <c r="H47" s="52">
        <f>$S47*'Tabell 3.1 DOK32025'!H$21/100</f>
        <v>-2574.9596605287707</v>
      </c>
      <c r="I47" s="52">
        <f>$S47*'Tabell 3.1 DOK32025'!I$21/100</f>
        <v>-2740.5204148815742</v>
      </c>
      <c r="J47" s="52">
        <f>$S47*'Tabell 3.1 DOK32025'!J$21/100</f>
        <v>-3942.2565050339776</v>
      </c>
      <c r="K47" s="52">
        <f>$S47*'Tabell 3.1 DOK32025'!K$21/100</f>
        <v>-4649.4041752468529</v>
      </c>
      <c r="L47" s="52">
        <f>$S47*'Tabell 3.1 DOK32025'!L$21/100</f>
        <v>-2608.261960158075</v>
      </c>
      <c r="M47" s="52">
        <f>$S47*'Tabell 3.1 DOK32025'!M$21/100</f>
        <v>-1623.063520482222</v>
      </c>
      <c r="N47" s="52">
        <f>$S47*'Tabell 3.1 DOK32025'!N$21/100</f>
        <v>-1891.2770645693497</v>
      </c>
      <c r="O47" s="52">
        <f>$S47*'Tabell 3.1 DOK32025'!O$21/100</f>
        <v>-3350.278046210004</v>
      </c>
      <c r="P47" s="52">
        <f>$S47*'Tabell 3.1 DOK32025'!P$21/100</f>
        <v>-3538.5371776527231</v>
      </c>
      <c r="Q47" s="52">
        <f>$S47*'Tabell 3.1 DOK32025'!Q$21/100</f>
        <v>-3897.2167655794851</v>
      </c>
      <c r="R47" s="52">
        <f>$S47*'Tabell 3.1 DOK32025'!R$21/100</f>
        <v>-2564.3609868920639</v>
      </c>
      <c r="S47" s="336">
        <v>-47691.056532834431</v>
      </c>
    </row>
    <row r="48" spans="1:21" ht="16.5" customHeight="1" x14ac:dyDescent="0.35">
      <c r="A48" s="52" t="str">
        <f t="shared" si="16"/>
        <v xml:space="preserve"> - herav justering for engangstiltak</v>
      </c>
      <c r="B48" s="52"/>
      <c r="C48" s="52"/>
      <c r="D48" s="52">
        <f>$S48*'Tabell 3.1 DOK32025'!D$21/100</f>
        <v>0</v>
      </c>
      <c r="E48" s="52">
        <f>$S48*'Tabell 3.1 DOK32025'!E$21/100</f>
        <v>0</v>
      </c>
      <c r="F48" s="52">
        <f>$S48*'Tabell 3.1 DOK32025'!F$21/100</f>
        <v>0</v>
      </c>
      <c r="G48" s="52">
        <f>$S48*'Tabell 3.1 DOK32025'!G$21/100</f>
        <v>0</v>
      </c>
      <c r="H48" s="52">
        <f>$S48*'Tabell 3.1 DOK32025'!H$21/100</f>
        <v>0</v>
      </c>
      <c r="I48" s="52">
        <f>$S48*'Tabell 3.1 DOK32025'!I$21/100</f>
        <v>0</v>
      </c>
      <c r="J48" s="52">
        <f>$S48*'Tabell 3.1 DOK32025'!J$21/100</f>
        <v>0</v>
      </c>
      <c r="K48" s="52">
        <f>$S48*'Tabell 3.1 DOK32025'!K$21/100</f>
        <v>0</v>
      </c>
      <c r="L48" s="52">
        <f>$S48*'Tabell 3.1 DOK32025'!L$21/100</f>
        <v>0</v>
      </c>
      <c r="M48" s="52">
        <f>$S48*'Tabell 3.1 DOK32025'!M$21/100</f>
        <v>0</v>
      </c>
      <c r="N48" s="52">
        <f>$S48*'Tabell 3.1 DOK32025'!N$21/100</f>
        <v>0</v>
      </c>
      <c r="O48" s="52">
        <f>$S48*'Tabell 3.1 DOK32025'!O$21/100</f>
        <v>0</v>
      </c>
      <c r="P48" s="52">
        <f>$S48*'Tabell 3.1 DOK32025'!P$21/100</f>
        <v>0</v>
      </c>
      <c r="Q48" s="52">
        <f>$S48*'Tabell 3.1 DOK32025'!Q$21/100</f>
        <v>0</v>
      </c>
      <c r="R48" s="52">
        <f>$S48*'Tabell 3.1 DOK32025'!R$21/100</f>
        <v>0</v>
      </c>
      <c r="S48" s="336">
        <v>0</v>
      </c>
    </row>
    <row r="49" spans="1:19" ht="16.5" customHeight="1" x14ac:dyDescent="0.35">
      <c r="A49" s="52" t="str">
        <f t="shared" si="16"/>
        <v xml:space="preserve"> - herav justering for oppgaveendringer mellom sektorer</v>
      </c>
      <c r="B49" s="52"/>
      <c r="C49" s="52"/>
      <c r="D49" s="52">
        <f>$S49*'Tabell 3.1 DOK32025'!D$21/100</f>
        <v>0</v>
      </c>
      <c r="E49" s="52">
        <f>$S49*'Tabell 3.1 DOK32025'!E$21/100</f>
        <v>0</v>
      </c>
      <c r="F49" s="52">
        <f>$S49*'Tabell 3.1 DOK32025'!F$21/100</f>
        <v>0</v>
      </c>
      <c r="G49" s="52">
        <f>$S49*'Tabell 3.1 DOK32025'!G$21/100</f>
        <v>0</v>
      </c>
      <c r="H49" s="52">
        <f>$S49*'Tabell 3.1 DOK32025'!H$21/100</f>
        <v>0</v>
      </c>
      <c r="I49" s="52">
        <f>$S49*'Tabell 3.1 DOK32025'!I$21/100</f>
        <v>0</v>
      </c>
      <c r="J49" s="52">
        <f>$S49*'Tabell 3.1 DOK32025'!J$21/100</f>
        <v>0</v>
      </c>
      <c r="K49" s="52">
        <f>$S49*'Tabell 3.1 DOK32025'!K$21/100</f>
        <v>0</v>
      </c>
      <c r="L49" s="52">
        <f>$S49*'Tabell 3.1 DOK32025'!L$21/100</f>
        <v>0</v>
      </c>
      <c r="M49" s="52">
        <f>$S49*'Tabell 3.1 DOK32025'!M$21/100</f>
        <v>0</v>
      </c>
      <c r="N49" s="52">
        <f>$S49*'Tabell 3.1 DOK32025'!N$21/100</f>
        <v>0</v>
      </c>
      <c r="O49" s="52">
        <f>$S49*'Tabell 3.1 DOK32025'!O$21/100</f>
        <v>0</v>
      </c>
      <c r="P49" s="52">
        <f>$S49*'Tabell 3.1 DOK32025'!P$21/100</f>
        <v>0</v>
      </c>
      <c r="Q49" s="52">
        <f>$S49*'Tabell 3.1 DOK32025'!Q$21/100</f>
        <v>0</v>
      </c>
      <c r="R49" s="52">
        <f>$S49*'Tabell 3.1 DOK32025'!R$21/100</f>
        <v>0</v>
      </c>
      <c r="S49" s="336">
        <v>0</v>
      </c>
    </row>
    <row r="50" spans="1:19" ht="16.5" customHeight="1" x14ac:dyDescent="0.35">
      <c r="A50" s="52" t="str">
        <f t="shared" si="16"/>
        <v xml:space="preserve"> - herav uspesifiserte rammeendringer</v>
      </c>
      <c r="B50" s="52"/>
      <c r="C50" s="52"/>
      <c r="D50" s="52">
        <f>$S50*'Tabell 3.1 DOK32025'!D$21/100</f>
        <v>-7092.0919074944595</v>
      </c>
      <c r="E50" s="52">
        <f>$S50*'Tabell 3.1 DOK32025'!E$21/100</f>
        <v>-6563.0588037087091</v>
      </c>
      <c r="F50" s="52">
        <f>$S50*'Tabell 3.1 DOK32025'!F$21/100</f>
        <v>-5651.0469468350484</v>
      </c>
      <c r="G50" s="52">
        <f>$S50*'Tabell 3.1 DOK32025'!G$21/100</f>
        <v>-4344.257205936382</v>
      </c>
      <c r="H50" s="52">
        <f>$S50*'Tabell 3.1 DOK32025'!H$21/100</f>
        <v>-4255.4193678819174</v>
      </c>
      <c r="I50" s="52">
        <f>$S50*'Tabell 3.1 DOK32025'!I$21/100</f>
        <v>-4529.0277087944824</v>
      </c>
      <c r="J50" s="52">
        <f>$S50*'Tabell 3.1 DOK32025'!J$21/100</f>
        <v>-6515.0359214695836</v>
      </c>
      <c r="K50" s="52">
        <f>$S50*'Tabell 3.1 DOK32025'!K$21/100</f>
        <v>-7683.6794299113817</v>
      </c>
      <c r="L50" s="52">
        <f>$S50*'Tabell 3.1 DOK32025'!L$21/100</f>
        <v>-4310.4552789332174</v>
      </c>
      <c r="M50" s="52">
        <f>$S50*'Tabell 3.1 DOK32025'!M$21/100</f>
        <v>-2682.30063803964</v>
      </c>
      <c r="N50" s="52">
        <f>$S50*'Tabell 3.1 DOK32025'!N$21/100</f>
        <v>-3125.5546150756272</v>
      </c>
      <c r="O50" s="52">
        <f>$S50*'Tabell 3.1 DOK32025'!O$21/100</f>
        <v>-5536.7228870311637</v>
      </c>
      <c r="P50" s="52">
        <f>$S50*'Tabell 3.1 DOK32025'!P$21/100</f>
        <v>-5847.8429276291827</v>
      </c>
      <c r="Q50" s="52">
        <f>$S50*'Tabell 3.1 DOK32025'!Q$21/100</f>
        <v>-6440.6025303229262</v>
      </c>
      <c r="R50" s="52">
        <f>$S50*'Tabell 3.1 DOK32025'!R$21/100</f>
        <v>-4237.9038309362859</v>
      </c>
      <c r="S50" s="336">
        <v>-78815</v>
      </c>
    </row>
    <row r="51" spans="1:19" ht="16.5" customHeight="1" x14ac:dyDescent="0.35">
      <c r="A51" s="59" t="s">
        <v>134</v>
      </c>
      <c r="B51" s="59"/>
      <c r="C51" s="59"/>
      <c r="D51" s="279">
        <v>2045.9813446579774</v>
      </c>
      <c r="E51" s="279">
        <v>-8316.0110017450916</v>
      </c>
      <c r="F51" s="279">
        <v>-2494.3472691110042</v>
      </c>
      <c r="G51" s="279">
        <v>-8118.2755380705585</v>
      </c>
      <c r="H51" s="279">
        <v>-20831.421700962503</v>
      </c>
      <c r="I51" s="279">
        <v>-2922.8808317170619</v>
      </c>
      <c r="J51" s="279">
        <v>2041.859773262222</v>
      </c>
      <c r="K51" s="279">
        <v>8931.869584632117</v>
      </c>
      <c r="L51" s="279">
        <v>-13198.74932699222</v>
      </c>
      <c r="M51" s="279">
        <v>1826.5493603089617</v>
      </c>
      <c r="N51" s="279">
        <v>6858.7197950103955</v>
      </c>
      <c r="O51" s="279">
        <v>-725.43340756330053</v>
      </c>
      <c r="P51" s="279">
        <v>-6088.7879613312143</v>
      </c>
      <c r="Q51" s="279">
        <v>4486.9408501180869</v>
      </c>
      <c r="R51" s="279">
        <v>-6350.013670496377</v>
      </c>
      <c r="S51" s="337">
        <v>-42854</v>
      </c>
    </row>
    <row r="52" spans="1:19" ht="16.5" customHeight="1" x14ac:dyDescent="0.35">
      <c r="A52" s="59" t="str">
        <f>A37</f>
        <v>Vridningseffekter knyttet til endringer i særskilte tildelinger</v>
      </c>
      <c r="B52" s="59"/>
      <c r="C52" s="59"/>
      <c r="D52" s="59">
        <f>'Tabell 2.1 DOK32025'!D19+'Tabell 2.1 DOK32025'!D20-SUM(D43:D44)</f>
        <v>1954.3285878369352</v>
      </c>
      <c r="E52" s="59">
        <f>'Tabell 2.1 DOK32025'!E19+'Tabell 2.1 DOK32025'!E20-SUM(E43:E44)</f>
        <v>-760.85612222307827</v>
      </c>
      <c r="F52" s="59">
        <f>'Tabell 2.1 DOK32025'!F19+'Tabell 2.1 DOK32025'!F20-SUM(F43:F44)</f>
        <v>-5039.0424748382065</v>
      </c>
      <c r="G52" s="59">
        <f>'Tabell 2.1 DOK32025'!G19+'Tabell 2.1 DOK32025'!G20-SUM(G43:G44)</f>
        <v>-2440.6084183446947</v>
      </c>
      <c r="H52" s="59">
        <f>'Tabell 2.1 DOK32025'!H19+'Tabell 2.1 DOK32025'!H20-SUM(H43:H44)</f>
        <v>2187.4768753458047</v>
      </c>
      <c r="I52" s="59">
        <f>'Tabell 2.1 DOK32025'!I19+'Tabell 2.1 DOK32025'!I20-SUM(I43:I44)</f>
        <v>-1354.2648389254464</v>
      </c>
      <c r="J52" s="59">
        <f>'Tabell 2.1 DOK32025'!J19+'Tabell 2.1 DOK32025'!J20-SUM(J43:J44)</f>
        <v>-2323.5098419551505</v>
      </c>
      <c r="K52" s="59">
        <f>'Tabell 2.1 DOK32025'!K19+'Tabell 2.1 DOK32025'!K20-SUM(K43:K44)</f>
        <v>6330.543613226153</v>
      </c>
      <c r="L52" s="59">
        <f>'Tabell 2.1 DOK32025'!L19+'Tabell 2.1 DOK32025'!L20-SUM(L43:L44)</f>
        <v>-596.76091803377494</v>
      </c>
      <c r="M52" s="59">
        <f>'Tabell 2.1 DOK32025'!M19+'Tabell 2.1 DOK32025'!M20-SUM(M43:M44)</f>
        <v>1331.8017917948309</v>
      </c>
      <c r="N52" s="59">
        <f>'Tabell 2.1 DOK32025'!N19+'Tabell 2.1 DOK32025'!N20-SUM(N43:N44)</f>
        <v>1163.1242211944191</v>
      </c>
      <c r="O52" s="59">
        <f>'Tabell 2.1 DOK32025'!O19+'Tabell 2.1 DOK32025'!O20-SUM(O43:O44)</f>
        <v>-2411.5821052602259</v>
      </c>
      <c r="P52" s="59">
        <f>'Tabell 2.1 DOK32025'!P19+'Tabell 2.1 DOK32025'!P20-SUM(P43:P44)</f>
        <v>-597.92974783258978</v>
      </c>
      <c r="Q52" s="59">
        <f>'Tabell 2.1 DOK32025'!Q19+'Tabell 2.1 DOK32025'!Q20-SUM(Q43:Q44)</f>
        <v>516.64158050017431</v>
      </c>
      <c r="R52" s="59">
        <f>'Tabell 2.1 DOK32025'!R19+'Tabell 2.1 DOK32025'!R20-SUM(R43:R44)</f>
        <v>2040.637797516014</v>
      </c>
      <c r="S52" s="59">
        <f>SUM(D52:R52)</f>
        <v>1.1641532182693481E-9</v>
      </c>
    </row>
    <row r="53" spans="1:19" ht="16.5" customHeight="1" x14ac:dyDescent="0.35">
      <c r="A53" s="50" t="str">
        <f>A38</f>
        <v>Kompensasjon for forventet lønns- og prisutvikling</v>
      </c>
      <c r="B53" s="52"/>
      <c r="C53" s="52"/>
      <c r="D53" s="50">
        <f t="shared" ref="D53:S53" si="18">SUM(D54:D54)</f>
        <v>31204.87460781461</v>
      </c>
      <c r="E53" s="50">
        <f t="shared" si="18"/>
        <v>28877.153551412015</v>
      </c>
      <c r="F53" s="50">
        <f t="shared" si="18"/>
        <v>24864.343790090548</v>
      </c>
      <c r="G53" s="50">
        <f t="shared" si="18"/>
        <v>19114.529696391382</v>
      </c>
      <c r="H53" s="50">
        <f t="shared" si="18"/>
        <v>18723.647339947376</v>
      </c>
      <c r="I53" s="50">
        <f t="shared" si="18"/>
        <v>19927.511317063418</v>
      </c>
      <c r="J53" s="50">
        <f t="shared" si="18"/>
        <v>28665.855102643436</v>
      </c>
      <c r="K53" s="50">
        <f t="shared" si="18"/>
        <v>33807.83219738843</v>
      </c>
      <c r="L53" s="50">
        <f t="shared" si="18"/>
        <v>18965.802789380825</v>
      </c>
      <c r="M53" s="50">
        <f t="shared" si="18"/>
        <v>11801.998079302737</v>
      </c>
      <c r="N53" s="50">
        <f t="shared" si="18"/>
        <v>13752.294966770693</v>
      </c>
      <c r="O53" s="50">
        <f t="shared" si="18"/>
        <v>24361.323243068779</v>
      </c>
      <c r="P53" s="50">
        <f t="shared" si="18"/>
        <v>25730.236954491516</v>
      </c>
      <c r="Q53" s="50">
        <f t="shared" si="18"/>
        <v>28338.351642781134</v>
      </c>
      <c r="R53" s="50">
        <f t="shared" si="18"/>
        <v>18646.579791866196</v>
      </c>
      <c r="S53" s="50">
        <f t="shared" si="18"/>
        <v>346782.33507041307</v>
      </c>
    </row>
    <row r="54" spans="1:19" ht="16.5" customHeight="1" x14ac:dyDescent="0.35">
      <c r="A54" s="52" t="str">
        <f>A39</f>
        <v xml:space="preserve"> - herav generell lønns- og priskompensasjon</v>
      </c>
      <c r="B54" s="52"/>
      <c r="C54" s="52"/>
      <c r="D54" s="52">
        <f>$S54*'Tabell 3.1 DOK32025'!D$21/100</f>
        <v>31204.87460781461</v>
      </c>
      <c r="E54" s="52">
        <f>$S54*'Tabell 3.1 DOK32025'!E$21/100</f>
        <v>28877.153551412015</v>
      </c>
      <c r="F54" s="52">
        <f>$S54*'Tabell 3.1 DOK32025'!F$21/100</f>
        <v>24864.343790090548</v>
      </c>
      <c r="G54" s="52">
        <f>$S54*'Tabell 3.1 DOK32025'!G$21/100</f>
        <v>19114.529696391382</v>
      </c>
      <c r="H54" s="52">
        <f>$S54*'Tabell 3.1 DOK32025'!H$21/100</f>
        <v>18723.647339947376</v>
      </c>
      <c r="I54" s="52">
        <f>$S54*'Tabell 3.1 DOK32025'!I$21/100</f>
        <v>19927.511317063418</v>
      </c>
      <c r="J54" s="52">
        <f>$S54*'Tabell 3.1 DOK32025'!J$21/100</f>
        <v>28665.855102643436</v>
      </c>
      <c r="K54" s="52">
        <f>$S54*'Tabell 3.1 DOK32025'!K$21/100</f>
        <v>33807.83219738843</v>
      </c>
      <c r="L54" s="52">
        <f>$S54*'Tabell 3.1 DOK32025'!L$21/100</f>
        <v>18965.802789380825</v>
      </c>
      <c r="M54" s="52">
        <f>$S54*'Tabell 3.1 DOK32025'!M$21/100</f>
        <v>11801.998079302737</v>
      </c>
      <c r="N54" s="52">
        <f>$S54*'Tabell 3.1 DOK32025'!N$21/100</f>
        <v>13752.294966770693</v>
      </c>
      <c r="O54" s="52">
        <f>$S54*'Tabell 3.1 DOK32025'!O$21/100</f>
        <v>24361.323243068779</v>
      </c>
      <c r="P54" s="52">
        <f>$S54*'Tabell 3.1 DOK32025'!P$21/100</f>
        <v>25730.236954491516</v>
      </c>
      <c r="Q54" s="52">
        <f>$S54*'Tabell 3.1 DOK32025'!Q$21/100</f>
        <v>28338.351642781134</v>
      </c>
      <c r="R54" s="52">
        <f>$S54*'Tabell 3.1 DOK32025'!R$21/100</f>
        <v>18646.579791866196</v>
      </c>
      <c r="S54" s="336">
        <v>346782.33507041307</v>
      </c>
    </row>
    <row r="55" spans="1:19" ht="16.5" customHeight="1" thickBot="1" x14ac:dyDescent="0.4">
      <c r="A55" s="161" t="str">
        <f>A40</f>
        <v>Bydelsfordelt budsjett 2025</v>
      </c>
      <c r="B55" s="161"/>
      <c r="C55" s="162"/>
      <c r="D55" s="163">
        <f t="shared" ref="D55:S55" si="19">D53+D44+D43+D52</f>
        <v>796124.39076858852</v>
      </c>
      <c r="E55" s="163">
        <f t="shared" si="19"/>
        <v>733258.89974919742</v>
      </c>
      <c r="F55" s="163">
        <f t="shared" si="19"/>
        <v>632164.9936347102</v>
      </c>
      <c r="G55" s="163">
        <f t="shared" si="19"/>
        <v>460659.32808582339</v>
      </c>
      <c r="H55" s="163">
        <f t="shared" si="19"/>
        <v>455823.04190140608</v>
      </c>
      <c r="I55" s="163">
        <f t="shared" si="19"/>
        <v>493907.79108824674</v>
      </c>
      <c r="J55" s="163">
        <f t="shared" si="19"/>
        <v>706825.30641796684</v>
      </c>
      <c r="K55" s="163">
        <f t="shared" si="19"/>
        <v>885288.8226020101</v>
      </c>
      <c r="L55" s="163">
        <f t="shared" si="19"/>
        <v>499287.76313672739</v>
      </c>
      <c r="M55" s="163">
        <f t="shared" si="19"/>
        <v>310086.36579618522</v>
      </c>
      <c r="N55" s="163">
        <f t="shared" si="19"/>
        <v>366536.54918733047</v>
      </c>
      <c r="O55" s="163">
        <f t="shared" si="19"/>
        <v>623330.60779118014</v>
      </c>
      <c r="P55" s="163">
        <f t="shared" si="19"/>
        <v>650240.80800187588</v>
      </c>
      <c r="Q55" s="163">
        <f t="shared" si="19"/>
        <v>712609.22894798825</v>
      </c>
      <c r="R55" s="163">
        <f t="shared" si="19"/>
        <v>477415.09672750643</v>
      </c>
      <c r="S55" s="163">
        <f t="shared" si="19"/>
        <v>8803558.9938367438</v>
      </c>
    </row>
    <row r="56" spans="1:19" ht="16.5" customHeight="1" thickBot="1" x14ac:dyDescent="0.4">
      <c r="A56" s="19"/>
      <c r="B56" s="17"/>
      <c r="C56" s="17"/>
      <c r="D56" s="53"/>
      <c r="E56" s="53"/>
      <c r="F56" s="53"/>
      <c r="G56" s="53"/>
      <c r="H56" s="53"/>
      <c r="I56" s="53"/>
      <c r="J56" s="53"/>
      <c r="K56" s="53"/>
      <c r="L56" s="53"/>
      <c r="M56" s="53"/>
      <c r="N56" s="53"/>
      <c r="O56" s="53"/>
      <c r="P56" s="53"/>
      <c r="Q56" s="53"/>
      <c r="R56" s="53"/>
      <c r="S56" s="53"/>
    </row>
    <row r="57" spans="1:19" ht="16.5" customHeight="1" x14ac:dyDescent="0.35">
      <c r="A57" s="164" t="str">
        <f>'Tabell 2.1 DOK32025'!A24</f>
        <v xml:space="preserve">FO2B  Barnevern </v>
      </c>
      <c r="B57" s="164"/>
      <c r="C57" s="165"/>
      <c r="D57" s="166"/>
      <c r="E57" s="166"/>
      <c r="F57" s="166"/>
      <c r="G57" s="166"/>
      <c r="H57" s="166"/>
      <c r="I57" s="166"/>
      <c r="J57" s="166"/>
      <c r="K57" s="166"/>
      <c r="L57" s="166"/>
      <c r="M57" s="166"/>
      <c r="N57" s="166"/>
      <c r="O57" s="166"/>
      <c r="P57" s="166"/>
      <c r="Q57" s="166"/>
      <c r="R57" s="166"/>
      <c r="S57" s="166"/>
    </row>
    <row r="58" spans="1:19" ht="16.5" customHeight="1" x14ac:dyDescent="0.35">
      <c r="A58" s="58" t="str">
        <f t="shared" ref="A58:A73" si="20">A25</f>
        <v>Bydelsfordelt Dok3 2024</v>
      </c>
      <c r="B58" s="58"/>
      <c r="C58" s="58"/>
      <c r="D58" s="277">
        <v>252034.83791944478</v>
      </c>
      <c r="E58" s="277">
        <v>182192.45665236923</v>
      </c>
      <c r="F58" s="277">
        <v>150642.22627701663</v>
      </c>
      <c r="G58" s="277">
        <v>80823.803277253304</v>
      </c>
      <c r="H58" s="277">
        <v>96481.591194531327</v>
      </c>
      <c r="I58" s="277">
        <v>60692.746470647362</v>
      </c>
      <c r="J58" s="277">
        <v>78079.191264696114</v>
      </c>
      <c r="K58" s="277">
        <v>88802.299745801298</v>
      </c>
      <c r="L58" s="277">
        <v>144635.34015678117</v>
      </c>
      <c r="M58" s="277">
        <v>162134.60053122687</v>
      </c>
      <c r="N58" s="277">
        <v>222088.19732736977</v>
      </c>
      <c r="O58" s="277">
        <v>276656.08022079081</v>
      </c>
      <c r="P58" s="277">
        <v>155056.05384316252</v>
      </c>
      <c r="Q58" s="277">
        <v>102102.9155576737</v>
      </c>
      <c r="R58" s="277">
        <v>265539.38776515087</v>
      </c>
      <c r="S58" s="277">
        <v>2317961.7282039155</v>
      </c>
    </row>
    <row r="59" spans="1:19" ht="16.5" customHeight="1" x14ac:dyDescent="0.35">
      <c r="A59" s="52" t="str">
        <f t="shared" si="20"/>
        <v>Effekt av oppdaterte kriterieandeler</v>
      </c>
      <c r="B59" s="52"/>
      <c r="C59" s="52"/>
      <c r="D59" s="278">
        <v>434.73924032682299</v>
      </c>
      <c r="E59" s="278">
        <v>-220.45188268836901</v>
      </c>
      <c r="F59" s="278">
        <v>-445.90827478913417</v>
      </c>
      <c r="G59" s="278">
        <v>-338.47911313312943</v>
      </c>
      <c r="H59" s="278">
        <v>2097.5992955207589</v>
      </c>
      <c r="I59" s="278">
        <v>1522.3903655793026</v>
      </c>
      <c r="J59" s="278">
        <v>657.69592843738099</v>
      </c>
      <c r="K59" s="278">
        <v>-504.33993731984322</v>
      </c>
      <c r="L59" s="278">
        <v>1349.1816155717897</v>
      </c>
      <c r="M59" s="278">
        <v>564.25432752293887</v>
      </c>
      <c r="N59" s="278">
        <v>-1122.2849052704878</v>
      </c>
      <c r="O59" s="278">
        <v>1717.0032076191021</v>
      </c>
      <c r="P59" s="278">
        <v>-967.60351594251301</v>
      </c>
      <c r="Q59" s="278">
        <v>-211.73528361662125</v>
      </c>
      <c r="R59" s="278">
        <v>-4532.0610678178909</v>
      </c>
      <c r="S59" s="278">
        <v>2.6283798685709437E-10</v>
      </c>
    </row>
    <row r="60" spans="1:19" ht="16.5" customHeight="1" x14ac:dyDescent="0.35">
      <c r="A60" s="52" t="str">
        <f t="shared" si="20"/>
        <v>Effekt av oppdaterte regnskapsandeler</v>
      </c>
      <c r="B60" s="52"/>
      <c r="C60" s="52"/>
      <c r="D60" s="278">
        <v>-1100.6755155696255</v>
      </c>
      <c r="E60" s="278">
        <v>2714.1443387990416</v>
      </c>
      <c r="F60" s="278">
        <v>881.90237796426334</v>
      </c>
      <c r="G60" s="278">
        <v>305.3834886941948</v>
      </c>
      <c r="H60" s="278">
        <v>623.73234405895823</v>
      </c>
      <c r="I60" s="278">
        <v>-1228.7146372548157</v>
      </c>
      <c r="J60" s="278">
        <v>248.32191547758183</v>
      </c>
      <c r="K60" s="278">
        <v>-1244.1243622459024</v>
      </c>
      <c r="L60" s="278">
        <v>2662.8436469995336</v>
      </c>
      <c r="M60" s="278">
        <v>-4757.0735253126049</v>
      </c>
      <c r="N60" s="278">
        <v>-2388.9968507901044</v>
      </c>
      <c r="O60" s="278">
        <v>-1658.5202475530534</v>
      </c>
      <c r="P60" s="278">
        <v>2306.9152852579268</v>
      </c>
      <c r="Q60" s="278">
        <v>-115.27130504762334</v>
      </c>
      <c r="R60" s="278">
        <v>2750.1330465222568</v>
      </c>
      <c r="S60" s="278">
        <v>0</v>
      </c>
    </row>
    <row r="61" spans="1:19" ht="16.5" customHeight="1" x14ac:dyDescent="0.35">
      <c r="A61" s="59" t="str">
        <f t="shared" si="20"/>
        <v>Effekt av endringer i fordelingssystemet</v>
      </c>
      <c r="B61" s="59"/>
      <c r="C61" s="59"/>
      <c r="D61" s="279">
        <v>0</v>
      </c>
      <c r="E61" s="279">
        <v>0</v>
      </c>
      <c r="F61" s="279">
        <v>0</v>
      </c>
      <c r="G61" s="279">
        <v>0</v>
      </c>
      <c r="H61" s="279">
        <v>0</v>
      </c>
      <c r="I61" s="279">
        <v>0</v>
      </c>
      <c r="J61" s="279">
        <v>0</v>
      </c>
      <c r="K61" s="279">
        <v>0</v>
      </c>
      <c r="L61" s="279">
        <v>0</v>
      </c>
      <c r="M61" s="279">
        <v>0</v>
      </c>
      <c r="N61" s="279">
        <v>0</v>
      </c>
      <c r="O61" s="279">
        <v>0</v>
      </c>
      <c r="P61" s="279">
        <v>0</v>
      </c>
      <c r="Q61" s="279">
        <v>0</v>
      </c>
      <c r="R61" s="279">
        <v>0</v>
      </c>
      <c r="S61" s="279">
        <v>0</v>
      </c>
    </row>
    <row r="62" spans="1:19" ht="16.5" customHeight="1" x14ac:dyDescent="0.35">
      <c r="A62" s="50" t="str">
        <f t="shared" si="20"/>
        <v>Reelle endringer</v>
      </c>
      <c r="B62" s="50"/>
      <c r="C62" s="50"/>
      <c r="D62" s="50">
        <f>SUM(D63:D69)</f>
        <v>-6319.8868836478359</v>
      </c>
      <c r="E62" s="50">
        <f t="shared" ref="E62:S62" si="21">SUM(E63:E69)</f>
        <v>-4660.1523220658701</v>
      </c>
      <c r="F62" s="50">
        <f t="shared" si="21"/>
        <v>-3812.129512239655</v>
      </c>
      <c r="G62" s="50">
        <f t="shared" si="21"/>
        <v>-1909.6777763946814</v>
      </c>
      <c r="H62" s="50">
        <f t="shared" si="21"/>
        <v>-2503.1694766106161</v>
      </c>
      <c r="I62" s="50">
        <f t="shared" si="21"/>
        <v>-1538.8594022721909</v>
      </c>
      <c r="J62" s="50">
        <f t="shared" si="21"/>
        <v>-1993.0195491820532</v>
      </c>
      <c r="K62" s="50">
        <f t="shared" si="21"/>
        <v>-2196.6137436826743</v>
      </c>
      <c r="L62" s="50">
        <f t="shared" si="21"/>
        <v>-3750.7921870258047</v>
      </c>
      <c r="M62" s="50">
        <f t="shared" si="21"/>
        <v>-3985.3165090356088</v>
      </c>
      <c r="N62" s="50">
        <f t="shared" si="21"/>
        <v>-5515.3119254835474</v>
      </c>
      <c r="O62" s="50">
        <f t="shared" si="21"/>
        <v>-6982.2887118582694</v>
      </c>
      <c r="P62" s="50">
        <f t="shared" si="21"/>
        <v>-3946.2960797955443</v>
      </c>
      <c r="Q62" s="50">
        <f t="shared" si="21"/>
        <v>-2568.0931721290444</v>
      </c>
      <c r="R62" s="50">
        <f t="shared" si="21"/>
        <v>-6655.3444555582282</v>
      </c>
      <c r="S62" s="50">
        <f t="shared" si="21"/>
        <v>-58336.951706981621</v>
      </c>
    </row>
    <row r="63" spans="1:19" ht="16.5" customHeight="1" x14ac:dyDescent="0.35">
      <c r="A63" s="52" t="str">
        <f t="shared" si="20"/>
        <v xml:space="preserve"> - herav justering for demografiske forhold</v>
      </c>
      <c r="B63" s="52"/>
      <c r="C63" s="52"/>
      <c r="D63" s="52">
        <f>$S63*'Tabell 3.1 DOK32025'!D$39/100</f>
        <v>-433.33679245989725</v>
      </c>
      <c r="E63" s="52">
        <f>$S63*'Tabell 3.1 DOK32025'!E$39/100</f>
        <v>-319.53348165829198</v>
      </c>
      <c r="F63" s="52">
        <f>$S63*'Tabell 3.1 DOK32025'!F$39/100</f>
        <v>-261.38695291364905</v>
      </c>
      <c r="G63" s="52">
        <f>$S63*'Tabell 3.1 DOK32025'!G$39/100</f>
        <v>-130.94121105173454</v>
      </c>
      <c r="H63" s="52">
        <f>$S63*'Tabell 3.1 DOK32025'!H$39/100</f>
        <v>-171.63526055894644</v>
      </c>
      <c r="I63" s="52">
        <f>$S63*'Tabell 3.1 DOK32025'!I$39/100</f>
        <v>-105.51524255169637</v>
      </c>
      <c r="J63" s="52">
        <f>$S63*'Tabell 3.1 DOK32025'!J$39/100</f>
        <v>-136.6557210046019</v>
      </c>
      <c r="K63" s="52">
        <f>$S63*'Tabell 3.1 DOK32025'!K$39/100</f>
        <v>-150.61559984936883</v>
      </c>
      <c r="L63" s="52">
        <f>$S63*'Tabell 3.1 DOK32025'!L$39/100</f>
        <v>-257.18122577713774</v>
      </c>
      <c r="M63" s="52">
        <f>$S63*'Tabell 3.1 DOK32025'!M$39/100</f>
        <v>-273.26189609997442</v>
      </c>
      <c r="N63" s="52">
        <f>$S63*'Tabell 3.1 DOK32025'!N$39/100</f>
        <v>-378.16936018091525</v>
      </c>
      <c r="O63" s="52">
        <f>$S63*'Tabell 3.1 DOK32025'!O$39/100</f>
        <v>-478.75581480015154</v>
      </c>
      <c r="P63" s="52">
        <f>$S63*'Tabell 3.1 DOK32025'!P$39/100</f>
        <v>-270.58637548408353</v>
      </c>
      <c r="Q63" s="52">
        <f>$S63*'Tabell 3.1 DOK32025'!Q$39/100</f>
        <v>-176.08689497718149</v>
      </c>
      <c r="R63" s="52">
        <f>$S63*'Tabell 3.1 DOK32025'!R$39/100</f>
        <v>-456.33817063237018</v>
      </c>
      <c r="S63" s="336">
        <v>-4000</v>
      </c>
    </row>
    <row r="64" spans="1:19" ht="16.5" customHeight="1" x14ac:dyDescent="0.35">
      <c r="A64" s="52" t="str">
        <f t="shared" si="20"/>
        <v xml:space="preserve"> - herav justering for andre aktivitetsnøytrale forhold</v>
      </c>
      <c r="B64" s="52"/>
      <c r="C64" s="52"/>
      <c r="D64" s="52">
        <f>$S64*'Tabell 3.1 DOK32025'!D$39/100</f>
        <v>-3083.7329493427442</v>
      </c>
      <c r="E64" s="52">
        <f>$S64*'Tabell 3.1 DOK32025'!E$39/100</f>
        <v>-2273.8801388508205</v>
      </c>
      <c r="F64" s="52">
        <f>$S64*'Tabell 3.1 DOK32025'!F$39/100</f>
        <v>-1860.0949036717548</v>
      </c>
      <c r="G64" s="52">
        <f>$S64*'Tabell 3.1 DOK32025'!G$39/100</f>
        <v>-931.81039314690588</v>
      </c>
      <c r="H64" s="52">
        <f>$S64*'Tabell 3.1 DOK32025'!H$39/100</f>
        <v>-1221.3994229526024</v>
      </c>
      <c r="I64" s="52">
        <f>$S64*'Tabell 3.1 DOK32025'!I$39/100</f>
        <v>-750.87284480850929</v>
      </c>
      <c r="J64" s="52">
        <f>$S64*'Tabell 3.1 DOK32025'!J$39/100</f>
        <v>-972.47627459899809</v>
      </c>
      <c r="K64" s="52">
        <f>$S64*'Tabell 3.1 DOK32025'!K$39/100</f>
        <v>-1071.818262428071</v>
      </c>
      <c r="L64" s="52">
        <f>$S64*'Tabell 3.1 DOK32025'!L$39/100</f>
        <v>-1830.1658979365563</v>
      </c>
      <c r="M64" s="52">
        <f>$S64*'Tabell 3.1 DOK32025'!M$39/100</f>
        <v>-1944.599968121443</v>
      </c>
      <c r="N64" s="52">
        <f>$S64*'Tabell 3.1 DOK32025'!N$39/100</f>
        <v>-2691.1477093874382</v>
      </c>
      <c r="O64" s="52">
        <f>$S64*'Tabell 3.1 DOK32025'!O$39/100</f>
        <v>-3406.9460670715785</v>
      </c>
      <c r="P64" s="52">
        <f>$S64*'Tabell 3.1 DOK32025'!P$39/100</f>
        <v>-1925.5602945386097</v>
      </c>
      <c r="Q64" s="52">
        <f>$S64*'Tabell 3.1 DOK32025'!Q$39/100</f>
        <v>-1253.0783663813675</v>
      </c>
      <c r="R64" s="52">
        <f>$S64*'Tabell 3.1 DOK32025'!R$39/100</f>
        <v>-3247.4165067626041</v>
      </c>
      <c r="S64" s="336">
        <v>-28465</v>
      </c>
    </row>
    <row r="65" spans="1:19" ht="16.5" customHeight="1" x14ac:dyDescent="0.35">
      <c r="A65" s="52" t="str">
        <f t="shared" si="20"/>
        <v xml:space="preserve"> - herav endring i løpende pensjonsutgifter</v>
      </c>
      <c r="B65" s="52"/>
      <c r="C65" s="52"/>
      <c r="D65" s="52">
        <f>$S65*'Tabell 3.1 DOK32025'!D$39/100</f>
        <v>-1380.6057889918118</v>
      </c>
      <c r="E65" s="52">
        <f>$S65*'Tabell 3.1 DOK32025'!E$39/100</f>
        <v>-1018.0298147542424</v>
      </c>
      <c r="F65" s="52">
        <f>$S65*'Tabell 3.1 DOK32025'!F$39/100</f>
        <v>-832.77567619165541</v>
      </c>
      <c r="G65" s="52">
        <f>$S65*'Tabell 3.1 DOK32025'!G$39/100</f>
        <v>-417.17711752424816</v>
      </c>
      <c r="H65" s="52">
        <f>$S65*'Tabell 3.1 DOK32025'!H$39/100</f>
        <v>-546.82786794460503</v>
      </c>
      <c r="I65" s="52">
        <f>$S65*'Tabell 3.1 DOK32025'!I$39/100</f>
        <v>-336.17028885731759</v>
      </c>
      <c r="J65" s="52">
        <f>$S65*'Tabell 3.1 DOK32025'!J$39/100</f>
        <v>-435.38347724134996</v>
      </c>
      <c r="K65" s="52">
        <f>$S65*'Tabell 3.1 DOK32025'!K$39/100</f>
        <v>-479.85948269960602</v>
      </c>
      <c r="L65" s="52">
        <f>$S65*'Tabell 3.1 DOK32025'!L$39/100</f>
        <v>-819.37628031154486</v>
      </c>
      <c r="M65" s="52">
        <f>$S65*'Tabell 3.1 DOK32025'!M$39/100</f>
        <v>-870.60910181407553</v>
      </c>
      <c r="N65" s="52">
        <f>$S65*'Tabell 3.1 DOK32025'!N$39/100</f>
        <v>-1204.8430158014303</v>
      </c>
      <c r="O65" s="52">
        <f>$S65*'Tabell 3.1 DOK32025'!O$39/100</f>
        <v>-1525.3102458124415</v>
      </c>
      <c r="P65" s="52">
        <f>$S65*'Tabell 3.1 DOK32025'!P$39/100</f>
        <v>-862.08492543408897</v>
      </c>
      <c r="Q65" s="52">
        <f>$S65*'Tabell 3.1 DOK32025'!Q$39/100</f>
        <v>-561.01072145538603</v>
      </c>
      <c r="R65" s="52">
        <f>$S65*'Tabell 3.1 DOK32025'!R$39/100</f>
        <v>-1453.8879021478156</v>
      </c>
      <c r="S65" s="336">
        <v>-12743.951706981617</v>
      </c>
    </row>
    <row r="66" spans="1:19" ht="16.5" customHeight="1" x14ac:dyDescent="0.35">
      <c r="A66" s="52" t="str">
        <f t="shared" si="20"/>
        <v xml:space="preserve"> - herav justering for engangstiltak</v>
      </c>
      <c r="B66" s="52"/>
      <c r="C66" s="52"/>
      <c r="D66" s="52">
        <f>$S66*'Tabell 3.1 DOK32025'!D$39/100</f>
        <v>0</v>
      </c>
      <c r="E66" s="52">
        <f>$S66*'Tabell 3.1 DOK32025'!E$39/100</f>
        <v>0</v>
      </c>
      <c r="F66" s="52">
        <f>$S66*'Tabell 3.1 DOK32025'!F$39/100</f>
        <v>0</v>
      </c>
      <c r="G66" s="52">
        <f>$S66*'Tabell 3.1 DOK32025'!G$39/100</f>
        <v>0</v>
      </c>
      <c r="H66" s="52">
        <f>$S66*'Tabell 3.1 DOK32025'!H$39/100</f>
        <v>0</v>
      </c>
      <c r="I66" s="52">
        <f>$S66*'Tabell 3.1 DOK32025'!I$39/100</f>
        <v>0</v>
      </c>
      <c r="J66" s="52">
        <f>$S66*'Tabell 3.1 DOK32025'!J$39/100</f>
        <v>0</v>
      </c>
      <c r="K66" s="52">
        <f>$S66*'Tabell 3.1 DOK32025'!K$39/100</f>
        <v>0</v>
      </c>
      <c r="L66" s="52">
        <f>$S66*'Tabell 3.1 DOK32025'!L$39/100</f>
        <v>0</v>
      </c>
      <c r="M66" s="52">
        <f>$S66*'Tabell 3.1 DOK32025'!M$39/100</f>
        <v>0</v>
      </c>
      <c r="N66" s="52">
        <f>$S66*'Tabell 3.1 DOK32025'!N$39/100</f>
        <v>0</v>
      </c>
      <c r="O66" s="52">
        <f>$S66*'Tabell 3.1 DOK32025'!O$39/100</f>
        <v>0</v>
      </c>
      <c r="P66" s="52">
        <f>$S66*'Tabell 3.1 DOK32025'!P$39/100</f>
        <v>0</v>
      </c>
      <c r="Q66" s="52">
        <f>$S66*'Tabell 3.1 DOK32025'!Q$39/100</f>
        <v>0</v>
      </c>
      <c r="R66" s="52">
        <f>$S66*'Tabell 3.1 DOK32025'!R$39/100</f>
        <v>0</v>
      </c>
      <c r="S66" s="336">
        <v>0</v>
      </c>
    </row>
    <row r="67" spans="1:19" ht="16.5" customHeight="1" x14ac:dyDescent="0.35">
      <c r="A67" s="52" t="str">
        <f t="shared" si="20"/>
        <v xml:space="preserve"> - herav justering for oppgaveendringer mellom sektorer</v>
      </c>
      <c r="B67" s="52"/>
      <c r="C67" s="52"/>
      <c r="D67" s="52">
        <f>$S67*'Tabell 3.1 DOK32025'!D$39/100</f>
        <v>0</v>
      </c>
      <c r="E67" s="52">
        <f>$S67*'Tabell 3.1 DOK32025'!E$39/100</f>
        <v>0</v>
      </c>
      <c r="F67" s="52">
        <f>$S67*'Tabell 3.1 DOK32025'!F$39/100</f>
        <v>0</v>
      </c>
      <c r="G67" s="52">
        <f>$S67*'Tabell 3.1 DOK32025'!G$39/100</f>
        <v>0</v>
      </c>
      <c r="H67" s="52">
        <f>$S67*'Tabell 3.1 DOK32025'!H$39/100</f>
        <v>0</v>
      </c>
      <c r="I67" s="52">
        <f>$S67*'Tabell 3.1 DOK32025'!I$39/100</f>
        <v>0</v>
      </c>
      <c r="J67" s="52">
        <f>$S67*'Tabell 3.1 DOK32025'!J$39/100</f>
        <v>0</v>
      </c>
      <c r="K67" s="52">
        <f>$S67*'Tabell 3.1 DOK32025'!K$39/100</f>
        <v>0</v>
      </c>
      <c r="L67" s="52">
        <f>$S67*'Tabell 3.1 DOK32025'!L$39/100</f>
        <v>0</v>
      </c>
      <c r="M67" s="52">
        <f>$S67*'Tabell 3.1 DOK32025'!M$39/100</f>
        <v>0</v>
      </c>
      <c r="N67" s="52">
        <f>$S67*'Tabell 3.1 DOK32025'!N$39/100</f>
        <v>0</v>
      </c>
      <c r="O67" s="52">
        <f>$S67*'Tabell 3.1 DOK32025'!O$39/100</f>
        <v>0</v>
      </c>
      <c r="P67" s="52">
        <f>$S67*'Tabell 3.1 DOK32025'!P$39/100</f>
        <v>0</v>
      </c>
      <c r="Q67" s="52">
        <f>$S67*'Tabell 3.1 DOK32025'!Q$39/100</f>
        <v>0</v>
      </c>
      <c r="R67" s="52">
        <f>$S67*'Tabell 3.1 DOK32025'!R$39/100</f>
        <v>0</v>
      </c>
      <c r="S67" s="336">
        <v>0</v>
      </c>
    </row>
    <row r="68" spans="1:19" ht="16.5" customHeight="1" x14ac:dyDescent="0.35">
      <c r="A68" s="52" t="str">
        <f t="shared" si="20"/>
        <v xml:space="preserve"> - herav uspesifiserte rammeendringer</v>
      </c>
      <c r="B68" s="52"/>
      <c r="C68" s="52"/>
      <c r="D68" s="52">
        <f>$S68*'Tabell 3.1 DOK32025'!D$39/100</f>
        <v>-2462.2196547571361</v>
      </c>
      <c r="E68" s="52">
        <f>$S68*'Tabell 3.1 DOK32025'!E$39/100</f>
        <v>-1815.5892427824153</v>
      </c>
      <c r="F68" s="52">
        <f>$S68*'Tabell 3.1 DOK32025'!F$39/100</f>
        <v>-1485.2006664553537</v>
      </c>
      <c r="G68" s="52">
        <f>$S68*'Tabell 3.1 DOK32025'!G$39/100</f>
        <v>-744.00796119595555</v>
      </c>
      <c r="H68" s="52">
        <f>$S68*'Tabell 3.1 DOK32025'!H$39/100</f>
        <v>-975.23155049593367</v>
      </c>
      <c r="I68" s="52">
        <f>$S68*'Tabell 3.1 DOK32025'!I$39/100</f>
        <v>-599.53760817873876</v>
      </c>
      <c r="J68" s="52">
        <f>$S68*'Tabell 3.1 DOK32025'!J$39/100</f>
        <v>-776.47780674814783</v>
      </c>
      <c r="K68" s="52">
        <f>$S68*'Tabell 3.1 DOK32025'!K$39/100</f>
        <v>-855.79783834411364</v>
      </c>
      <c r="L68" s="52">
        <f>$S68*'Tabell 3.1 DOK32025'!L$39/100</f>
        <v>-1461.3037248656965</v>
      </c>
      <c r="M68" s="52">
        <f>$S68*'Tabell 3.1 DOK32025'!M$39/100</f>
        <v>-1552.6740936400547</v>
      </c>
      <c r="N68" s="52">
        <f>$S68*'Tabell 3.1 DOK32025'!N$39/100</f>
        <v>-2148.7583045479605</v>
      </c>
      <c r="O68" s="52">
        <f>$S68*'Tabell 3.1 DOK32025'!O$39/100</f>
        <v>-2720.2905396944611</v>
      </c>
      <c r="P68" s="52">
        <f>$S68*'Tabell 3.1 DOK32025'!P$39/100</f>
        <v>-1537.4717855005626</v>
      </c>
      <c r="Q68" s="52">
        <f>$S68*'Tabell 3.1 DOK32025'!Q$39/100</f>
        <v>-1000.5257372603451</v>
      </c>
      <c r="R68" s="52">
        <f>$S68*'Tabell 3.1 DOK32025'!R$39/100</f>
        <v>-2592.9134855331272</v>
      </c>
      <c r="S68" s="336">
        <v>-22728</v>
      </c>
    </row>
    <row r="69" spans="1:19" ht="16.5" customHeight="1" x14ac:dyDescent="0.35">
      <c r="A69" s="59" t="str">
        <f t="shared" si="20"/>
        <v xml:space="preserve"> - herav spesifiserte rammeendringer</v>
      </c>
      <c r="B69" s="59"/>
      <c r="C69" s="59"/>
      <c r="D69" s="59">
        <f>$S69*'Tabell 3.1 DOK32025'!D$39/100</f>
        <v>1040.0083019037534</v>
      </c>
      <c r="E69" s="59">
        <f>$S69*'Tabell 3.1 DOK32025'!E$39/100</f>
        <v>766.88035597990074</v>
      </c>
      <c r="F69" s="59">
        <f>$S69*'Tabell 3.1 DOK32025'!F$39/100</f>
        <v>627.32868699275775</v>
      </c>
      <c r="G69" s="59">
        <f>$S69*'Tabell 3.1 DOK32025'!G$39/100</f>
        <v>314.25890652416291</v>
      </c>
      <c r="H69" s="59">
        <f>$S69*'Tabell 3.1 DOK32025'!H$39/100</f>
        <v>411.92462534147143</v>
      </c>
      <c r="I69" s="59">
        <f>$S69*'Tabell 3.1 DOK32025'!I$39/100</f>
        <v>253.23658212407128</v>
      </c>
      <c r="J69" s="59">
        <f>$S69*'Tabell 3.1 DOK32025'!J$39/100</f>
        <v>327.97373041104453</v>
      </c>
      <c r="K69" s="59">
        <f>$S69*'Tabell 3.1 DOK32025'!K$39/100</f>
        <v>361.47743963848524</v>
      </c>
      <c r="L69" s="59">
        <f>$S69*'Tabell 3.1 DOK32025'!L$39/100</f>
        <v>617.23494186513062</v>
      </c>
      <c r="M69" s="59">
        <f>$S69*'Tabell 3.1 DOK32025'!M$39/100</f>
        <v>655.82855063993861</v>
      </c>
      <c r="N69" s="59">
        <f>$S69*'Tabell 3.1 DOK32025'!N$39/100</f>
        <v>907.60646443419648</v>
      </c>
      <c r="O69" s="59">
        <f>$S69*'Tabell 3.1 DOK32025'!O$39/100</f>
        <v>1149.0139555203639</v>
      </c>
      <c r="P69" s="59">
        <f>$S69*'Tabell 3.1 DOK32025'!P$39/100</f>
        <v>649.40730116180055</v>
      </c>
      <c r="Q69" s="59">
        <f>$S69*'Tabell 3.1 DOK32025'!Q$39/100</f>
        <v>422.6085479452355</v>
      </c>
      <c r="R69" s="59">
        <f>$S69*'Tabell 3.1 DOK32025'!R$39/100</f>
        <v>1095.2116095176884</v>
      </c>
      <c r="S69" s="336">
        <v>9600</v>
      </c>
    </row>
    <row r="70" spans="1:19" ht="16.5" customHeight="1" x14ac:dyDescent="0.35">
      <c r="A70" s="59" t="str">
        <f t="shared" si="20"/>
        <v>Vridningseffekter knyttet til endringer i særskilte tildelinger</v>
      </c>
      <c r="B70" s="59"/>
      <c r="C70" s="59"/>
      <c r="D70" s="59">
        <f>'Tabell 2.1 DOK32025'!D25+'Tabell 2.1 DOK32025'!D26-SUM(D58:D62)</f>
        <v>9.6430379488156177</v>
      </c>
      <c r="E70" s="59">
        <f>'Tabell 2.1 DOK32025'!E25+'Tabell 2.1 DOK32025'!E26-SUM(E58:E62)</f>
        <v>-18.744949283398455</v>
      </c>
      <c r="F70" s="59">
        <f>'Tabell 2.1 DOK32025'!F25+'Tabell 2.1 DOK32025'!F26-SUM(F58:F62)</f>
        <v>-15.333870961738285</v>
      </c>
      <c r="G70" s="59">
        <f>'Tabell 2.1 DOK32025'!G25+'Tabell 2.1 DOK32025'!G26-SUM(G58:G62)</f>
        <v>191.90840586811828</v>
      </c>
      <c r="H70" s="59">
        <f>'Tabell 2.1 DOK32025'!H25+'Tabell 2.1 DOK32025'!H26-SUM(H58:H62)</f>
        <v>-10.068723433054402</v>
      </c>
      <c r="I70" s="59">
        <f>'Tabell 2.1 DOK32025'!I25+'Tabell 2.1 DOK32025'!I26-SUM(I58:I62)</f>
        <v>-6.1898924018751131</v>
      </c>
      <c r="J70" s="59">
        <f>'Tabell 2.1 DOK32025'!J25+'Tabell 2.1 DOK32025'!J26-SUM(J58:J62)</f>
        <v>-8.0167015557526611</v>
      </c>
      <c r="K70" s="59">
        <f>'Tabell 2.1 DOK32025'!K25+'Tabell 2.1 DOK32025'!K26-SUM(K58:K62)</f>
        <v>-8.8356367721426068</v>
      </c>
      <c r="L70" s="59">
        <f>'Tabell 2.1 DOK32025'!L25+'Tabell 2.1 DOK32025'!L26-SUM(L58:L62)</f>
        <v>-15.087148328922922</v>
      </c>
      <c r="M70" s="59">
        <f>'Tabell 2.1 DOK32025'!M25+'Tabell 2.1 DOK32025'!M26-SUM(M58:M62)</f>
        <v>-16.03049657549127</v>
      </c>
      <c r="N70" s="59">
        <f>'Tabell 2.1 DOK32025'!N25+'Tabell 2.1 DOK32025'!N26-SUM(N58:N62)</f>
        <v>-22.184734570997534</v>
      </c>
      <c r="O70" s="59">
        <f>'Tabell 2.1 DOK32025'!O25+'Tabell 2.1 DOK32025'!O26-SUM(O58:O62)</f>
        <v>-28.085487070144154</v>
      </c>
      <c r="P70" s="59">
        <f>'Tabell 2.1 DOK32025'!P25+'Tabell 2.1 DOK32025'!P26-SUM(P58:P62)</f>
        <v>-15.873541197943268</v>
      </c>
      <c r="Q70" s="59">
        <f>'Tabell 2.1 DOK32025'!Q25+'Tabell 2.1 DOK32025'!Q26-SUM(Q58:Q62)</f>
        <v>-10.329871845329762</v>
      </c>
      <c r="R70" s="59">
        <f>'Tabell 2.1 DOK32025'!R25+'Tabell 2.1 DOK32025'!R26-SUM(R58:R62)</f>
        <v>-26.770389820158016</v>
      </c>
      <c r="S70" s="59">
        <f>SUM(D70:R70)</f>
        <v>-1.4551915228366852E-11</v>
      </c>
    </row>
    <row r="71" spans="1:19" ht="16.5" customHeight="1" x14ac:dyDescent="0.35">
      <c r="A71" s="50" t="str">
        <f t="shared" si="20"/>
        <v>Kompensasjon for forventet lønns- og prisutvikling</v>
      </c>
      <c r="B71" s="50"/>
      <c r="C71" s="50"/>
      <c r="D71" s="50">
        <f t="shared" ref="D71:S71" si="22">SUM(D72:D72)</f>
        <v>11215.578974364818</v>
      </c>
      <c r="E71" s="50">
        <f t="shared" si="22"/>
        <v>8270.1332101265816</v>
      </c>
      <c r="F71" s="50">
        <f t="shared" si="22"/>
        <v>6765.1906422021893</v>
      </c>
      <c r="G71" s="50">
        <f t="shared" si="22"/>
        <v>3389.0071627961488</v>
      </c>
      <c r="H71" s="50">
        <f t="shared" si="22"/>
        <v>4442.2464306736501</v>
      </c>
      <c r="I71" s="50">
        <f t="shared" si="22"/>
        <v>2730.9348212045206</v>
      </c>
      <c r="J71" s="50">
        <f t="shared" si="22"/>
        <v>3536.9095306342292</v>
      </c>
      <c r="K71" s="50">
        <f t="shared" si="22"/>
        <v>3898.2177010465948</v>
      </c>
      <c r="L71" s="50">
        <f t="shared" si="22"/>
        <v>6656.3384384084457</v>
      </c>
      <c r="M71" s="50">
        <f t="shared" si="22"/>
        <v>7072.5367190637635</v>
      </c>
      <c r="N71" s="50">
        <f t="shared" si="22"/>
        <v>9787.7410794436164</v>
      </c>
      <c r="O71" s="50">
        <f t="shared" si="22"/>
        <v>12391.109510564796</v>
      </c>
      <c r="P71" s="50">
        <f t="shared" si="22"/>
        <v>7003.2891654583482</v>
      </c>
      <c r="Q71" s="50">
        <f t="shared" si="22"/>
        <v>4557.4631818276293</v>
      </c>
      <c r="R71" s="50">
        <f t="shared" si="22"/>
        <v>11810.898314659411</v>
      </c>
      <c r="S71" s="50">
        <f t="shared" si="22"/>
        <v>103527.59488247473</v>
      </c>
    </row>
    <row r="72" spans="1:19" ht="16.5" customHeight="1" x14ac:dyDescent="0.35">
      <c r="A72" s="52" t="str">
        <f t="shared" si="20"/>
        <v xml:space="preserve"> - herav generell lønns- og priskompensasjon</v>
      </c>
      <c r="B72" s="52"/>
      <c r="C72" s="52"/>
      <c r="D72" s="52">
        <f>$S72*'Tabell 3.1 DOK32025'!D$39/100</f>
        <v>11215.578974364818</v>
      </c>
      <c r="E72" s="52">
        <f>$S72*'Tabell 3.1 DOK32025'!E$39/100</f>
        <v>8270.1332101265816</v>
      </c>
      <c r="F72" s="52">
        <f>$S72*'Tabell 3.1 DOK32025'!F$39/100</f>
        <v>6765.1906422021893</v>
      </c>
      <c r="G72" s="52">
        <f>$S72*'Tabell 3.1 DOK32025'!G$39/100</f>
        <v>3389.0071627961488</v>
      </c>
      <c r="H72" s="52">
        <f>$S72*'Tabell 3.1 DOK32025'!H$39/100</f>
        <v>4442.2464306736501</v>
      </c>
      <c r="I72" s="52">
        <f>$S72*'Tabell 3.1 DOK32025'!I$39/100</f>
        <v>2730.9348212045206</v>
      </c>
      <c r="J72" s="52">
        <f>$S72*'Tabell 3.1 DOK32025'!J$39/100</f>
        <v>3536.9095306342292</v>
      </c>
      <c r="K72" s="52">
        <f>$S72*'Tabell 3.1 DOK32025'!K$39/100</f>
        <v>3898.2177010465948</v>
      </c>
      <c r="L72" s="52">
        <f>$S72*'Tabell 3.1 DOK32025'!L$39/100</f>
        <v>6656.3384384084457</v>
      </c>
      <c r="M72" s="52">
        <f>$S72*'Tabell 3.1 DOK32025'!M$39/100</f>
        <v>7072.5367190637635</v>
      </c>
      <c r="N72" s="52">
        <f>$S72*'Tabell 3.1 DOK32025'!N$39/100</f>
        <v>9787.7410794436164</v>
      </c>
      <c r="O72" s="52">
        <f>$S72*'Tabell 3.1 DOK32025'!O$39/100</f>
        <v>12391.109510564796</v>
      </c>
      <c r="P72" s="52">
        <f>$S72*'Tabell 3.1 DOK32025'!P$39/100</f>
        <v>7003.2891654583482</v>
      </c>
      <c r="Q72" s="52">
        <f>$S72*'Tabell 3.1 DOK32025'!Q$39/100</f>
        <v>4557.4631818276293</v>
      </c>
      <c r="R72" s="52">
        <f>$S72*'Tabell 3.1 DOK32025'!R$39/100</f>
        <v>11810.898314659411</v>
      </c>
      <c r="S72" s="336">
        <v>103527.59488247473</v>
      </c>
    </row>
    <row r="73" spans="1:19" ht="16.5" customHeight="1" thickBot="1" x14ac:dyDescent="0.4">
      <c r="A73" s="167" t="str">
        <f t="shared" si="20"/>
        <v>Bydelsfordelt budsjett 2025</v>
      </c>
      <c r="B73" s="167"/>
      <c r="C73" s="170"/>
      <c r="D73" s="238">
        <f t="shared" ref="D73:S73" si="23">D62+D71+SUM(D58:D61)+D70</f>
        <v>256274.23677286776</v>
      </c>
      <c r="E73" s="238">
        <f t="shared" si="23"/>
        <v>188277.38504725721</v>
      </c>
      <c r="F73" s="238">
        <f t="shared" si="23"/>
        <v>154015.94763919254</v>
      </c>
      <c r="G73" s="238">
        <f t="shared" si="23"/>
        <v>82461.945445083955</v>
      </c>
      <c r="H73" s="238">
        <f t="shared" si="23"/>
        <v>101131.93106474102</v>
      </c>
      <c r="I73" s="238">
        <f t="shared" si="23"/>
        <v>62172.307725502302</v>
      </c>
      <c r="J73" s="238">
        <f t="shared" si="23"/>
        <v>80521.082388507508</v>
      </c>
      <c r="K73" s="238">
        <f t="shared" si="23"/>
        <v>88746.60376682732</v>
      </c>
      <c r="L73" s="238">
        <f t="shared" si="23"/>
        <v>151537.82452240621</v>
      </c>
      <c r="M73" s="238">
        <f t="shared" si="23"/>
        <v>161012.97104688984</v>
      </c>
      <c r="N73" s="238">
        <f t="shared" si="23"/>
        <v>222827.15999069824</v>
      </c>
      <c r="O73" s="238">
        <f t="shared" si="23"/>
        <v>282095.29849249328</v>
      </c>
      <c r="P73" s="238">
        <f t="shared" si="23"/>
        <v>159436.48515694277</v>
      </c>
      <c r="Q73" s="238">
        <f t="shared" si="23"/>
        <v>103754.9491068627</v>
      </c>
      <c r="R73" s="238">
        <f t="shared" si="23"/>
        <v>268886.24321313627</v>
      </c>
      <c r="S73" s="238">
        <f t="shared" si="23"/>
        <v>2363152.371379409</v>
      </c>
    </row>
    <row r="74" spans="1:19" s="17" customFormat="1" ht="16.5" customHeight="1" thickBot="1" x14ac:dyDescent="0.4">
      <c r="A74" s="54"/>
      <c r="B74" s="54"/>
      <c r="C74" s="54"/>
      <c r="D74" s="53"/>
      <c r="E74" s="53"/>
      <c r="F74" s="53"/>
      <c r="G74" s="53"/>
      <c r="H74" s="53"/>
      <c r="I74" s="53"/>
      <c r="J74" s="53"/>
      <c r="K74" s="53"/>
      <c r="L74" s="53"/>
      <c r="M74" s="53"/>
      <c r="N74" s="53"/>
      <c r="O74" s="53"/>
      <c r="P74" s="53"/>
      <c r="Q74" s="53"/>
      <c r="R74" s="53"/>
      <c r="S74" s="18"/>
    </row>
    <row r="75" spans="1:19" ht="16.5" customHeight="1" x14ac:dyDescent="0.35">
      <c r="A75" s="164" t="str">
        <f>'Tabell 2.1 DOK32025'!A30</f>
        <v>FO2C Aktivitetstilbud for barn og unge, helsestasjon og skolehelsetjeneste</v>
      </c>
      <c r="B75" s="164"/>
      <c r="C75" s="165"/>
      <c r="D75" s="166"/>
      <c r="E75" s="166"/>
      <c r="F75" s="166"/>
      <c r="G75" s="166"/>
      <c r="H75" s="166"/>
      <c r="I75" s="166"/>
      <c r="J75" s="166"/>
      <c r="K75" s="166"/>
      <c r="L75" s="166"/>
      <c r="M75" s="166"/>
      <c r="N75" s="166"/>
      <c r="O75" s="166"/>
      <c r="P75" s="166"/>
      <c r="Q75" s="166"/>
      <c r="R75" s="166"/>
      <c r="S75" s="166"/>
    </row>
    <row r="76" spans="1:19" ht="16.5" customHeight="1" x14ac:dyDescent="0.35">
      <c r="A76" s="283" t="str">
        <f t="shared" ref="A76:A91" si="24">A58</f>
        <v>Bydelsfordelt Dok3 2024</v>
      </c>
      <c r="B76" s="283"/>
      <c r="C76" s="283"/>
      <c r="D76" s="277">
        <v>108005.22500134524</v>
      </c>
      <c r="E76" s="277">
        <v>94968.395978898261</v>
      </c>
      <c r="F76" s="277">
        <v>64672.280484636234</v>
      </c>
      <c r="G76" s="277">
        <v>45509.115210319957</v>
      </c>
      <c r="H76" s="277">
        <v>65223.129452373367</v>
      </c>
      <c r="I76" s="277">
        <v>51734.462871910488</v>
      </c>
      <c r="J76" s="277">
        <v>83862.587148431616</v>
      </c>
      <c r="K76" s="277">
        <v>83178.305539818641</v>
      </c>
      <c r="L76" s="277">
        <v>70808.686442957434</v>
      </c>
      <c r="M76" s="277">
        <v>52658.717394277257</v>
      </c>
      <c r="N76" s="277">
        <v>76686.245071348414</v>
      </c>
      <c r="O76" s="277">
        <v>94876.539587462175</v>
      </c>
      <c r="P76" s="277">
        <v>85815.064727332414</v>
      </c>
      <c r="Q76" s="277">
        <v>83097.269766471421</v>
      </c>
      <c r="R76" s="277">
        <v>90045.547400871408</v>
      </c>
      <c r="S76" s="277">
        <v>1151141.5720784545</v>
      </c>
    </row>
    <row r="77" spans="1:19" ht="16.5" customHeight="1" x14ac:dyDescent="0.35">
      <c r="A77" s="52" t="str">
        <f t="shared" si="24"/>
        <v>Effekt av oppdaterte kriterieandeler</v>
      </c>
      <c r="B77" s="284"/>
      <c r="C77" s="284"/>
      <c r="D77" s="278">
        <v>1891.3199553308157</v>
      </c>
      <c r="E77" s="278">
        <v>2309.4526314259351</v>
      </c>
      <c r="F77" s="278">
        <v>-1603.7965248053481</v>
      </c>
      <c r="G77" s="278">
        <v>316.75823526857761</v>
      </c>
      <c r="H77" s="278">
        <v>-656.33533630010436</v>
      </c>
      <c r="I77" s="278">
        <v>250.06139677603633</v>
      </c>
      <c r="J77" s="278">
        <v>-1377.7948340208634</v>
      </c>
      <c r="K77" s="278">
        <v>-65.846716928293247</v>
      </c>
      <c r="L77" s="278">
        <v>171.8457808728277</v>
      </c>
      <c r="M77" s="278">
        <v>-18.837135002015529</v>
      </c>
      <c r="N77" s="278">
        <v>93.687762140554639</v>
      </c>
      <c r="O77" s="278">
        <v>869.88102470502622</v>
      </c>
      <c r="P77" s="278">
        <v>-19.89055983662805</v>
      </c>
      <c r="Q77" s="278">
        <v>126.92369904558117</v>
      </c>
      <c r="R77" s="278">
        <v>-2287.4293786721541</v>
      </c>
      <c r="S77" s="278">
        <v>0</v>
      </c>
    </row>
    <row r="78" spans="1:19" ht="16.5" customHeight="1" x14ac:dyDescent="0.35">
      <c r="A78" s="52" t="str">
        <f t="shared" si="24"/>
        <v>Effekt av oppdaterte regnskapsandeler</v>
      </c>
      <c r="B78" s="284"/>
      <c r="C78" s="284"/>
      <c r="D78" s="278">
        <v>0</v>
      </c>
      <c r="E78" s="278">
        <v>0</v>
      </c>
      <c r="F78" s="278">
        <v>0</v>
      </c>
      <c r="G78" s="278">
        <v>0</v>
      </c>
      <c r="H78" s="278">
        <v>0</v>
      </c>
      <c r="I78" s="278">
        <v>0</v>
      </c>
      <c r="J78" s="278">
        <v>0</v>
      </c>
      <c r="K78" s="278">
        <v>0</v>
      </c>
      <c r="L78" s="278">
        <v>0</v>
      </c>
      <c r="M78" s="278">
        <v>0</v>
      </c>
      <c r="N78" s="278">
        <v>0</v>
      </c>
      <c r="O78" s="278">
        <v>0</v>
      </c>
      <c r="P78" s="278">
        <v>0</v>
      </c>
      <c r="Q78" s="278">
        <v>0</v>
      </c>
      <c r="R78" s="278">
        <v>0</v>
      </c>
      <c r="S78" s="278">
        <v>0</v>
      </c>
    </row>
    <row r="79" spans="1:19" ht="16.5" customHeight="1" x14ac:dyDescent="0.35">
      <c r="A79" s="59" t="str">
        <f t="shared" si="24"/>
        <v>Effekt av endringer i fordelingssystemet</v>
      </c>
      <c r="B79" s="285"/>
      <c r="C79" s="285"/>
      <c r="D79" s="279">
        <v>0</v>
      </c>
      <c r="E79" s="279">
        <v>0</v>
      </c>
      <c r="F79" s="279">
        <v>0</v>
      </c>
      <c r="G79" s="279">
        <v>0</v>
      </c>
      <c r="H79" s="279">
        <v>0</v>
      </c>
      <c r="I79" s="279">
        <v>0</v>
      </c>
      <c r="J79" s="279">
        <v>0</v>
      </c>
      <c r="K79" s="279">
        <v>0</v>
      </c>
      <c r="L79" s="279">
        <v>0</v>
      </c>
      <c r="M79" s="279">
        <v>0</v>
      </c>
      <c r="N79" s="279">
        <v>0</v>
      </c>
      <c r="O79" s="279">
        <v>0</v>
      </c>
      <c r="P79" s="279">
        <v>0</v>
      </c>
      <c r="Q79" s="279">
        <v>0</v>
      </c>
      <c r="R79" s="279">
        <v>0</v>
      </c>
      <c r="S79" s="279">
        <v>0</v>
      </c>
    </row>
    <row r="80" spans="1:19" ht="16.5" customHeight="1" x14ac:dyDescent="0.35">
      <c r="A80" s="50" t="str">
        <f t="shared" si="24"/>
        <v>Reelle endringer</v>
      </c>
      <c r="B80" s="50"/>
      <c r="C80" s="50"/>
      <c r="D80" s="50">
        <f>SUM(D81:D87)</f>
        <v>5585.6681173473935</v>
      </c>
      <c r="E80" s="50">
        <f t="shared" ref="E80:S80" si="25">SUM(E81:E87)</f>
        <v>5065.5368974928324</v>
      </c>
      <c r="F80" s="50">
        <f t="shared" si="25"/>
        <v>3622.091636593429</v>
      </c>
      <c r="G80" s="50">
        <f t="shared" si="25"/>
        <v>2451.6734395233157</v>
      </c>
      <c r="H80" s="50">
        <f t="shared" si="25"/>
        <v>3437.0031930722025</v>
      </c>
      <c r="I80" s="50">
        <f t="shared" si="25"/>
        <v>3113.3575348343657</v>
      </c>
      <c r="J80" s="50">
        <f t="shared" si="25"/>
        <v>4969.8272128629378</v>
      </c>
      <c r="K80" s="50">
        <f t="shared" si="25"/>
        <v>4888.0178433550445</v>
      </c>
      <c r="L80" s="50">
        <f t="shared" si="25"/>
        <v>4015.5431070899749</v>
      </c>
      <c r="M80" s="50">
        <f t="shared" si="25"/>
        <v>2951.2589716404982</v>
      </c>
      <c r="N80" s="50">
        <f t="shared" si="25"/>
        <v>3963.8011427818019</v>
      </c>
      <c r="O80" s="50">
        <f t="shared" si="25"/>
        <v>5456.4108696954654</v>
      </c>
      <c r="P80" s="50">
        <f t="shared" si="25"/>
        <v>5052.427022401047</v>
      </c>
      <c r="Q80" s="50">
        <f t="shared" si="25"/>
        <v>4945.8721841381921</v>
      </c>
      <c r="R80" s="50">
        <f t="shared" si="25"/>
        <v>4675.6532972517498</v>
      </c>
      <c r="S80" s="50">
        <f t="shared" si="25"/>
        <v>64194.142470080245</v>
      </c>
    </row>
    <row r="81" spans="1:19" ht="16.5" customHeight="1" x14ac:dyDescent="0.35">
      <c r="A81" s="52" t="str">
        <f t="shared" si="24"/>
        <v xml:space="preserve"> - herav justering for demografiske forhold</v>
      </c>
      <c r="B81" s="52"/>
      <c r="C81" s="52"/>
      <c r="D81" s="52">
        <f>$S81*'Tabell 3.1 DOK32025'!D$50/100</f>
        <v>-261.036345486698</v>
      </c>
      <c r="E81" s="52">
        <f>$S81*'Tabell 3.1 DOK32025'!E$50/100</f>
        <v>-236.72893051825361</v>
      </c>
      <c r="F81" s="52">
        <f>$S81*'Tabell 3.1 DOK32025'!F$50/100</f>
        <v>-169.27206270953559</v>
      </c>
      <c r="G81" s="52">
        <f>$S81*'Tabell 3.1 DOK32025'!G$50/100</f>
        <v>-114.57463306715235</v>
      </c>
      <c r="H81" s="52">
        <f>$S81*'Tabell 3.1 DOK32025'!H$50/100</f>
        <v>-160.62228082604867</v>
      </c>
      <c r="I81" s="52">
        <f>$S81*'Tabell 3.1 DOK32025'!I$50/100</f>
        <v>-145.49727194901527</v>
      </c>
      <c r="J81" s="52">
        <f>$S81*'Tabell 3.1 DOK32025'!J$50/100</f>
        <v>-232.25610725367747</v>
      </c>
      <c r="K81" s="52">
        <f>$S81*'Tabell 3.1 DOK32025'!K$50/100</f>
        <v>-228.43289069403471</v>
      </c>
      <c r="L81" s="52">
        <f>$S81*'Tabell 3.1 DOK32025'!L$50/100</f>
        <v>-187.65932307429208</v>
      </c>
      <c r="M81" s="52">
        <f>$S81*'Tabell 3.1 DOK32025'!M$50/100</f>
        <v>-137.92188156494316</v>
      </c>
      <c r="N81" s="52">
        <f>$S81*'Tabell 3.1 DOK32025'!N$50/100</f>
        <v>-185.24125365313159</v>
      </c>
      <c r="O81" s="52">
        <f>$S81*'Tabell 3.1 DOK32025'!O$50/100</f>
        <v>-254.99573604734738</v>
      </c>
      <c r="P81" s="52">
        <f>$S81*'Tabell 3.1 DOK32025'!P$50/100</f>
        <v>-236.11626363367472</v>
      </c>
      <c r="Q81" s="52">
        <f>$S81*'Tabell 3.1 DOK32025'!Q$50/100</f>
        <v>-231.13661124658105</v>
      </c>
      <c r="R81" s="52">
        <f>$S81*'Tabell 3.1 DOK32025'!R$50/100</f>
        <v>-218.5084082756143</v>
      </c>
      <c r="S81" s="336">
        <v>-3000</v>
      </c>
    </row>
    <row r="82" spans="1:19" ht="16.5" customHeight="1" x14ac:dyDescent="0.35">
      <c r="A82" s="52" t="str">
        <f t="shared" si="24"/>
        <v xml:space="preserve"> - herav justering for andre aktivitetsnøytrale forhold</v>
      </c>
      <c r="B82" s="52"/>
      <c r="C82" s="52"/>
      <c r="D82" s="52">
        <f>$S82*'Tabell 3.1 DOK32025'!D$50/100</f>
        <v>5343.326979997546</v>
      </c>
      <c r="E82" s="52">
        <f>$S82*'Tabell 3.1 DOK32025'!E$50/100</f>
        <v>4845.7622980651449</v>
      </c>
      <c r="F82" s="52">
        <f>$S82*'Tabell 3.1 DOK32025'!F$50/100</f>
        <v>3464.9426996432908</v>
      </c>
      <c r="G82" s="52">
        <f>$S82*'Tabell 3.1 DOK32025'!G$50/100</f>
        <v>2345.3045473402531</v>
      </c>
      <c r="H82" s="52">
        <f>$S82*'Tabell 3.1 DOK32025'!H$50/100</f>
        <v>3287.8845477489413</v>
      </c>
      <c r="I82" s="52">
        <f>$S82*'Tabell 3.1 DOK32025'!I$50/100</f>
        <v>2978.2806577056931</v>
      </c>
      <c r="J82" s="52">
        <f>$S82*'Tabell 3.1 DOK32025'!J$50/100</f>
        <v>4754.2050967803607</v>
      </c>
      <c r="K82" s="52">
        <f>$S82*'Tabell 3.1 DOK32025'!K$50/100</f>
        <v>4675.9451282099926</v>
      </c>
      <c r="L82" s="52">
        <f>$S82*'Tabell 3.1 DOK32025'!L$50/100</f>
        <v>3841.3237902230676</v>
      </c>
      <c r="M82" s="52">
        <f>$S82*'Tabell 3.1 DOK32025'!M$50/100</f>
        <v>2823.2149416738648</v>
      </c>
      <c r="N82" s="52">
        <f>$S82*'Tabell 3.1 DOK32025'!N$50/100</f>
        <v>3791.8267151950531</v>
      </c>
      <c r="O82" s="52">
        <f>$S82*'Tabell 3.1 DOK32025'!O$50/100</f>
        <v>5219.6777183105187</v>
      </c>
      <c r="P82" s="52">
        <f>$S82*'Tabell 3.1 DOK32025'!P$50/100</f>
        <v>4833.2212111601102</v>
      </c>
      <c r="Q82" s="52">
        <f>$S82*'Tabell 3.1 DOK32025'!Q$50/100</f>
        <v>4731.2893866804316</v>
      </c>
      <c r="R82" s="52">
        <f>$S82*'Tabell 3.1 DOK32025'!R$50/100</f>
        <v>4472.7942812657329</v>
      </c>
      <c r="S82" s="336">
        <v>61409</v>
      </c>
    </row>
    <row r="83" spans="1:19" ht="16.5" customHeight="1" x14ac:dyDescent="0.35">
      <c r="A83" s="52" t="str">
        <f t="shared" si="24"/>
        <v xml:space="preserve"> - herav endring i løpende pensjonsutgifter</v>
      </c>
      <c r="B83" s="52"/>
      <c r="C83" s="52"/>
      <c r="D83" s="52">
        <f>$S83*'Tabell 3.1 DOK32025'!D$50/100</f>
        <v>-582.96877496392915</v>
      </c>
      <c r="E83" s="52">
        <f>$S83*'Tabell 3.1 DOK32025'!E$50/100</f>
        <v>-528.68336922752371</v>
      </c>
      <c r="F83" s="52">
        <f>$S83*'Tabell 3.1 DOK32025'!F$50/100</f>
        <v>-378.03290131651016</v>
      </c>
      <c r="G83" s="52">
        <f>$S83*'Tabell 3.1 DOK32025'!G$50/100</f>
        <v>-255.87790603091776</v>
      </c>
      <c r="H83" s="52">
        <f>$S83*'Tabell 3.1 DOK32025'!H$50/100</f>
        <v>-358.71546588842904</v>
      </c>
      <c r="I83" s="52">
        <f>$S83*'Tabell 3.1 DOK32025'!I$50/100</f>
        <v>-324.93699768346397</v>
      </c>
      <c r="J83" s="52">
        <f>$S83*'Tabell 3.1 DOK32025'!J$50/100</f>
        <v>-518.69427635113357</v>
      </c>
      <c r="K83" s="52">
        <f>$S83*'Tabell 3.1 DOK32025'!K$50/100</f>
        <v>-510.15594093258807</v>
      </c>
      <c r="L83" s="52">
        <f>$S83*'Tabell 3.1 DOK32025'!L$50/100</f>
        <v>-419.09690958631313</v>
      </c>
      <c r="M83" s="52">
        <f>$S83*'Tabell 3.1 DOK32025'!M$50/100</f>
        <v>-308.01898558119484</v>
      </c>
      <c r="N83" s="52">
        <f>$S83*'Tabell 3.1 DOK32025'!N$50/100</f>
        <v>-413.6966693799028</v>
      </c>
      <c r="O83" s="52">
        <f>$S83*'Tabell 3.1 DOK32025'!O$50/100</f>
        <v>-569.47836741808328</v>
      </c>
      <c r="P83" s="52">
        <f>$S83*'Tabell 3.1 DOK32025'!P$50/100</f>
        <v>-527.31510894753092</v>
      </c>
      <c r="Q83" s="52">
        <f>$S83*'Tabell 3.1 DOK32025'!Q$50/100</f>
        <v>-516.19412176684682</v>
      </c>
      <c r="R83" s="52">
        <f>$S83*'Tabell 3.1 DOK32025'!R$50/100</f>
        <v>-487.99173484538471</v>
      </c>
      <c r="S83" s="336">
        <v>-6699.8575299197519</v>
      </c>
    </row>
    <row r="84" spans="1:19" ht="16.5" customHeight="1" x14ac:dyDescent="0.35">
      <c r="A84" s="52" t="str">
        <f t="shared" si="24"/>
        <v xml:space="preserve"> - herav justering for engangstiltak</v>
      </c>
      <c r="B84" s="52"/>
      <c r="C84" s="52"/>
      <c r="D84" s="52">
        <f>$S84*'Tabell 3.1 DOK32025'!D$50/100</f>
        <v>0</v>
      </c>
      <c r="E84" s="52">
        <f>$S84*'Tabell 3.1 DOK32025'!E$50/100</f>
        <v>0</v>
      </c>
      <c r="F84" s="52">
        <f>$S84*'Tabell 3.1 DOK32025'!F$50/100</f>
        <v>0</v>
      </c>
      <c r="G84" s="52">
        <f>$S84*'Tabell 3.1 DOK32025'!G$50/100</f>
        <v>0</v>
      </c>
      <c r="H84" s="52">
        <f>$S84*'Tabell 3.1 DOK32025'!H$50/100</f>
        <v>0</v>
      </c>
      <c r="I84" s="52">
        <f>$S84*'Tabell 3.1 DOK32025'!I$50/100</f>
        <v>0</v>
      </c>
      <c r="J84" s="52">
        <f>$S84*'Tabell 3.1 DOK32025'!J$50/100</f>
        <v>0</v>
      </c>
      <c r="K84" s="52">
        <f>$S84*'Tabell 3.1 DOK32025'!K$50/100</f>
        <v>0</v>
      </c>
      <c r="L84" s="52">
        <f>$S84*'Tabell 3.1 DOK32025'!L$50/100</f>
        <v>0</v>
      </c>
      <c r="M84" s="52">
        <f>$S84*'Tabell 3.1 DOK32025'!M$50/100</f>
        <v>0</v>
      </c>
      <c r="N84" s="52">
        <f>$S84*'Tabell 3.1 DOK32025'!N$50/100</f>
        <v>0</v>
      </c>
      <c r="O84" s="52">
        <f>$S84*'Tabell 3.1 DOK32025'!O$50/100</f>
        <v>0</v>
      </c>
      <c r="P84" s="52">
        <f>$S84*'Tabell 3.1 DOK32025'!P$50/100</f>
        <v>0</v>
      </c>
      <c r="Q84" s="52">
        <f>$S84*'Tabell 3.1 DOK32025'!Q$50/100</f>
        <v>0</v>
      </c>
      <c r="R84" s="52">
        <f>$S84*'Tabell 3.1 DOK32025'!R$50/100</f>
        <v>0</v>
      </c>
      <c r="S84" s="336">
        <v>0</v>
      </c>
    </row>
    <row r="85" spans="1:19" ht="16.5" customHeight="1" x14ac:dyDescent="0.35">
      <c r="A85" s="52" t="str">
        <f t="shared" si="24"/>
        <v xml:space="preserve"> - herav justering for oppgaveendringer mellom sektorer</v>
      </c>
      <c r="B85" s="52"/>
      <c r="C85" s="52"/>
      <c r="D85" s="52">
        <f>$S85*'Tabell 3.1 DOK32025'!D$50/100</f>
        <v>0</v>
      </c>
      <c r="E85" s="52">
        <f>$S85*'Tabell 3.1 DOK32025'!E$50/100</f>
        <v>0</v>
      </c>
      <c r="F85" s="52">
        <f>$S85*'Tabell 3.1 DOK32025'!F$50/100</f>
        <v>0</v>
      </c>
      <c r="G85" s="52">
        <f>$S85*'Tabell 3.1 DOK32025'!G$50/100</f>
        <v>0</v>
      </c>
      <c r="H85" s="52">
        <f>$S85*'Tabell 3.1 DOK32025'!H$50/100</f>
        <v>0</v>
      </c>
      <c r="I85" s="52">
        <f>$S85*'Tabell 3.1 DOK32025'!I$50/100</f>
        <v>0</v>
      </c>
      <c r="J85" s="52">
        <f>$S85*'Tabell 3.1 DOK32025'!J$50/100</f>
        <v>0</v>
      </c>
      <c r="K85" s="52">
        <f>$S85*'Tabell 3.1 DOK32025'!K$50/100</f>
        <v>0</v>
      </c>
      <c r="L85" s="52">
        <f>$S85*'Tabell 3.1 DOK32025'!L$50/100</f>
        <v>0</v>
      </c>
      <c r="M85" s="52">
        <f>$S85*'Tabell 3.1 DOK32025'!M$50/100</f>
        <v>0</v>
      </c>
      <c r="N85" s="52">
        <f>$S85*'Tabell 3.1 DOK32025'!N$50/100</f>
        <v>0</v>
      </c>
      <c r="O85" s="52">
        <f>$S85*'Tabell 3.1 DOK32025'!O$50/100</f>
        <v>0</v>
      </c>
      <c r="P85" s="52">
        <f>$S85*'Tabell 3.1 DOK32025'!P$50/100</f>
        <v>0</v>
      </c>
      <c r="Q85" s="52">
        <f>$S85*'Tabell 3.1 DOK32025'!Q$50/100</f>
        <v>0</v>
      </c>
      <c r="R85" s="52">
        <f>$S85*'Tabell 3.1 DOK32025'!R$50/100</f>
        <v>0</v>
      </c>
      <c r="S85" s="336">
        <v>0</v>
      </c>
    </row>
    <row r="86" spans="1:19" ht="16.5" customHeight="1" x14ac:dyDescent="0.35">
      <c r="A86" s="52" t="str">
        <f t="shared" si="24"/>
        <v xml:space="preserve"> - herav uspesifiserte rammeendringer</v>
      </c>
      <c r="B86" s="52"/>
      <c r="C86" s="52"/>
      <c r="D86" s="52">
        <f>$S86*'Tabell 3.1 DOK32025'!D$50/100</f>
        <v>-827.92027576864382</v>
      </c>
      <c r="E86" s="52">
        <f>$S86*'Tabell 3.1 DOK32025'!E$50/100</f>
        <v>-750.82525796039442</v>
      </c>
      <c r="F86" s="52">
        <f>$S86*'Tabell 3.1 DOK32025'!F$50/100</f>
        <v>-536.87455889374371</v>
      </c>
      <c r="G86" s="52">
        <f>$S86*'Tabell 3.1 DOK32025'!G$50/100</f>
        <v>-363.39254454465151</v>
      </c>
      <c r="H86" s="52">
        <f>$S86*'Tabell 3.1 DOK32025'!H$50/100</f>
        <v>-509.44033401995102</v>
      </c>
      <c r="I86" s="52">
        <f>$S86*'Tabell 3.1 DOK32025'!I$50/100</f>
        <v>-461.46884753162681</v>
      </c>
      <c r="J86" s="52">
        <f>$S86*'Tabell 3.1 DOK32025'!J$50/100</f>
        <v>-736.63895350624705</v>
      </c>
      <c r="K86" s="52">
        <f>$S86*'Tabell 3.1 DOK32025'!K$50/100</f>
        <v>-724.51298498458016</v>
      </c>
      <c r="L86" s="52">
        <f>$S86*'Tabell 3.1 DOK32025'!L$50/100</f>
        <v>-595.19281968396308</v>
      </c>
      <c r="M86" s="52">
        <f>$S86*'Tabell 3.1 DOK32025'!M$50/100</f>
        <v>-437.44223436347806</v>
      </c>
      <c r="N86" s="52">
        <f>$S86*'Tabell 3.1 DOK32025'!N$50/100</f>
        <v>-587.52350950318248</v>
      </c>
      <c r="O86" s="52">
        <f>$S86*'Tabell 3.1 DOK32025'!O$50/100</f>
        <v>-808.7614761635034</v>
      </c>
      <c r="P86" s="52">
        <f>$S86*'Tabell 3.1 DOK32025'!P$50/100</f>
        <v>-748.88208282480491</v>
      </c>
      <c r="Q86" s="52">
        <f>$S86*'Tabell 3.1 DOK32025'!Q$50/100</f>
        <v>-733.08828533707288</v>
      </c>
      <c r="R86" s="52">
        <f>$S86*'Tabell 3.1 DOK32025'!R$50/100</f>
        <v>-693.03583491415668</v>
      </c>
      <c r="S86" s="336">
        <v>-9515</v>
      </c>
    </row>
    <row r="87" spans="1:19" ht="16.5" customHeight="1" x14ac:dyDescent="0.35">
      <c r="A87" s="59" t="str">
        <f t="shared" si="24"/>
        <v xml:space="preserve"> - herav spesifiserte rammeendringer</v>
      </c>
      <c r="B87" s="59"/>
      <c r="C87" s="59"/>
      <c r="D87" s="59">
        <f>$S87*'Tabell 3.1 DOK32025'!D$50/100</f>
        <v>1914.2665335691186</v>
      </c>
      <c r="E87" s="59">
        <f>$S87*'Tabell 3.1 DOK32025'!E$50/100</f>
        <v>1736.0121571338598</v>
      </c>
      <c r="F87" s="59">
        <f>$S87*'Tabell 3.1 DOK32025'!F$50/100</f>
        <v>1241.3284598699277</v>
      </c>
      <c r="G87" s="59">
        <f>$S87*'Tabell 3.1 DOK32025'!G$50/100</f>
        <v>840.2139758257839</v>
      </c>
      <c r="H87" s="59">
        <f>$S87*'Tabell 3.1 DOK32025'!H$50/100</f>
        <v>1177.8967260576903</v>
      </c>
      <c r="I87" s="59">
        <f>$S87*'Tabell 3.1 DOK32025'!I$50/100</f>
        <v>1066.9799942927787</v>
      </c>
      <c r="J87" s="59">
        <f>$S87*'Tabell 3.1 DOK32025'!J$50/100</f>
        <v>1703.2114531936347</v>
      </c>
      <c r="K87" s="59">
        <f>$S87*'Tabell 3.1 DOK32025'!K$50/100</f>
        <v>1675.1745317562545</v>
      </c>
      <c r="L87" s="59">
        <f>$S87*'Tabell 3.1 DOK32025'!L$50/100</f>
        <v>1376.1683692114755</v>
      </c>
      <c r="M87" s="59">
        <f>$S87*'Tabell 3.1 DOK32025'!M$50/100</f>
        <v>1011.4271314762498</v>
      </c>
      <c r="N87" s="59">
        <f>$S87*'Tabell 3.1 DOK32025'!N$50/100</f>
        <v>1358.4358601229653</v>
      </c>
      <c r="O87" s="59">
        <f>$S87*'Tabell 3.1 DOK32025'!O$50/100</f>
        <v>1869.9687310138806</v>
      </c>
      <c r="P87" s="59">
        <f>$S87*'Tabell 3.1 DOK32025'!P$50/100</f>
        <v>1731.5192666469479</v>
      </c>
      <c r="Q87" s="59">
        <f>$S87*'Tabell 3.1 DOK32025'!Q$50/100</f>
        <v>1695.001815808261</v>
      </c>
      <c r="R87" s="59">
        <f>$S87*'Tabell 3.1 DOK32025'!R$50/100</f>
        <v>1602.3949940211717</v>
      </c>
      <c r="S87" s="336">
        <v>22000</v>
      </c>
    </row>
    <row r="88" spans="1:19" ht="16.5" customHeight="1" x14ac:dyDescent="0.35">
      <c r="A88" s="59" t="str">
        <f t="shared" si="24"/>
        <v>Vridningseffekter knyttet til endringer i særskilte tildelinger</v>
      </c>
      <c r="B88" s="59"/>
      <c r="C88" s="59"/>
      <c r="D88" s="59">
        <f>'Tabell 2.1 DOK32025'!D31+'Tabell 2.1 DOK32025'!D32-SUM(D76:D80)</f>
        <v>2777.1314543969638</v>
      </c>
      <c r="E88" s="59">
        <f>'Tabell 2.1 DOK32025'!E31+'Tabell 2.1 DOK32025'!E32-SUM(E76:E80)</f>
        <v>2086.6646292023215</v>
      </c>
      <c r="F88" s="59">
        <f>'Tabell 2.1 DOK32025'!F31+'Tabell 2.1 DOK32025'!F32-SUM(F76:F80)</f>
        <v>1919.551718235467</v>
      </c>
      <c r="G88" s="59">
        <f>'Tabell 2.1 DOK32025'!G31+'Tabell 2.1 DOK32025'!G32-SUM(G76:G80)</f>
        <v>1297.6799627174769</v>
      </c>
      <c r="H88" s="59">
        <f>'Tabell 2.1 DOK32025'!H31+'Tabell 2.1 DOK32025'!H32-SUM(H76:H80)</f>
        <v>1171.514657741267</v>
      </c>
      <c r="I88" s="59">
        <f>'Tabell 2.1 DOK32025'!I31+'Tabell 2.1 DOK32025'!I32-SUM(I76:I80)</f>
        <v>-731.26944141009153</v>
      </c>
      <c r="J88" s="59">
        <f>'Tabell 2.1 DOK32025'!J31+'Tabell 2.1 DOK32025'!J32-SUM(J76:J80)</f>
        <v>-2877.3884980718867</v>
      </c>
      <c r="K88" s="59">
        <f>'Tabell 2.1 DOK32025'!K31+'Tabell 2.1 DOK32025'!K32-SUM(K76:K80)</f>
        <v>-1603.9050584203214</v>
      </c>
      <c r="L88" s="59">
        <f>'Tabell 2.1 DOK32025'!L31+'Tabell 2.1 DOK32025'!L32-SUM(L76:L80)</f>
        <v>498.76611215210869</v>
      </c>
      <c r="M88" s="59">
        <f>'Tabell 2.1 DOK32025'!M31+'Tabell 2.1 DOK32025'!M32-SUM(M76:M80)</f>
        <v>-297.78346369720384</v>
      </c>
      <c r="N88" s="59">
        <f>'Tabell 2.1 DOK32025'!N31+'Tabell 2.1 DOK32025'!N32-SUM(N76:N80)</f>
        <v>-152.42283295228845</v>
      </c>
      <c r="O88" s="59">
        <f>'Tabell 2.1 DOK32025'!O31+'Tabell 2.1 DOK32025'!O32-SUM(O76:O80)</f>
        <v>997.28128883705358</v>
      </c>
      <c r="P88" s="59">
        <f>'Tabell 2.1 DOK32025'!P31+'Tabell 2.1 DOK32025'!P32-SUM(P76:P80)</f>
        <v>-2228.728273132816</v>
      </c>
      <c r="Q88" s="59">
        <f>'Tabell 2.1 DOK32025'!Q31+'Tabell 2.1 DOK32025'!Q32-SUM(Q76:Q80)</f>
        <v>-2360.0486810629227</v>
      </c>
      <c r="R88" s="59">
        <f>'Tabell 2.1 DOK32025'!R31+'Tabell 2.1 DOK32025'!R32-SUM(R76:R80)</f>
        <v>-497.04357453521516</v>
      </c>
      <c r="S88" s="59">
        <f>SUM(D88:R88)</f>
        <v>-8.7311491370201111E-11</v>
      </c>
    </row>
    <row r="89" spans="1:19" ht="16.5" customHeight="1" x14ac:dyDescent="0.35">
      <c r="A89" s="50" t="str">
        <f t="shared" si="24"/>
        <v>Kompensasjon for forventet lønns- og prisutvikling</v>
      </c>
      <c r="B89" s="50"/>
      <c r="C89" s="50"/>
      <c r="D89" s="50">
        <f t="shared" ref="D89:S89" si="26">SUM(D90:D90)</f>
        <v>4272.6304961997957</v>
      </c>
      <c r="E89" s="50">
        <f t="shared" si="26"/>
        <v>3874.7678832969077</v>
      </c>
      <c r="F89" s="50">
        <f t="shared" si="26"/>
        <v>2770.6370771431948</v>
      </c>
      <c r="G89" s="50">
        <f t="shared" si="26"/>
        <v>1875.352148456134</v>
      </c>
      <c r="H89" s="50">
        <f t="shared" si="26"/>
        <v>2629.0578583874449</v>
      </c>
      <c r="I89" s="50">
        <f t="shared" si="26"/>
        <v>2381.4924319606534</v>
      </c>
      <c r="J89" s="50">
        <f t="shared" si="26"/>
        <v>3801.5569246899431</v>
      </c>
      <c r="K89" s="50">
        <f t="shared" si="26"/>
        <v>3738.9786977543449</v>
      </c>
      <c r="L89" s="50">
        <f t="shared" si="26"/>
        <v>3071.598880870361</v>
      </c>
      <c r="M89" s="50">
        <f t="shared" si="26"/>
        <v>2257.4988022028597</v>
      </c>
      <c r="N89" s="50">
        <f t="shared" si="26"/>
        <v>3032.0200355125794</v>
      </c>
      <c r="O89" s="50">
        <f t="shared" si="26"/>
        <v>4173.7580879990119</v>
      </c>
      <c r="P89" s="50">
        <f t="shared" si="26"/>
        <v>3864.7397808494006</v>
      </c>
      <c r="Q89" s="50">
        <f t="shared" si="26"/>
        <v>3783.2330672540143</v>
      </c>
      <c r="R89" s="50">
        <f t="shared" si="26"/>
        <v>3576.5352412277043</v>
      </c>
      <c r="S89" s="50">
        <f t="shared" si="26"/>
        <v>49103.857413804348</v>
      </c>
    </row>
    <row r="90" spans="1:19" ht="16.5" customHeight="1" x14ac:dyDescent="0.35">
      <c r="A90" s="52" t="str">
        <f t="shared" si="24"/>
        <v xml:space="preserve"> - herav generell lønns- og priskompensasjon</v>
      </c>
      <c r="B90" s="52"/>
      <c r="C90" s="52"/>
      <c r="D90" s="52">
        <f>$S90*'Tabell 3.1 DOK32025'!D$50/100</f>
        <v>4272.6304961997957</v>
      </c>
      <c r="E90" s="52">
        <f>$S90*'Tabell 3.1 DOK32025'!E$50/100</f>
        <v>3874.7678832969077</v>
      </c>
      <c r="F90" s="52">
        <f>$S90*'Tabell 3.1 DOK32025'!F$50/100</f>
        <v>2770.6370771431948</v>
      </c>
      <c r="G90" s="52">
        <f>$S90*'Tabell 3.1 DOK32025'!G$50/100</f>
        <v>1875.352148456134</v>
      </c>
      <c r="H90" s="52">
        <f>$S90*'Tabell 3.1 DOK32025'!H$50/100</f>
        <v>2629.0578583874449</v>
      </c>
      <c r="I90" s="52">
        <f>$S90*'Tabell 3.1 DOK32025'!I$50/100</f>
        <v>2381.4924319606534</v>
      </c>
      <c r="J90" s="52">
        <f>$S90*'Tabell 3.1 DOK32025'!J$50/100</f>
        <v>3801.5569246899431</v>
      </c>
      <c r="K90" s="52">
        <f>$S90*'Tabell 3.1 DOK32025'!K$50/100</f>
        <v>3738.9786977543449</v>
      </c>
      <c r="L90" s="52">
        <f>$S90*'Tabell 3.1 DOK32025'!L$50/100</f>
        <v>3071.598880870361</v>
      </c>
      <c r="M90" s="52">
        <f>$S90*'Tabell 3.1 DOK32025'!M$50/100</f>
        <v>2257.4988022028597</v>
      </c>
      <c r="N90" s="52">
        <f>$S90*'Tabell 3.1 DOK32025'!N$50/100</f>
        <v>3032.0200355125794</v>
      </c>
      <c r="O90" s="52">
        <f>$S90*'Tabell 3.1 DOK32025'!O$50/100</f>
        <v>4173.7580879990119</v>
      </c>
      <c r="P90" s="52">
        <f>$S90*'Tabell 3.1 DOK32025'!P$50/100</f>
        <v>3864.7397808494006</v>
      </c>
      <c r="Q90" s="52">
        <f>$S90*'Tabell 3.1 DOK32025'!Q$50/100</f>
        <v>3783.2330672540143</v>
      </c>
      <c r="R90" s="52">
        <f>$S90*'Tabell 3.1 DOK32025'!R$50/100</f>
        <v>3576.5352412277043</v>
      </c>
      <c r="S90" s="336">
        <v>49103.857413804348</v>
      </c>
    </row>
    <row r="91" spans="1:19" ht="16.5" customHeight="1" thickBot="1" x14ac:dyDescent="0.4">
      <c r="A91" s="167" t="str">
        <f t="shared" si="24"/>
        <v>Bydelsfordelt budsjett 2025</v>
      </c>
      <c r="B91" s="167"/>
      <c r="C91" s="170"/>
      <c r="D91" s="238">
        <f t="shared" ref="D91:S91" si="27">D80+D89+SUM(D76:D79)+D88</f>
        <v>122531.97502462022</v>
      </c>
      <c r="E91" s="238">
        <f t="shared" si="27"/>
        <v>108304.81802031626</v>
      </c>
      <c r="F91" s="238">
        <f t="shared" si="27"/>
        <v>71380.764391802979</v>
      </c>
      <c r="G91" s="238">
        <f t="shared" si="27"/>
        <v>51450.578996285461</v>
      </c>
      <c r="H91" s="238">
        <f t="shared" si="27"/>
        <v>71804.369825274174</v>
      </c>
      <c r="I91" s="238">
        <f t="shared" si="27"/>
        <v>56748.104794071449</v>
      </c>
      <c r="J91" s="238">
        <f t="shared" si="27"/>
        <v>88378.787953891748</v>
      </c>
      <c r="K91" s="238">
        <f t="shared" si="27"/>
        <v>90135.550305579411</v>
      </c>
      <c r="L91" s="238">
        <f t="shared" si="27"/>
        <v>78566.440323942705</v>
      </c>
      <c r="M91" s="238">
        <f t="shared" si="27"/>
        <v>57550.85456942139</v>
      </c>
      <c r="N91" s="238">
        <f t="shared" si="27"/>
        <v>83623.331178831068</v>
      </c>
      <c r="O91" s="238">
        <f t="shared" si="27"/>
        <v>106373.87085869873</v>
      </c>
      <c r="P91" s="238">
        <f t="shared" si="27"/>
        <v>92483.612697613426</v>
      </c>
      <c r="Q91" s="238">
        <f t="shared" si="27"/>
        <v>89593.250035846286</v>
      </c>
      <c r="R91" s="238">
        <f t="shared" si="27"/>
        <v>95513.262986143498</v>
      </c>
      <c r="S91" s="238">
        <f t="shared" si="27"/>
        <v>1264439.5719623391</v>
      </c>
    </row>
    <row r="92" spans="1:19" ht="16.5" customHeight="1" thickBot="1" x14ac:dyDescent="0.4">
      <c r="A92" s="52"/>
      <c r="B92" s="52"/>
      <c r="C92" s="52"/>
      <c r="D92" s="52"/>
      <c r="E92" s="52"/>
      <c r="F92" s="52"/>
      <c r="G92" s="52"/>
      <c r="H92" s="52"/>
      <c r="I92" s="52"/>
      <c r="J92" s="52"/>
      <c r="K92" s="52"/>
      <c r="L92" s="52"/>
      <c r="M92" s="52"/>
      <c r="N92" s="52"/>
      <c r="O92" s="52"/>
      <c r="P92" s="52"/>
      <c r="Q92" s="52"/>
      <c r="R92" s="52"/>
      <c r="S92" s="52"/>
    </row>
    <row r="93" spans="1:19" ht="16.5" customHeight="1" x14ac:dyDescent="0.35">
      <c r="A93" s="172" t="str">
        <f>'Tabell 2.1 DOK32025'!A36</f>
        <v>FO3 Helse og omsorg</v>
      </c>
      <c r="B93" s="172"/>
      <c r="C93" s="172"/>
      <c r="D93" s="173"/>
      <c r="E93" s="173"/>
      <c r="F93" s="173"/>
      <c r="G93" s="173"/>
      <c r="H93" s="173"/>
      <c r="I93" s="173"/>
      <c r="J93" s="173"/>
      <c r="K93" s="173"/>
      <c r="L93" s="173"/>
      <c r="M93" s="173"/>
      <c r="N93" s="173"/>
      <c r="O93" s="173"/>
      <c r="P93" s="173"/>
      <c r="Q93" s="173"/>
      <c r="R93" s="173"/>
      <c r="S93" s="173"/>
    </row>
    <row r="94" spans="1:19" ht="16.5" customHeight="1" x14ac:dyDescent="0.35">
      <c r="A94" s="58" t="str">
        <f t="shared" ref="A94:A109" si="28">A76</f>
        <v>Bydelsfordelt Dok3 2024</v>
      </c>
      <c r="B94" s="58"/>
      <c r="C94" s="58"/>
      <c r="D94" s="277">
        <v>880518.50357552827</v>
      </c>
      <c r="E94" s="277">
        <v>757321.38909403828</v>
      </c>
      <c r="F94" s="277">
        <v>668578.16446452553</v>
      </c>
      <c r="G94" s="277">
        <v>523169.98269271693</v>
      </c>
      <c r="H94" s="277">
        <v>1031641.9224001624</v>
      </c>
      <c r="I94" s="277">
        <v>756690.31716538197</v>
      </c>
      <c r="J94" s="277">
        <v>1017854.3502828054</v>
      </c>
      <c r="K94" s="277">
        <v>941054.58673042711</v>
      </c>
      <c r="L94" s="277">
        <v>668482.57722367626</v>
      </c>
      <c r="M94" s="277">
        <v>745011.33855421341</v>
      </c>
      <c r="N94" s="277">
        <v>865925.77368757909</v>
      </c>
      <c r="O94" s="277">
        <v>1242671.1545015804</v>
      </c>
      <c r="P94" s="277">
        <v>1263056.9230786571</v>
      </c>
      <c r="Q94" s="277">
        <v>1132961.4139533178</v>
      </c>
      <c r="R94" s="277">
        <v>837648.28977700067</v>
      </c>
      <c r="S94" s="277">
        <v>13332586.687181609</v>
      </c>
    </row>
    <row r="95" spans="1:19" ht="16.5" customHeight="1" x14ac:dyDescent="0.35">
      <c r="A95" s="52" t="str">
        <f t="shared" si="28"/>
        <v>Effekt av oppdaterte kriterieandeler</v>
      </c>
      <c r="B95" s="52"/>
      <c r="C95" s="52"/>
      <c r="D95" s="278">
        <v>3973.1471949003444</v>
      </c>
      <c r="E95" s="278">
        <v>-1465.0638701549051</v>
      </c>
      <c r="F95" s="278">
        <v>8794.623060555512</v>
      </c>
      <c r="G95" s="278">
        <v>10231.710002285616</v>
      </c>
      <c r="H95" s="278">
        <v>6551.5770535102665</v>
      </c>
      <c r="I95" s="278">
        <v>14907.757628763979</v>
      </c>
      <c r="J95" s="278">
        <v>-2100.2615438722705</v>
      </c>
      <c r="K95" s="278">
        <v>-9364.2822910639461</v>
      </c>
      <c r="L95" s="278">
        <v>6557.9992111853653</v>
      </c>
      <c r="M95" s="278">
        <v>-32.883188783994449</v>
      </c>
      <c r="N95" s="278">
        <v>-9380.0274779409465</v>
      </c>
      <c r="O95" s="278">
        <v>-12541.867363548632</v>
      </c>
      <c r="P95" s="278">
        <v>-17798.815766870928</v>
      </c>
      <c r="Q95" s="278">
        <v>-10530.868569239909</v>
      </c>
      <c r="R95" s="278">
        <v>12197.255920273865</v>
      </c>
      <c r="S95" s="278">
        <v>0</v>
      </c>
    </row>
    <row r="96" spans="1:19" ht="16.5" customHeight="1" x14ac:dyDescent="0.35">
      <c r="A96" s="52" t="str">
        <f t="shared" si="28"/>
        <v>Effekt av oppdaterte regnskapsandeler</v>
      </c>
      <c r="B96" s="52"/>
      <c r="C96" s="52"/>
      <c r="D96" s="278">
        <v>0</v>
      </c>
      <c r="E96" s="278">
        <v>0</v>
      </c>
      <c r="F96" s="278">
        <v>0</v>
      </c>
      <c r="G96" s="278">
        <v>0</v>
      </c>
      <c r="H96" s="278">
        <v>0</v>
      </c>
      <c r="I96" s="278">
        <v>0</v>
      </c>
      <c r="J96" s="278">
        <v>0</v>
      </c>
      <c r="K96" s="278">
        <v>0</v>
      </c>
      <c r="L96" s="278">
        <v>0</v>
      </c>
      <c r="M96" s="278">
        <v>0</v>
      </c>
      <c r="N96" s="278">
        <v>0</v>
      </c>
      <c r="O96" s="278">
        <v>0</v>
      </c>
      <c r="P96" s="278">
        <v>0</v>
      </c>
      <c r="Q96" s="278">
        <v>0</v>
      </c>
      <c r="R96" s="278">
        <v>0</v>
      </c>
      <c r="S96" s="278">
        <v>0</v>
      </c>
    </row>
    <row r="97" spans="1:19" ht="16.5" customHeight="1" x14ac:dyDescent="0.35">
      <c r="A97" s="59" t="str">
        <f t="shared" si="28"/>
        <v>Effekt av endringer i fordelingssystemet</v>
      </c>
      <c r="B97" s="59"/>
      <c r="C97" s="59"/>
      <c r="D97" s="279">
        <v>0</v>
      </c>
      <c r="E97" s="279">
        <v>0</v>
      </c>
      <c r="F97" s="279">
        <v>0</v>
      </c>
      <c r="G97" s="279">
        <v>0</v>
      </c>
      <c r="H97" s="279">
        <v>0</v>
      </c>
      <c r="I97" s="279">
        <v>0</v>
      </c>
      <c r="J97" s="279">
        <v>0</v>
      </c>
      <c r="K97" s="279">
        <v>0</v>
      </c>
      <c r="L97" s="279">
        <v>0</v>
      </c>
      <c r="M97" s="279">
        <v>0</v>
      </c>
      <c r="N97" s="279">
        <v>0</v>
      </c>
      <c r="O97" s="279">
        <v>0</v>
      </c>
      <c r="P97" s="279">
        <v>0</v>
      </c>
      <c r="Q97" s="279">
        <v>0</v>
      </c>
      <c r="R97" s="279">
        <v>0</v>
      </c>
      <c r="S97" s="279">
        <v>0</v>
      </c>
    </row>
    <row r="98" spans="1:19" ht="16.5" customHeight="1" x14ac:dyDescent="0.35">
      <c r="A98" s="50" t="str">
        <f t="shared" si="28"/>
        <v>Reelle endringer</v>
      </c>
      <c r="B98" s="50"/>
      <c r="C98" s="50"/>
      <c r="D98" s="50">
        <f>SUM(D99:D105)</f>
        <v>11600.361426590309</v>
      </c>
      <c r="E98" s="50">
        <f t="shared" ref="E98:S98" si="29">SUM(E99:E105)</f>
        <v>10010.899557889208</v>
      </c>
      <c r="F98" s="50">
        <f t="shared" si="29"/>
        <v>8976.1140594348199</v>
      </c>
      <c r="G98" s="50">
        <f t="shared" si="29"/>
        <v>6860.3370179166259</v>
      </c>
      <c r="H98" s="50">
        <f t="shared" si="29"/>
        <v>13801.769765339679</v>
      </c>
      <c r="I98" s="50">
        <f t="shared" si="29"/>
        <v>10297.727221187468</v>
      </c>
      <c r="J98" s="50">
        <f t="shared" si="29"/>
        <v>13496.62202218383</v>
      </c>
      <c r="K98" s="50">
        <f t="shared" si="29"/>
        <v>12416.697256780133</v>
      </c>
      <c r="L98" s="50">
        <f t="shared" si="29"/>
        <v>8919.6150062443048</v>
      </c>
      <c r="M98" s="50">
        <f t="shared" si="29"/>
        <v>9879.9336860355961</v>
      </c>
      <c r="N98" s="50">
        <f t="shared" si="29"/>
        <v>11374.216727111696</v>
      </c>
      <c r="O98" s="50">
        <f t="shared" si="29"/>
        <v>16223.968813831165</v>
      </c>
      <c r="P98" s="50">
        <f t="shared" si="29"/>
        <v>16508.783855374015</v>
      </c>
      <c r="Q98" s="50">
        <f t="shared" si="29"/>
        <v>15010.112095667924</v>
      </c>
      <c r="R98" s="50">
        <f t="shared" si="29"/>
        <v>11235.383485491911</v>
      </c>
      <c r="S98" s="50">
        <f t="shared" si="29"/>
        <v>176612.54199707869</v>
      </c>
    </row>
    <row r="99" spans="1:19" ht="16.5" customHeight="1" x14ac:dyDescent="0.35">
      <c r="A99" s="52" t="str">
        <f t="shared" si="28"/>
        <v xml:space="preserve"> - herav justering for demografiske forhold</v>
      </c>
      <c r="B99" s="52"/>
      <c r="C99" s="52"/>
      <c r="D99" s="52">
        <f>$S99*'Tabell 3.1 DOK32025'!D$68/100</f>
        <v>11691.493200789948</v>
      </c>
      <c r="E99" s="52">
        <f>$S99*'Tabell 3.1 DOK32025'!E$68/100</f>
        <v>10089.544610788478</v>
      </c>
      <c r="F99" s="52">
        <f>$S99*'Tabell 3.1 DOK32025'!F$68/100</f>
        <v>9046.6298967930925</v>
      </c>
      <c r="G99" s="52">
        <f>$S99*'Tabell 3.1 DOK32025'!G$68/100</f>
        <v>6914.2314321559215</v>
      </c>
      <c r="H99" s="52">
        <f>$S99*'Tabell 3.1 DOK32025'!H$68/100</f>
        <v>13910.195677219228</v>
      </c>
      <c r="I99" s="52">
        <f>$S99*'Tabell 3.1 DOK32025'!I$68/100</f>
        <v>10378.625575762839</v>
      </c>
      <c r="J99" s="52">
        <f>$S99*'Tabell 3.1 DOK32025'!J$68/100</f>
        <v>13602.650710890395</v>
      </c>
      <c r="K99" s="52">
        <f>$S99*'Tabell 3.1 DOK32025'!K$68/100</f>
        <v>12514.242118452845</v>
      </c>
      <c r="L99" s="52">
        <f>$S99*'Tabell 3.1 DOK32025'!L$68/100</f>
        <v>8989.6869902803846</v>
      </c>
      <c r="M99" s="52">
        <f>$S99*'Tabell 3.1 DOK32025'!M$68/100</f>
        <v>9957.5498785551972</v>
      </c>
      <c r="N99" s="52">
        <f>$S99*'Tabell 3.1 DOK32025'!N$68/100</f>
        <v>11463.571921519428</v>
      </c>
      <c r="O99" s="52">
        <f>$S99*'Tabell 3.1 DOK32025'!O$68/100</f>
        <v>16351.423382546156</v>
      </c>
      <c r="P99" s="52">
        <f>$S99*'Tabell 3.1 DOK32025'!P$68/100</f>
        <v>16638.475914724</v>
      </c>
      <c r="Q99" s="52">
        <f>$S99*'Tabell 3.1 DOK32025'!Q$68/100</f>
        <v>15128.030675607875</v>
      </c>
      <c r="R99" s="52">
        <f>$S99*'Tabell 3.1 DOK32025'!R$68/100</f>
        <v>11323.648013914211</v>
      </c>
      <c r="S99" s="336">
        <v>178000</v>
      </c>
    </row>
    <row r="100" spans="1:19" ht="16.5" customHeight="1" x14ac:dyDescent="0.35">
      <c r="A100" s="52" t="str">
        <f t="shared" si="28"/>
        <v xml:space="preserve"> - herav justering for andre aktivitetsnøytrale forhold</v>
      </c>
      <c r="B100" s="52"/>
      <c r="C100" s="52"/>
      <c r="D100" s="52">
        <f>$S100*'Tabell 3.1 DOK32025'!D$68/100</f>
        <v>9740.9843126401829</v>
      </c>
      <c r="E100" s="52">
        <f>$S100*'Tabell 3.1 DOK32025'!E$68/100</f>
        <v>8406.2911458335657</v>
      </c>
      <c r="F100" s="52">
        <f>$S100*'Tabell 3.1 DOK32025'!F$68/100</f>
        <v>7537.3674169325996</v>
      </c>
      <c r="G100" s="52">
        <f>$S100*'Tabell 3.1 DOK32025'!G$68/100</f>
        <v>5760.7201028901782</v>
      </c>
      <c r="H100" s="52">
        <f>$S100*'Tabell 3.1 DOK32025'!H$68/100</f>
        <v>11589.537414125394</v>
      </c>
      <c r="I100" s="52">
        <f>$S100*'Tabell 3.1 DOK32025'!I$68/100</f>
        <v>8647.1443111681583</v>
      </c>
      <c r="J100" s="52">
        <f>$S100*'Tabell 3.1 DOK32025'!J$68/100</f>
        <v>11333.300623752186</v>
      </c>
      <c r="K100" s="52">
        <f>$S100*'Tabell 3.1 DOK32025'!K$68/100</f>
        <v>10426.472826601295</v>
      </c>
      <c r="L100" s="52">
        <f>$S100*'Tabell 3.1 DOK32025'!L$68/100</f>
        <v>7489.9243786884399</v>
      </c>
      <c r="M100" s="52">
        <f>$S100*'Tabell 3.1 DOK32025'!M$68/100</f>
        <v>8296.3172875800574</v>
      </c>
      <c r="N100" s="52">
        <f>$S100*'Tabell 3.1 DOK32025'!N$68/100</f>
        <v>9551.0874733090841</v>
      </c>
      <c r="O100" s="52">
        <f>$S100*'Tabell 3.1 DOK32025'!O$68/100</f>
        <v>13623.491535534411</v>
      </c>
      <c r="P100" s="52">
        <f>$S100*'Tabell 3.1 DOK32025'!P$68/100</f>
        <v>13862.654674478808</v>
      </c>
      <c r="Q100" s="52">
        <f>$S100*'Tabell 3.1 DOK32025'!Q$68/100</f>
        <v>12604.199220872753</v>
      </c>
      <c r="R100" s="52">
        <f>$S100*'Tabell 3.1 DOK32025'!R$68/100</f>
        <v>9434.5072755928832</v>
      </c>
      <c r="S100" s="336">
        <v>148304</v>
      </c>
    </row>
    <row r="101" spans="1:19" ht="16.5" customHeight="1" x14ac:dyDescent="0.35">
      <c r="A101" s="52" t="str">
        <f t="shared" si="28"/>
        <v xml:space="preserve"> - herav endring i løpende pensjonsutgifter</v>
      </c>
      <c r="B101" s="52"/>
      <c r="C101" s="52"/>
      <c r="D101" s="52">
        <f>$S101*'Tabell 3.1 DOK32025'!D$68/100</f>
        <v>-4925.1701174498539</v>
      </c>
      <c r="E101" s="52">
        <f>$S101*'Tabell 3.1 DOK32025'!E$68/100</f>
        <v>-4250.3316524509537</v>
      </c>
      <c r="F101" s="52">
        <f>$S101*'Tabell 3.1 DOK32025'!F$68/100</f>
        <v>-3810.9923571014265</v>
      </c>
      <c r="G101" s="52">
        <f>$S101*'Tabell 3.1 DOK32025'!G$68/100</f>
        <v>-2912.696047454911</v>
      </c>
      <c r="H101" s="52">
        <f>$S101*'Tabell 3.1 DOK32025'!H$68/100</f>
        <v>-5859.8229414093412</v>
      </c>
      <c r="I101" s="52">
        <f>$S101*'Tabell 3.1 DOK32025'!I$68/100</f>
        <v>-4372.1101888417625</v>
      </c>
      <c r="J101" s="52">
        <f>$S101*'Tabell 3.1 DOK32025'!J$68/100</f>
        <v>-5730.2662413436447</v>
      </c>
      <c r="K101" s="52">
        <f>$S101*'Tabell 3.1 DOK32025'!K$68/100</f>
        <v>-5271.7621492669459</v>
      </c>
      <c r="L101" s="52">
        <f>$S101*'Tabell 3.1 DOK32025'!L$68/100</f>
        <v>-3787.0045313600435</v>
      </c>
      <c r="M101" s="52">
        <f>$S101*'Tabell 3.1 DOK32025'!M$68/100</f>
        <v>-4194.7274195534628</v>
      </c>
      <c r="N101" s="52">
        <f>$S101*'Tabell 3.1 DOK32025'!N$68/100</f>
        <v>-4829.1557714193341</v>
      </c>
      <c r="O101" s="52">
        <f>$S101*'Tabell 3.1 DOK32025'!O$68/100</f>
        <v>-6888.2169658231342</v>
      </c>
      <c r="P101" s="52">
        <f>$S101*'Tabell 3.1 DOK32025'!P$68/100</f>
        <v>-7009.1410025856158</v>
      </c>
      <c r="Q101" s="52">
        <f>$S101*'Tabell 3.1 DOK32025'!Q$68/100</f>
        <v>-6372.8493306855289</v>
      </c>
      <c r="R101" s="52">
        <f>$S101*'Tabell 3.1 DOK32025'!R$68/100</f>
        <v>-4770.2112861753567</v>
      </c>
      <c r="S101" s="336">
        <v>-74984.45800292131</v>
      </c>
    </row>
    <row r="102" spans="1:19" ht="16.5" customHeight="1" x14ac:dyDescent="0.35">
      <c r="A102" s="52" t="str">
        <f t="shared" si="28"/>
        <v xml:space="preserve"> - herav justering for engangstiltak</v>
      </c>
      <c r="B102" s="52"/>
      <c r="C102" s="52"/>
      <c r="D102" s="52">
        <f>$S102*'Tabell 3.1 DOK32025'!D$68/100</f>
        <v>0</v>
      </c>
      <c r="E102" s="52">
        <f>$S102*'Tabell 3.1 DOK32025'!E$68/100</f>
        <v>0</v>
      </c>
      <c r="F102" s="52">
        <f>$S102*'Tabell 3.1 DOK32025'!F$68/100</f>
        <v>0</v>
      </c>
      <c r="G102" s="52">
        <f>$S102*'Tabell 3.1 DOK32025'!G$68/100</f>
        <v>0</v>
      </c>
      <c r="H102" s="52">
        <f>$S102*'Tabell 3.1 DOK32025'!H$68/100</f>
        <v>0</v>
      </c>
      <c r="I102" s="52">
        <f>$S102*'Tabell 3.1 DOK32025'!I$68/100</f>
        <v>0</v>
      </c>
      <c r="J102" s="52">
        <f>$S102*'Tabell 3.1 DOK32025'!J$68/100</f>
        <v>0</v>
      </c>
      <c r="K102" s="52">
        <f>$S102*'Tabell 3.1 DOK32025'!K$68/100</f>
        <v>0</v>
      </c>
      <c r="L102" s="52">
        <f>$S102*'Tabell 3.1 DOK32025'!L$68/100</f>
        <v>0</v>
      </c>
      <c r="M102" s="52">
        <f>$S102*'Tabell 3.1 DOK32025'!M$68/100</f>
        <v>0</v>
      </c>
      <c r="N102" s="52">
        <f>$S102*'Tabell 3.1 DOK32025'!N$68/100</f>
        <v>0</v>
      </c>
      <c r="O102" s="52">
        <f>$S102*'Tabell 3.1 DOK32025'!O$68/100</f>
        <v>0</v>
      </c>
      <c r="P102" s="52">
        <f>$S102*'Tabell 3.1 DOK32025'!P$68/100</f>
        <v>0</v>
      </c>
      <c r="Q102" s="52">
        <f>$S102*'Tabell 3.1 DOK32025'!Q$68/100</f>
        <v>0</v>
      </c>
      <c r="R102" s="52">
        <f>$S102*'Tabell 3.1 DOK32025'!R$68/100</f>
        <v>0</v>
      </c>
      <c r="S102" s="336">
        <v>0</v>
      </c>
    </row>
    <row r="103" spans="1:19" ht="16.5" customHeight="1" x14ac:dyDescent="0.35">
      <c r="A103" s="52" t="str">
        <f t="shared" si="28"/>
        <v xml:space="preserve"> - herav justering for oppgaveendringer mellom sektorer</v>
      </c>
      <c r="B103" s="52"/>
      <c r="C103" s="52"/>
      <c r="D103" s="52">
        <f>$S103*'Tabell 3.1 DOK32025'!D$68/100</f>
        <v>0</v>
      </c>
      <c r="E103" s="52">
        <f>$S103*'Tabell 3.1 DOK32025'!E$68/100</f>
        <v>0</v>
      </c>
      <c r="F103" s="52">
        <f>$S103*'Tabell 3.1 DOK32025'!F$68/100</f>
        <v>0</v>
      </c>
      <c r="G103" s="52">
        <f>$S103*'Tabell 3.1 DOK32025'!G$68/100</f>
        <v>0</v>
      </c>
      <c r="H103" s="52">
        <f>$S103*'Tabell 3.1 DOK32025'!H$68/100</f>
        <v>0</v>
      </c>
      <c r="I103" s="52">
        <f>$S103*'Tabell 3.1 DOK32025'!I$68/100</f>
        <v>0</v>
      </c>
      <c r="J103" s="52">
        <f>$S103*'Tabell 3.1 DOK32025'!J$68/100</f>
        <v>0</v>
      </c>
      <c r="K103" s="52">
        <f>$S103*'Tabell 3.1 DOK32025'!K$68/100</f>
        <v>0</v>
      </c>
      <c r="L103" s="52">
        <f>$S103*'Tabell 3.1 DOK32025'!L$68/100</f>
        <v>0</v>
      </c>
      <c r="M103" s="52">
        <f>$S103*'Tabell 3.1 DOK32025'!M$68/100</f>
        <v>0</v>
      </c>
      <c r="N103" s="52">
        <f>$S103*'Tabell 3.1 DOK32025'!N$68/100</f>
        <v>0</v>
      </c>
      <c r="O103" s="52">
        <f>$S103*'Tabell 3.1 DOK32025'!O$68/100</f>
        <v>0</v>
      </c>
      <c r="P103" s="52">
        <f>$S103*'Tabell 3.1 DOK32025'!P$68/100</f>
        <v>0</v>
      </c>
      <c r="Q103" s="52">
        <f>$S103*'Tabell 3.1 DOK32025'!Q$68/100</f>
        <v>0</v>
      </c>
      <c r="R103" s="52">
        <f>$S103*'Tabell 3.1 DOK32025'!R$68/100</f>
        <v>0</v>
      </c>
      <c r="S103" s="336">
        <v>0</v>
      </c>
    </row>
    <row r="104" spans="1:19" ht="16.5" customHeight="1" x14ac:dyDescent="0.35">
      <c r="A104" s="52" t="str">
        <f t="shared" si="28"/>
        <v xml:space="preserve"> - herav uspesifiserte rammeendringer</v>
      </c>
      <c r="B104" s="52"/>
      <c r="C104" s="52"/>
      <c r="D104" s="52">
        <f>$S104*'Tabell 3.1 DOK32025'!D$68/100</f>
        <v>-3790.3426861684584</v>
      </c>
      <c r="E104" s="52">
        <f>$S104*'Tabell 3.1 DOK32025'!E$68/100</f>
        <v>-3270.9963531166895</v>
      </c>
      <c r="F104" s="52">
        <f>$S104*'Tabell 3.1 DOK32025'!F$68/100</f>
        <v>-2932.8869182822409</v>
      </c>
      <c r="G104" s="52">
        <f>$S104*'Tabell 3.1 DOK32025'!G$68/100</f>
        <v>-2241.5705239068639</v>
      </c>
      <c r="H104" s="52">
        <f>$S104*'Tabell 3.1 DOK32025'!H$68/100</f>
        <v>-4509.6385502544381</v>
      </c>
      <c r="I104" s="52">
        <f>$S104*'Tabell 3.1 DOK32025'!I$68/100</f>
        <v>-3364.7154275311582</v>
      </c>
      <c r="J104" s="52">
        <f>$S104*'Tabell 3.1 DOK32025'!J$68/100</f>
        <v>-4409.9335088390562</v>
      </c>
      <c r="K104" s="52">
        <f>$S104*'Tabell 3.1 DOK32025'!K$68/100</f>
        <v>-4057.0751119638107</v>
      </c>
      <c r="L104" s="52">
        <f>$S104*'Tabell 3.1 DOK32025'!L$68/100</f>
        <v>-2914.4262199332034</v>
      </c>
      <c r="M104" s="52">
        <f>$S104*'Tabell 3.1 DOK32025'!M$68/100</f>
        <v>-3228.2041058527234</v>
      </c>
      <c r="N104" s="52">
        <f>$S104*'Tabell 3.1 DOK32025'!N$68/100</f>
        <v>-3716.4513757029304</v>
      </c>
      <c r="O104" s="52">
        <f>$S104*'Tabell 3.1 DOK32025'!O$68/100</f>
        <v>-5301.0763434639948</v>
      </c>
      <c r="P104" s="52">
        <f>$S104*'Tabell 3.1 DOK32025'!P$68/100</f>
        <v>-5394.1378068032463</v>
      </c>
      <c r="Q104" s="52">
        <f>$S104*'Tabell 3.1 DOK32025'!Q$68/100</f>
        <v>-4904.4565516702451</v>
      </c>
      <c r="R104" s="52">
        <f>$S104*'Tabell 3.1 DOK32025'!R$68/100</f>
        <v>-3671.0885165109398</v>
      </c>
      <c r="S104" s="336">
        <v>-57707</v>
      </c>
    </row>
    <row r="105" spans="1:19" ht="16.5" customHeight="1" x14ac:dyDescent="0.35">
      <c r="A105" s="59" t="str">
        <f t="shared" si="28"/>
        <v xml:space="preserve"> - herav spesifiserte rammeendringer</v>
      </c>
      <c r="B105" s="59"/>
      <c r="C105" s="59"/>
      <c r="D105" s="59">
        <f>$S105*'Tabell 3.1 DOK32025'!D$68/100</f>
        <v>-1116.6032832215119</v>
      </c>
      <c r="E105" s="59">
        <f>$S105*'Tabell 3.1 DOK32025'!E$68/100</f>
        <v>-963.60819316519178</v>
      </c>
      <c r="F105" s="59">
        <f>$S105*'Tabell 3.1 DOK32025'!F$68/100</f>
        <v>-864.00397890720546</v>
      </c>
      <c r="G105" s="59">
        <f>$S105*'Tabell 3.1 DOK32025'!G$68/100</f>
        <v>-660.34794576770025</v>
      </c>
      <c r="H105" s="59">
        <f>$S105*'Tabell 3.1 DOK32025'!H$68/100</f>
        <v>-1328.5018343411621</v>
      </c>
      <c r="I105" s="59">
        <f>$S105*'Tabell 3.1 DOK32025'!I$68/100</f>
        <v>-991.21704937060827</v>
      </c>
      <c r="J105" s="59">
        <f>$S105*'Tabell 3.1 DOK32025'!J$68/100</f>
        <v>-1299.129562276049</v>
      </c>
      <c r="K105" s="59">
        <f>$S105*'Tabell 3.1 DOK32025'!K$68/100</f>
        <v>-1195.1804270432492</v>
      </c>
      <c r="L105" s="59">
        <f>$S105*'Tabell 3.1 DOK32025'!L$68/100</f>
        <v>-858.56561143127283</v>
      </c>
      <c r="M105" s="59">
        <f>$S105*'Tabell 3.1 DOK32025'!M$68/100</f>
        <v>-951.00195469347398</v>
      </c>
      <c r="N105" s="59">
        <f>$S105*'Tabell 3.1 DOK32025'!N$68/100</f>
        <v>-1094.835520594552</v>
      </c>
      <c r="O105" s="59">
        <f>$S105*'Tabell 3.1 DOK32025'!O$68/100</f>
        <v>-1561.6527949622732</v>
      </c>
      <c r="P105" s="59">
        <f>$S105*'Tabell 3.1 DOK32025'!P$68/100</f>
        <v>-1589.0679244399328</v>
      </c>
      <c r="Q105" s="59">
        <f>$S105*'Tabell 3.1 DOK32025'!Q$68/100</f>
        <v>-1444.8119184569318</v>
      </c>
      <c r="R105" s="59">
        <f>$S105*'Tabell 3.1 DOK32025'!R$68/100</f>
        <v>-1081.4720013288852</v>
      </c>
      <c r="S105" s="336">
        <v>-17000</v>
      </c>
    </row>
    <row r="106" spans="1:19" ht="16.5" customHeight="1" x14ac:dyDescent="0.35">
      <c r="A106" s="59" t="str">
        <f t="shared" si="28"/>
        <v>Vridningseffekter knyttet til endringer i særskilte tildelinger</v>
      </c>
      <c r="B106" s="59"/>
      <c r="C106" s="59"/>
      <c r="D106" s="59">
        <f>'Tabell 2.1 DOK32025'!D37+'Tabell 2.1 DOK32025'!D38-SUM(D94:D98)</f>
        <v>-542.43146352877375</v>
      </c>
      <c r="E106" s="59">
        <f>'Tabell 2.1 DOK32025'!E37+'Tabell 2.1 DOK32025'!E38-SUM(E94:E98)</f>
        <v>86.30747669946868</v>
      </c>
      <c r="F106" s="59">
        <f>'Tabell 2.1 DOK32025'!F37+'Tabell 2.1 DOK32025'!F38-SUM(F94:F98)</f>
        <v>155.60222984652501</v>
      </c>
      <c r="G106" s="59">
        <f>'Tabell 2.1 DOK32025'!G37+'Tabell 2.1 DOK32025'!G38-SUM(G94:G98)</f>
        <v>-1916.5485354878474</v>
      </c>
      <c r="H106" s="59">
        <f>'Tabell 2.1 DOK32025'!H37+'Tabell 2.1 DOK32025'!H38-SUM(H94:H98)</f>
        <v>53.935015959665179</v>
      </c>
      <c r="I106" s="59">
        <f>'Tabell 2.1 DOK32025'!I37+'Tabell 2.1 DOK32025'!I38-SUM(I94:I98)</f>
        <v>-1285.3717056086753</v>
      </c>
      <c r="J106" s="59">
        <f>'Tabell 2.1 DOK32025'!J37+'Tabell 2.1 DOK32025'!J38-SUM(J94:J98)</f>
        <v>113.69869951764122</v>
      </c>
      <c r="K106" s="59">
        <f>'Tabell 2.1 DOK32025'!K37+'Tabell 2.1 DOK32025'!K38-SUM(K94:K98)</f>
        <v>-595.82747681054752</v>
      </c>
      <c r="L106" s="59">
        <f>'Tabell 2.1 DOK32025'!L37+'Tabell 2.1 DOK32025'!L38-SUM(L94:L98)</f>
        <v>-2140.8715875364142</v>
      </c>
      <c r="M106" s="59">
        <f>'Tabell 2.1 DOK32025'!M37+'Tabell 2.1 DOK32025'!M38-SUM(M94:M98)</f>
        <v>-7.4499564343132079</v>
      </c>
      <c r="N106" s="59">
        <f>'Tabell 2.1 DOK32025'!N37+'Tabell 2.1 DOK32025'!N38-SUM(N94:N98)</f>
        <v>4.6409686908591539</v>
      </c>
      <c r="O106" s="59">
        <f>'Tabell 2.1 DOK32025'!O37+'Tabell 2.1 DOK32025'!O38-SUM(O94:O98)</f>
        <v>3093.2321031761821</v>
      </c>
      <c r="P106" s="59">
        <f>'Tabell 2.1 DOK32025'!P37+'Tabell 2.1 DOK32025'!P38-SUM(P94:P98)</f>
        <v>1415.1321470974945</v>
      </c>
      <c r="Q106" s="59">
        <f>'Tabell 2.1 DOK32025'!Q37+'Tabell 2.1 DOK32025'!Q38-SUM(Q94:Q98)</f>
        <v>346.45905060670339</v>
      </c>
      <c r="R106" s="59">
        <f>'Tabell 2.1 DOK32025'!R37+'Tabell 2.1 DOK32025'!R38-SUM(R94:R98)</f>
        <v>1219.4930338107515</v>
      </c>
      <c r="S106" s="59">
        <f>SUM(D106:R106)</f>
        <v>-1.280568540096283E-9</v>
      </c>
    </row>
    <row r="107" spans="1:19" ht="16.5" customHeight="1" x14ac:dyDescent="0.35">
      <c r="A107" s="50" t="str">
        <f t="shared" si="28"/>
        <v>Kompensasjon for forventet lønns- og prisutvikling</v>
      </c>
      <c r="B107" s="50"/>
      <c r="C107" s="50"/>
      <c r="D107" s="50">
        <f t="shared" ref="D107:S107" si="30">SUM(D108:D108)</f>
        <v>39854.058620383446</v>
      </c>
      <c r="E107" s="50">
        <f t="shared" si="30"/>
        <v>34393.323031156448</v>
      </c>
      <c r="F107" s="50">
        <f t="shared" si="30"/>
        <v>30838.226737312278</v>
      </c>
      <c r="G107" s="50">
        <f t="shared" si="30"/>
        <v>23569.289232740717</v>
      </c>
      <c r="H107" s="50">
        <f t="shared" si="30"/>
        <v>47417.189953413515</v>
      </c>
      <c r="I107" s="50">
        <f t="shared" si="30"/>
        <v>35378.744613007664</v>
      </c>
      <c r="J107" s="50">
        <f t="shared" si="30"/>
        <v>46368.828131191774</v>
      </c>
      <c r="K107" s="50">
        <f t="shared" si="30"/>
        <v>42658.65192863415</v>
      </c>
      <c r="L107" s="50">
        <f t="shared" si="30"/>
        <v>30644.119287117719</v>
      </c>
      <c r="M107" s="50">
        <f t="shared" si="30"/>
        <v>33943.378297351905</v>
      </c>
      <c r="N107" s="50">
        <f t="shared" si="30"/>
        <v>39077.118680473424</v>
      </c>
      <c r="O107" s="50">
        <f t="shared" si="30"/>
        <v>55738.867125259269</v>
      </c>
      <c r="P107" s="50">
        <f t="shared" si="30"/>
        <v>56717.374168634386</v>
      </c>
      <c r="Q107" s="50">
        <f t="shared" si="30"/>
        <v>51568.555957924931</v>
      </c>
      <c r="R107" s="50">
        <f t="shared" si="30"/>
        <v>38600.144908148548</v>
      </c>
      <c r="S107" s="50">
        <f t="shared" si="30"/>
        <v>606767.87067275017</v>
      </c>
    </row>
    <row r="108" spans="1:19" ht="16.5" customHeight="1" x14ac:dyDescent="0.35">
      <c r="A108" s="52" t="str">
        <f t="shared" si="28"/>
        <v xml:space="preserve"> - herav generell lønns- og priskompensasjon</v>
      </c>
      <c r="B108" s="52"/>
      <c r="C108" s="52"/>
      <c r="D108" s="52">
        <f>$S108*'Tabell 3.1 DOK32025'!D$68/100</f>
        <v>39854.058620383446</v>
      </c>
      <c r="E108" s="52">
        <f>$S108*'Tabell 3.1 DOK32025'!E$68/100</f>
        <v>34393.323031156448</v>
      </c>
      <c r="F108" s="52">
        <f>$S108*'Tabell 3.1 DOK32025'!F$68/100</f>
        <v>30838.226737312278</v>
      </c>
      <c r="G108" s="52">
        <f>$S108*'Tabell 3.1 DOK32025'!G$68/100</f>
        <v>23569.289232740717</v>
      </c>
      <c r="H108" s="52">
        <f>$S108*'Tabell 3.1 DOK32025'!H$68/100</f>
        <v>47417.189953413515</v>
      </c>
      <c r="I108" s="52">
        <f>$S108*'Tabell 3.1 DOK32025'!I$68/100</f>
        <v>35378.744613007664</v>
      </c>
      <c r="J108" s="52">
        <f>$S108*'Tabell 3.1 DOK32025'!J$68/100</f>
        <v>46368.828131191774</v>
      </c>
      <c r="K108" s="52">
        <f>$S108*'Tabell 3.1 DOK32025'!K$68/100</f>
        <v>42658.65192863415</v>
      </c>
      <c r="L108" s="52">
        <f>$S108*'Tabell 3.1 DOK32025'!L$68/100</f>
        <v>30644.119287117719</v>
      </c>
      <c r="M108" s="52">
        <f>$S108*'Tabell 3.1 DOK32025'!M$68/100</f>
        <v>33943.378297351905</v>
      </c>
      <c r="N108" s="52">
        <f>$S108*'Tabell 3.1 DOK32025'!N$68/100</f>
        <v>39077.118680473424</v>
      </c>
      <c r="O108" s="52">
        <f>$S108*'Tabell 3.1 DOK32025'!O$68/100</f>
        <v>55738.867125259269</v>
      </c>
      <c r="P108" s="52">
        <f>$S108*'Tabell 3.1 DOK32025'!P$68/100</f>
        <v>56717.374168634386</v>
      </c>
      <c r="Q108" s="52">
        <f>$S108*'Tabell 3.1 DOK32025'!Q$68/100</f>
        <v>51568.555957924931</v>
      </c>
      <c r="R108" s="52">
        <f>$S108*'Tabell 3.1 DOK32025'!R$68/100</f>
        <v>38600.144908148548</v>
      </c>
      <c r="S108" s="336">
        <v>606767.87067275017</v>
      </c>
    </row>
    <row r="109" spans="1:19" ht="16.5" customHeight="1" thickBot="1" x14ac:dyDescent="0.4">
      <c r="A109" s="187" t="str">
        <f t="shared" si="28"/>
        <v>Bydelsfordelt budsjett 2025</v>
      </c>
      <c r="B109" s="175"/>
      <c r="C109" s="175"/>
      <c r="D109" s="188">
        <f t="shared" ref="D109:S109" si="31">D98+D107+SUM(D94:D97)+D106</f>
        <v>935403.63935387356</v>
      </c>
      <c r="E109" s="188">
        <f t="shared" si="31"/>
        <v>800346.8552896285</v>
      </c>
      <c r="F109" s="188">
        <f t="shared" si="31"/>
        <v>717342.73055167473</v>
      </c>
      <c r="G109" s="188">
        <f t="shared" si="31"/>
        <v>561914.77041017206</v>
      </c>
      <c r="H109" s="188">
        <f t="shared" si="31"/>
        <v>1099466.3941883855</v>
      </c>
      <c r="I109" s="188">
        <f t="shared" si="31"/>
        <v>815989.1749227324</v>
      </c>
      <c r="J109" s="188">
        <f t="shared" si="31"/>
        <v>1075733.2375918264</v>
      </c>
      <c r="K109" s="188">
        <f t="shared" si="31"/>
        <v>986169.8261479669</v>
      </c>
      <c r="L109" s="188">
        <f t="shared" si="31"/>
        <v>712463.43914068723</v>
      </c>
      <c r="M109" s="188">
        <f t="shared" si="31"/>
        <v>788794.31739238254</v>
      </c>
      <c r="N109" s="188">
        <f t="shared" si="31"/>
        <v>907001.72258591419</v>
      </c>
      <c r="O109" s="188">
        <f t="shared" si="31"/>
        <v>1305185.3551802984</v>
      </c>
      <c r="P109" s="188">
        <f t="shared" si="31"/>
        <v>1319899.397482892</v>
      </c>
      <c r="Q109" s="188">
        <f t="shared" si="31"/>
        <v>1189355.6724882773</v>
      </c>
      <c r="R109" s="188">
        <f t="shared" si="31"/>
        <v>900900.56712472567</v>
      </c>
      <c r="S109" s="188">
        <f t="shared" si="31"/>
        <v>14115967.099851435</v>
      </c>
    </row>
    <row r="110" spans="1:19" ht="16.5" customHeight="1" thickBot="1" x14ac:dyDescent="0.4">
      <c r="A110" s="52"/>
      <c r="B110" s="52"/>
      <c r="C110" s="52"/>
      <c r="D110" s="52"/>
      <c r="E110" s="52"/>
      <c r="F110" s="52"/>
      <c r="G110" s="52"/>
      <c r="H110" s="52"/>
      <c r="I110" s="52"/>
      <c r="J110" s="52"/>
      <c r="K110" s="52"/>
      <c r="L110" s="52"/>
      <c r="M110" s="52"/>
      <c r="N110" s="52"/>
      <c r="O110" s="52"/>
      <c r="P110" s="52"/>
      <c r="Q110" s="52"/>
      <c r="R110" s="52"/>
      <c r="S110" s="52"/>
    </row>
    <row r="111" spans="1:19" ht="16.5" customHeight="1" x14ac:dyDescent="0.35">
      <c r="A111" s="177" t="str">
        <f>'Tabell 2.1 DOK32025'!A42</f>
        <v>FO4A Sosiale tjenester</v>
      </c>
      <c r="B111" s="177"/>
      <c r="C111" s="177"/>
      <c r="D111" s="178"/>
      <c r="E111" s="178"/>
      <c r="F111" s="178"/>
      <c r="G111" s="178"/>
      <c r="H111" s="178"/>
      <c r="I111" s="178"/>
      <c r="J111" s="178"/>
      <c r="K111" s="178"/>
      <c r="L111" s="178"/>
      <c r="M111" s="178"/>
      <c r="N111" s="178"/>
      <c r="O111" s="178"/>
      <c r="P111" s="178"/>
      <c r="Q111" s="178"/>
      <c r="R111" s="178"/>
      <c r="S111" s="178"/>
    </row>
    <row r="112" spans="1:19" ht="16.5" customHeight="1" x14ac:dyDescent="0.35">
      <c r="A112" s="58" t="str">
        <f t="shared" ref="A112:A127" si="32">A94</f>
        <v>Bydelsfordelt Dok3 2024</v>
      </c>
      <c r="B112" s="58"/>
      <c r="C112" s="58"/>
      <c r="D112" s="277">
        <v>244521.5812669585</v>
      </c>
      <c r="E112" s="277">
        <v>231059.61595341822</v>
      </c>
      <c r="F112" s="277">
        <v>158327.66681020756</v>
      </c>
      <c r="G112" s="277">
        <v>122835.16866308895</v>
      </c>
      <c r="H112" s="277">
        <v>145776.58804320687</v>
      </c>
      <c r="I112" s="277">
        <v>70808.195071466689</v>
      </c>
      <c r="J112" s="277">
        <v>86006.794003830539</v>
      </c>
      <c r="K112" s="277">
        <v>109392.65621485017</v>
      </c>
      <c r="L112" s="277">
        <v>131990.57332853839</v>
      </c>
      <c r="M112" s="277">
        <v>109502.51843563173</v>
      </c>
      <c r="N112" s="277">
        <v>171829.55585229225</v>
      </c>
      <c r="O112" s="277">
        <v>192741.86320053364</v>
      </c>
      <c r="P112" s="277">
        <v>132715.81571736434</v>
      </c>
      <c r="Q112" s="277">
        <v>105732.49013043359</v>
      </c>
      <c r="R112" s="277">
        <v>174457.99501597809</v>
      </c>
      <c r="S112" s="277">
        <v>2187699.0777077996</v>
      </c>
    </row>
    <row r="113" spans="1:19" ht="16.5" customHeight="1" x14ac:dyDescent="0.35">
      <c r="A113" s="52" t="str">
        <f t="shared" si="32"/>
        <v>Effekt av oppdaterte kriterieandeler</v>
      </c>
      <c r="B113" s="52"/>
      <c r="C113" s="52"/>
      <c r="D113" s="278">
        <v>732.51964430737371</v>
      </c>
      <c r="E113" s="278">
        <v>-2562.9707222347083</v>
      </c>
      <c r="F113" s="278">
        <v>-1439.430800434287</v>
      </c>
      <c r="G113" s="278">
        <v>-2041.7431269016292</v>
      </c>
      <c r="H113" s="278">
        <v>3103.4342130353079</v>
      </c>
      <c r="I113" s="278">
        <v>3544.1061016298718</v>
      </c>
      <c r="J113" s="278">
        <v>2094.2390244991616</v>
      </c>
      <c r="K113" s="278">
        <v>258.12596402237921</v>
      </c>
      <c r="L113" s="278">
        <v>1599.3122470674198</v>
      </c>
      <c r="M113" s="278">
        <v>2452.1935635943846</v>
      </c>
      <c r="N113" s="278">
        <v>-5608.3709880344677</v>
      </c>
      <c r="O113" s="278">
        <v>1252.9787951762951</v>
      </c>
      <c r="P113" s="278">
        <v>-2279.870083014905</v>
      </c>
      <c r="Q113" s="278">
        <v>1954.4417063491826</v>
      </c>
      <c r="R113" s="278">
        <v>-3058.965539061342</v>
      </c>
      <c r="S113" s="278">
        <v>0</v>
      </c>
    </row>
    <row r="114" spans="1:19" ht="16.5" customHeight="1" x14ac:dyDescent="0.35">
      <c r="A114" s="52" t="str">
        <f t="shared" si="32"/>
        <v>Effekt av oppdaterte regnskapsandeler</v>
      </c>
      <c r="B114" s="52"/>
      <c r="C114" s="52"/>
      <c r="D114" s="278">
        <v>0</v>
      </c>
      <c r="E114" s="278">
        <v>0</v>
      </c>
      <c r="F114" s="278">
        <v>0</v>
      </c>
      <c r="G114" s="278">
        <v>0</v>
      </c>
      <c r="H114" s="278">
        <v>0</v>
      </c>
      <c r="I114" s="278">
        <v>0</v>
      </c>
      <c r="J114" s="278">
        <v>0</v>
      </c>
      <c r="K114" s="278">
        <v>0</v>
      </c>
      <c r="L114" s="278">
        <v>0</v>
      </c>
      <c r="M114" s="278">
        <v>0</v>
      </c>
      <c r="N114" s="278">
        <v>0</v>
      </c>
      <c r="O114" s="278">
        <v>0</v>
      </c>
      <c r="P114" s="278">
        <v>0</v>
      </c>
      <c r="Q114" s="278">
        <v>0</v>
      </c>
      <c r="R114" s="278">
        <v>0</v>
      </c>
      <c r="S114" s="278">
        <v>0</v>
      </c>
    </row>
    <row r="115" spans="1:19" ht="16.5" customHeight="1" x14ac:dyDescent="0.35">
      <c r="A115" s="59" t="str">
        <f t="shared" si="32"/>
        <v>Effekt av endringer i fordelingssystemet</v>
      </c>
      <c r="B115" s="59"/>
      <c r="C115" s="59"/>
      <c r="D115" s="279">
        <v>0</v>
      </c>
      <c r="E115" s="279">
        <v>0</v>
      </c>
      <c r="F115" s="279">
        <v>0</v>
      </c>
      <c r="G115" s="279">
        <v>0</v>
      </c>
      <c r="H115" s="279">
        <v>0</v>
      </c>
      <c r="I115" s="279">
        <v>0</v>
      </c>
      <c r="J115" s="279">
        <v>0</v>
      </c>
      <c r="K115" s="279">
        <v>0</v>
      </c>
      <c r="L115" s="279">
        <v>0</v>
      </c>
      <c r="M115" s="279">
        <v>0</v>
      </c>
      <c r="N115" s="279">
        <v>0</v>
      </c>
      <c r="O115" s="279">
        <v>0</v>
      </c>
      <c r="P115" s="279">
        <v>0</v>
      </c>
      <c r="Q115" s="279">
        <v>0</v>
      </c>
      <c r="R115" s="279">
        <v>0</v>
      </c>
      <c r="S115" s="279">
        <v>0</v>
      </c>
    </row>
    <row r="116" spans="1:19" ht="16.5" customHeight="1" x14ac:dyDescent="0.35">
      <c r="A116" s="50" t="str">
        <f t="shared" si="32"/>
        <v>Reelle endringer</v>
      </c>
      <c r="B116" s="50"/>
      <c r="C116" s="50"/>
      <c r="D116" s="50">
        <f t="shared" ref="D116:S116" si="33">SUM(D117:D123)</f>
        <v>-3191.0910580237614</v>
      </c>
      <c r="E116" s="50">
        <f t="shared" si="33"/>
        <v>-2648.2942268405022</v>
      </c>
      <c r="F116" s="50">
        <f t="shared" si="33"/>
        <v>-1653.7571957531509</v>
      </c>
      <c r="G116" s="50">
        <f t="shared" si="33"/>
        <v>-1310.2445671173846</v>
      </c>
      <c r="H116" s="50">
        <f t="shared" si="33"/>
        <v>-1664.7893961287227</v>
      </c>
      <c r="I116" s="50">
        <f t="shared" si="33"/>
        <v>-614.75238763999369</v>
      </c>
      <c r="J116" s="50">
        <f t="shared" si="33"/>
        <v>-755.8036875406051</v>
      </c>
      <c r="K116" s="50">
        <f t="shared" si="33"/>
        <v>-1012.6454102025164</v>
      </c>
      <c r="L116" s="50">
        <f t="shared" si="33"/>
        <v>-1737.5696897221424</v>
      </c>
      <c r="M116" s="50">
        <f t="shared" si="33"/>
        <v>-1523.0382873727212</v>
      </c>
      <c r="N116" s="50">
        <f t="shared" si="33"/>
        <v>-2320.6087985245758</v>
      </c>
      <c r="O116" s="50">
        <f t="shared" si="33"/>
        <v>-2773.5336271742053</v>
      </c>
      <c r="P116" s="50">
        <f t="shared" si="33"/>
        <v>-1315.6884559035971</v>
      </c>
      <c r="Q116" s="50">
        <f t="shared" si="33"/>
        <v>-972.94586026004617</v>
      </c>
      <c r="R116" s="50">
        <f t="shared" si="33"/>
        <v>-2421.9870409106152</v>
      </c>
      <c r="S116" s="50">
        <f t="shared" si="33"/>
        <v>-25916.749689114513</v>
      </c>
    </row>
    <row r="117" spans="1:19" ht="16.5" customHeight="1" x14ac:dyDescent="0.35">
      <c r="A117" s="52" t="str">
        <f t="shared" si="32"/>
        <v xml:space="preserve"> - herav justering for demografiske forhold</v>
      </c>
      <c r="B117" s="52"/>
      <c r="C117" s="52"/>
      <c r="D117" s="52">
        <f>$S117*'Tabell 3.1 DOK32025'!D$82/100</f>
        <v>0</v>
      </c>
      <c r="E117" s="52">
        <f>$S117*'Tabell 3.1 DOK32025'!E$82/100</f>
        <v>0</v>
      </c>
      <c r="F117" s="52">
        <f>$S117*'Tabell 3.1 DOK32025'!F$82/100</f>
        <v>0</v>
      </c>
      <c r="G117" s="52">
        <f>$S117*'Tabell 3.1 DOK32025'!G$82/100</f>
        <v>0</v>
      </c>
      <c r="H117" s="52">
        <f>$S117*'Tabell 3.1 DOK32025'!H$82/100</f>
        <v>0</v>
      </c>
      <c r="I117" s="52">
        <f>$S117*'Tabell 3.1 DOK32025'!I$82/100</f>
        <v>0</v>
      </c>
      <c r="J117" s="52">
        <f>$S117*'Tabell 3.1 DOK32025'!J$82/100</f>
        <v>0</v>
      </c>
      <c r="K117" s="52">
        <f>$S117*'Tabell 3.1 DOK32025'!K$82/100</f>
        <v>0</v>
      </c>
      <c r="L117" s="52">
        <f>$S117*'Tabell 3.1 DOK32025'!L$82/100</f>
        <v>0</v>
      </c>
      <c r="M117" s="52">
        <f>$S117*'Tabell 3.1 DOK32025'!M$82/100</f>
        <v>0</v>
      </c>
      <c r="N117" s="52">
        <f>$S117*'Tabell 3.1 DOK32025'!N$82/100</f>
        <v>0</v>
      </c>
      <c r="O117" s="52">
        <f>$S117*'Tabell 3.1 DOK32025'!O$82/100</f>
        <v>0</v>
      </c>
      <c r="P117" s="52">
        <f>$S117*'Tabell 3.1 DOK32025'!P$82/100</f>
        <v>0</v>
      </c>
      <c r="Q117" s="52">
        <f>$S117*'Tabell 3.1 DOK32025'!Q$82/100</f>
        <v>0</v>
      </c>
      <c r="R117" s="52">
        <f>$S117*'Tabell 3.1 DOK32025'!R$82/100</f>
        <v>0</v>
      </c>
      <c r="S117" s="336">
        <v>0</v>
      </c>
    </row>
    <row r="118" spans="1:19" ht="16.5" customHeight="1" x14ac:dyDescent="0.35">
      <c r="A118" s="52" t="str">
        <f t="shared" si="32"/>
        <v xml:space="preserve"> - herav justering for andre aktivitetsnøytrale forhold</v>
      </c>
      <c r="B118" s="52"/>
      <c r="C118" s="52"/>
      <c r="D118" s="52">
        <f>$S118*'Tabell 3.1 DOK32025'!D$82/100</f>
        <v>66855.216169100502</v>
      </c>
      <c r="E118" s="52">
        <f>$S118*'Tabell 3.1 DOK32025'!E$82/100</f>
        <v>55483.306428883589</v>
      </c>
      <c r="F118" s="52">
        <f>$S118*'Tabell 3.1 DOK32025'!F$82/100</f>
        <v>34647.176405474755</v>
      </c>
      <c r="G118" s="52">
        <f>$S118*'Tabell 3.1 DOK32025'!G$82/100</f>
        <v>27450.386772501086</v>
      </c>
      <c r="H118" s="52">
        <f>$S118*'Tabell 3.1 DOK32025'!H$82/100</f>
        <v>34878.307428538341</v>
      </c>
      <c r="I118" s="52">
        <f>$S118*'Tabell 3.1 DOK32025'!I$82/100</f>
        <v>12879.420555173774</v>
      </c>
      <c r="J118" s="52">
        <f>$S118*'Tabell 3.1 DOK32025'!J$82/100</f>
        <v>15834.527436902157</v>
      </c>
      <c r="K118" s="52">
        <f>$S118*'Tabell 3.1 DOK32025'!K$82/100</f>
        <v>21215.511112259966</v>
      </c>
      <c r="L118" s="52">
        <f>$S118*'Tabell 3.1 DOK32025'!L$82/100</f>
        <v>36403.096966838624</v>
      </c>
      <c r="M118" s="52">
        <f>$S118*'Tabell 3.1 DOK32025'!M$82/100</f>
        <v>31908.539143717968</v>
      </c>
      <c r="N118" s="52">
        <f>$S118*'Tabell 3.1 DOK32025'!N$82/100</f>
        <v>48618.105860432013</v>
      </c>
      <c r="O118" s="52">
        <f>$S118*'Tabell 3.1 DOK32025'!O$82/100</f>
        <v>58107.144805775191</v>
      </c>
      <c r="P118" s="52">
        <f>$S118*'Tabell 3.1 DOK32025'!P$82/100</f>
        <v>27564.439413113796</v>
      </c>
      <c r="Q118" s="52">
        <f>$S118*'Tabell 3.1 DOK32025'!Q$82/100</f>
        <v>20383.782419797106</v>
      </c>
      <c r="R118" s="52">
        <f>$S118*'Tabell 3.1 DOK32025'!R$82/100</f>
        <v>50742.039081491137</v>
      </c>
      <c r="S118" s="336">
        <v>542971</v>
      </c>
    </row>
    <row r="119" spans="1:19" ht="16.5" customHeight="1" x14ac:dyDescent="0.35">
      <c r="A119" s="52" t="str">
        <f t="shared" si="32"/>
        <v xml:space="preserve"> - herav endring i løpende pensjonsutgifter</v>
      </c>
      <c r="B119" s="52"/>
      <c r="C119" s="52"/>
      <c r="D119" s="52">
        <f>$S119*'Tabell 3.1 DOK32025'!D$82/100</f>
        <v>-1490.3167976235104</v>
      </c>
      <c r="E119" s="52">
        <f>$S119*'Tabell 3.1 DOK32025'!E$82/100</f>
        <v>-1236.8175334219434</v>
      </c>
      <c r="F119" s="52">
        <f>$S119*'Tabell 3.1 DOK32025'!F$82/100</f>
        <v>-772.34465679835819</v>
      </c>
      <c r="G119" s="52">
        <f>$S119*'Tabell 3.1 DOK32025'!G$82/100</f>
        <v>-611.91594093189826</v>
      </c>
      <c r="H119" s="52">
        <f>$S119*'Tabell 3.1 DOK32025'!H$82/100</f>
        <v>-777.49696152282888</v>
      </c>
      <c r="I119" s="52">
        <f>$S119*'Tabell 3.1 DOK32025'!I$82/100</f>
        <v>-287.10425149899328</v>
      </c>
      <c r="J119" s="52">
        <f>$S119*'Tabell 3.1 DOK32025'!J$82/100</f>
        <v>-352.97862416534218</v>
      </c>
      <c r="K119" s="52">
        <f>$S119*'Tabell 3.1 DOK32025'!K$82/100</f>
        <v>-472.92992817189582</v>
      </c>
      <c r="L119" s="52">
        <f>$S119*'Tabell 3.1 DOK32025'!L$82/100</f>
        <v>-811.48712103441824</v>
      </c>
      <c r="M119" s="52">
        <f>$S119*'Tabell 3.1 DOK32025'!M$82/100</f>
        <v>-711.29576117486056</v>
      </c>
      <c r="N119" s="52">
        <f>$S119*'Tabell 3.1 DOK32025'!N$82/100</f>
        <v>-1083.7805033667385</v>
      </c>
      <c r="O119" s="52">
        <f>$S119*'Tabell 3.1 DOK32025'!O$82/100</f>
        <v>-1295.3073660991738</v>
      </c>
      <c r="P119" s="52">
        <f>$S119*'Tabell 3.1 DOK32025'!P$82/100</f>
        <v>-614.45836882097274</v>
      </c>
      <c r="Q119" s="52">
        <f>$S119*'Tabell 3.1 DOK32025'!Q$82/100</f>
        <v>-454.3892770085281</v>
      </c>
      <c r="R119" s="52">
        <f>$S119*'Tabell 3.1 DOK32025'!R$82/100</f>
        <v>-1131.126597475069</v>
      </c>
      <c r="S119" s="336">
        <v>-12103.749689114531</v>
      </c>
    </row>
    <row r="120" spans="1:19" ht="16.5" customHeight="1" x14ac:dyDescent="0.35">
      <c r="A120" s="52" t="str">
        <f t="shared" si="32"/>
        <v xml:space="preserve"> - herav justering for engangstiltak</v>
      </c>
      <c r="B120" s="52"/>
      <c r="C120" s="52"/>
      <c r="D120" s="52">
        <f>$S120*'Tabell 3.1 DOK32025'!D$82/100</f>
        <v>0</v>
      </c>
      <c r="E120" s="52">
        <f>$S120*'Tabell 3.1 DOK32025'!E$82/100</f>
        <v>0</v>
      </c>
      <c r="F120" s="52">
        <f>$S120*'Tabell 3.1 DOK32025'!F$82/100</f>
        <v>0</v>
      </c>
      <c r="G120" s="52">
        <f>$S120*'Tabell 3.1 DOK32025'!G$82/100</f>
        <v>0</v>
      </c>
      <c r="H120" s="52">
        <f>$S120*'Tabell 3.1 DOK32025'!H$82/100</f>
        <v>0</v>
      </c>
      <c r="I120" s="52">
        <f>$S120*'Tabell 3.1 DOK32025'!I$82/100</f>
        <v>0</v>
      </c>
      <c r="J120" s="52">
        <f>$S120*'Tabell 3.1 DOK32025'!J$82/100</f>
        <v>0</v>
      </c>
      <c r="K120" s="52">
        <f>$S120*'Tabell 3.1 DOK32025'!K$82/100</f>
        <v>0</v>
      </c>
      <c r="L120" s="52">
        <f>$S120*'Tabell 3.1 DOK32025'!L$82/100</f>
        <v>0</v>
      </c>
      <c r="M120" s="52">
        <f>$S120*'Tabell 3.1 DOK32025'!M$82/100</f>
        <v>0</v>
      </c>
      <c r="N120" s="52">
        <f>$S120*'Tabell 3.1 DOK32025'!N$82/100</f>
        <v>0</v>
      </c>
      <c r="O120" s="52">
        <f>$S120*'Tabell 3.1 DOK32025'!O$82/100</f>
        <v>0</v>
      </c>
      <c r="P120" s="52">
        <f>$S120*'Tabell 3.1 DOK32025'!P$82/100</f>
        <v>0</v>
      </c>
      <c r="Q120" s="52">
        <f>$S120*'Tabell 3.1 DOK32025'!Q$82/100</f>
        <v>0</v>
      </c>
      <c r="R120" s="52">
        <f>$S120*'Tabell 3.1 DOK32025'!R$82/100</f>
        <v>0</v>
      </c>
      <c r="S120" s="336">
        <v>0</v>
      </c>
    </row>
    <row r="121" spans="1:19" ht="16.5" customHeight="1" x14ac:dyDescent="0.35">
      <c r="A121" s="52" t="str">
        <f t="shared" si="32"/>
        <v xml:space="preserve"> - herav justering for oppgaveendringer mellom sektorer</v>
      </c>
      <c r="B121" s="52"/>
      <c r="C121" s="52"/>
      <c r="D121" s="52">
        <f>$S121*'Tabell 3.1 DOK32025'!D$82/100</f>
        <v>0</v>
      </c>
      <c r="E121" s="52">
        <f>$S121*'Tabell 3.1 DOK32025'!E$82/100</f>
        <v>0</v>
      </c>
      <c r="F121" s="52">
        <f>$S121*'Tabell 3.1 DOK32025'!F$82/100</f>
        <v>0</v>
      </c>
      <c r="G121" s="52">
        <f>$S121*'Tabell 3.1 DOK32025'!G$82/100</f>
        <v>0</v>
      </c>
      <c r="H121" s="52">
        <f>$S121*'Tabell 3.1 DOK32025'!H$82/100</f>
        <v>0</v>
      </c>
      <c r="I121" s="52">
        <f>$S121*'Tabell 3.1 DOK32025'!I$82/100</f>
        <v>0</v>
      </c>
      <c r="J121" s="52">
        <f>$S121*'Tabell 3.1 DOK32025'!J$82/100</f>
        <v>0</v>
      </c>
      <c r="K121" s="52">
        <f>$S121*'Tabell 3.1 DOK32025'!K$82/100</f>
        <v>0</v>
      </c>
      <c r="L121" s="52">
        <f>$S121*'Tabell 3.1 DOK32025'!L$82/100</f>
        <v>0</v>
      </c>
      <c r="M121" s="52">
        <f>$S121*'Tabell 3.1 DOK32025'!M$82/100</f>
        <v>0</v>
      </c>
      <c r="N121" s="52">
        <f>$S121*'Tabell 3.1 DOK32025'!N$82/100</f>
        <v>0</v>
      </c>
      <c r="O121" s="52">
        <f>$S121*'Tabell 3.1 DOK32025'!O$82/100</f>
        <v>0</v>
      </c>
      <c r="P121" s="52">
        <f>$S121*'Tabell 3.1 DOK32025'!P$82/100</f>
        <v>0</v>
      </c>
      <c r="Q121" s="52">
        <f>$S121*'Tabell 3.1 DOK32025'!Q$82/100</f>
        <v>0</v>
      </c>
      <c r="R121" s="52">
        <f>$S121*'Tabell 3.1 DOK32025'!R$82/100</f>
        <v>0</v>
      </c>
      <c r="S121" s="336">
        <v>0</v>
      </c>
    </row>
    <row r="122" spans="1:19" ht="16.5" customHeight="1" x14ac:dyDescent="0.35">
      <c r="A122" s="52" t="str">
        <f t="shared" si="32"/>
        <v xml:space="preserve"> - herav uspesifiserte rammeendringer</v>
      </c>
      <c r="B122" s="52"/>
      <c r="C122" s="52"/>
      <c r="D122" s="52">
        <f>$S122*'Tabell 3.1 DOK32025'!D$82/100</f>
        <v>-2566.7371485052959</v>
      </c>
      <c r="E122" s="52">
        <f>$S122*'Tabell 3.1 DOK32025'!E$82/100</f>
        <v>-2130.1413994789909</v>
      </c>
      <c r="F122" s="52">
        <f>$S122*'Tabell 3.1 DOK32025'!F$82/100</f>
        <v>-1330.1908193043951</v>
      </c>
      <c r="G122" s="52">
        <f>$S122*'Tabell 3.1 DOK32025'!G$82/100</f>
        <v>-1053.8882604403507</v>
      </c>
      <c r="H122" s="52">
        <f>$S122*'Tabell 3.1 DOK32025'!H$82/100</f>
        <v>-1339.0645110978492</v>
      </c>
      <c r="I122" s="52">
        <f>$S122*'Tabell 3.1 DOK32025'!I$82/100</f>
        <v>-494.47281879354972</v>
      </c>
      <c r="J122" s="52">
        <f>$S122*'Tabell 3.1 DOK32025'!J$82/100</f>
        <v>-607.92668291614541</v>
      </c>
      <c r="K122" s="52">
        <f>$S122*'Tabell 3.1 DOK32025'!K$82/100</f>
        <v>-814.51595876422743</v>
      </c>
      <c r="L122" s="52">
        <f>$S122*'Tabell 3.1 DOK32025'!L$82/100</f>
        <v>-1397.6049538018012</v>
      </c>
      <c r="M122" s="52">
        <f>$S122*'Tabell 3.1 DOK32025'!M$82/100</f>
        <v>-1225.0477594382478</v>
      </c>
      <c r="N122" s="52">
        <f>$S122*'Tabell 3.1 DOK32025'!N$82/100</f>
        <v>-1866.5693651531401</v>
      </c>
      <c r="O122" s="52">
        <f>$S122*'Tabell 3.1 DOK32025'!O$82/100</f>
        <v>-2230.8770461427766</v>
      </c>
      <c r="P122" s="52">
        <f>$S122*'Tabell 3.1 DOK32025'!P$82/100</f>
        <v>-1058.2670234796519</v>
      </c>
      <c r="Q122" s="52">
        <f>$S122*'Tabell 3.1 DOK32025'!Q$82/100</f>
        <v>-782.58383656418209</v>
      </c>
      <c r="R122" s="52">
        <f>$S122*'Tabell 3.1 DOK32025'!R$82/100</f>
        <v>-1948.1124161193957</v>
      </c>
      <c r="S122" s="336">
        <v>-20846</v>
      </c>
    </row>
    <row r="123" spans="1:19" ht="16.5" customHeight="1" x14ac:dyDescent="0.35">
      <c r="A123" s="59" t="str">
        <f t="shared" si="32"/>
        <v xml:space="preserve"> - herav spesifiserte rammeendringer</v>
      </c>
      <c r="B123" s="59"/>
      <c r="C123" s="59"/>
      <c r="D123" s="59">
        <f>$S123*'Tabell 3.1 DOK32025'!D$82/100</f>
        <v>-65989.253280995457</v>
      </c>
      <c r="E123" s="59">
        <f>$S123*'Tabell 3.1 DOK32025'!E$82/100</f>
        <v>-54764.641722823158</v>
      </c>
      <c r="F123" s="59">
        <f>$S123*'Tabell 3.1 DOK32025'!F$82/100</f>
        <v>-34198.398125125153</v>
      </c>
      <c r="G123" s="59">
        <f>$S123*'Tabell 3.1 DOK32025'!G$82/100</f>
        <v>-27094.827138246219</v>
      </c>
      <c r="H123" s="59">
        <f>$S123*'Tabell 3.1 DOK32025'!H$82/100</f>
        <v>-34426.53535204639</v>
      </c>
      <c r="I123" s="59">
        <f>$S123*'Tabell 3.1 DOK32025'!I$82/100</f>
        <v>-12712.595872521226</v>
      </c>
      <c r="J123" s="59">
        <f>$S123*'Tabell 3.1 DOK32025'!J$82/100</f>
        <v>-15629.425817361274</v>
      </c>
      <c r="K123" s="59">
        <f>$S123*'Tabell 3.1 DOK32025'!K$82/100</f>
        <v>-20940.71063552636</v>
      </c>
      <c r="L123" s="59">
        <f>$S123*'Tabell 3.1 DOK32025'!L$82/100</f>
        <v>-35931.574581724548</v>
      </c>
      <c r="M123" s="59">
        <f>$S123*'Tabell 3.1 DOK32025'!M$82/100</f>
        <v>-31495.233910477582</v>
      </c>
      <c r="N123" s="59">
        <f>$S123*'Tabell 3.1 DOK32025'!N$82/100</f>
        <v>-47988.36479043671</v>
      </c>
      <c r="O123" s="59">
        <f>$S123*'Tabell 3.1 DOK32025'!O$82/100</f>
        <v>-57354.494020707447</v>
      </c>
      <c r="P123" s="59">
        <f>$S123*'Tabell 3.1 DOK32025'!P$82/100</f>
        <v>-27207.402476716768</v>
      </c>
      <c r="Q123" s="59">
        <f>$S123*'Tabell 3.1 DOK32025'!Q$82/100</f>
        <v>-20119.75516648444</v>
      </c>
      <c r="R123" s="59">
        <f>$S123*'Tabell 3.1 DOK32025'!R$82/100</f>
        <v>-50084.787108807286</v>
      </c>
      <c r="S123" s="336">
        <v>-535938</v>
      </c>
    </row>
    <row r="124" spans="1:19" ht="16.5" customHeight="1" x14ac:dyDescent="0.35">
      <c r="A124" s="59" t="str">
        <f t="shared" si="32"/>
        <v>Vridningseffekter knyttet til endringer i særskilte tildelinger</v>
      </c>
      <c r="B124" s="59"/>
      <c r="C124" s="59"/>
      <c r="D124" s="59">
        <f>'Tabell 2.1 DOK32025'!D43+'Tabell 2.1 DOK32025'!D44-SUM(D112:D116)</f>
        <v>-841.79242249802337</v>
      </c>
      <c r="E124" s="59">
        <f>'Tabell 2.1 DOK32025'!E43+'Tabell 2.1 DOK32025'!E44-SUM(E112:E116)</f>
        <v>-4813.5802792783652</v>
      </c>
      <c r="F124" s="59">
        <f>'Tabell 2.1 DOK32025'!F43+'Tabell 2.1 DOK32025'!F44-SUM(F112:F116)</f>
        <v>-7377.40720484333</v>
      </c>
      <c r="G124" s="59">
        <f>'Tabell 2.1 DOK32025'!G43+'Tabell 2.1 DOK32025'!G44-SUM(G112:G116)</f>
        <v>-4349.5785416780418</v>
      </c>
      <c r="H124" s="59">
        <f>'Tabell 2.1 DOK32025'!H43+'Tabell 2.1 DOK32025'!H44-SUM(H112:H116)</f>
        <v>-8808.7016006503545</v>
      </c>
      <c r="I124" s="59">
        <f>'Tabell 2.1 DOK32025'!I43+'Tabell 2.1 DOK32025'!I44-SUM(I112:I116)</f>
        <v>5149.6083837925398</v>
      </c>
      <c r="J124" s="59">
        <f>'Tabell 2.1 DOK32025'!J43+'Tabell 2.1 DOK32025'!J44-SUM(J112:J116)</f>
        <v>753.23823886932223</v>
      </c>
      <c r="K124" s="59">
        <f>'Tabell 2.1 DOK32025'!K43+'Tabell 2.1 DOK32025'!K44-SUM(K112:K116)</f>
        <v>2608.7831405700708</v>
      </c>
      <c r="L124" s="59">
        <f>'Tabell 2.1 DOK32025'!L43+'Tabell 2.1 DOK32025'!L44-SUM(L112:L116)</f>
        <v>6157.8735885829374</v>
      </c>
      <c r="M124" s="59">
        <f>'Tabell 2.1 DOK32025'!M43+'Tabell 2.1 DOK32025'!M44-SUM(M112:M116)</f>
        <v>-272.76228011812782</v>
      </c>
      <c r="N124" s="59">
        <f>'Tabell 2.1 DOK32025'!N43+'Tabell 2.1 DOK32025'!N44-SUM(N112:N116)</f>
        <v>-660.50151673628716</v>
      </c>
      <c r="O124" s="59">
        <f>'Tabell 2.1 DOK32025'!O43+'Tabell 2.1 DOK32025'!O44-SUM(O112:O116)</f>
        <v>-408.01904405286768</v>
      </c>
      <c r="P124" s="59">
        <f>'Tabell 2.1 DOK32025'!P43+'Tabell 2.1 DOK32025'!P44-SUM(P112:P116)</f>
        <v>14994.488251206145</v>
      </c>
      <c r="Q124" s="59">
        <f>'Tabell 2.1 DOK32025'!Q43+'Tabell 2.1 DOK32025'!Q44-SUM(Q112:Q116)</f>
        <v>1007.8250498234556</v>
      </c>
      <c r="R124" s="59">
        <f>'Tabell 2.1 DOK32025'!R43+'Tabell 2.1 DOK32025'!R44-SUM(R112:R116)</f>
        <v>-3139.473762988986</v>
      </c>
      <c r="S124" s="59">
        <f>SUM(D124:R124)</f>
        <v>8.7311491370201111E-11</v>
      </c>
    </row>
    <row r="125" spans="1:19" ht="16.5" customHeight="1" x14ac:dyDescent="0.35">
      <c r="A125" s="50" t="str">
        <f t="shared" si="32"/>
        <v>Kompensasjon for forventet lønns- og prisutvikling</v>
      </c>
      <c r="B125" s="50"/>
      <c r="C125" s="50"/>
      <c r="D125" s="50">
        <f t="shared" ref="D125:S125" si="34">SUM(D126:D126)</f>
        <v>11230.392939598754</v>
      </c>
      <c r="E125" s="50">
        <f t="shared" si="34"/>
        <v>9320.1304025177269</v>
      </c>
      <c r="F125" s="50">
        <f t="shared" si="34"/>
        <v>5820.0605364419289</v>
      </c>
      <c r="G125" s="50">
        <f t="shared" si="34"/>
        <v>4611.1380302683565</v>
      </c>
      <c r="H125" s="50">
        <f t="shared" si="34"/>
        <v>5858.8861114422407</v>
      </c>
      <c r="I125" s="50">
        <f t="shared" si="34"/>
        <v>2163.4954152731843</v>
      </c>
      <c r="J125" s="50">
        <f t="shared" si="34"/>
        <v>2659.8966441074526</v>
      </c>
      <c r="K125" s="50">
        <f t="shared" si="34"/>
        <v>3563.7986062667583</v>
      </c>
      <c r="L125" s="50">
        <f t="shared" si="34"/>
        <v>6115.021483467498</v>
      </c>
      <c r="M125" s="50">
        <f t="shared" si="34"/>
        <v>5360.0220483340936</v>
      </c>
      <c r="N125" s="50">
        <f t="shared" si="34"/>
        <v>8166.9084938807482</v>
      </c>
      <c r="O125" s="50">
        <f t="shared" si="34"/>
        <v>9760.8848816889549</v>
      </c>
      <c r="P125" s="50">
        <f t="shared" si="34"/>
        <v>4630.2966844957209</v>
      </c>
      <c r="Q125" s="50">
        <f t="shared" si="34"/>
        <v>3424.0841520965587</v>
      </c>
      <c r="R125" s="50">
        <f t="shared" si="34"/>
        <v>8523.6885032315513</v>
      </c>
      <c r="S125" s="50">
        <f t="shared" si="34"/>
        <v>91208.704933111527</v>
      </c>
    </row>
    <row r="126" spans="1:19" ht="16.5" customHeight="1" x14ac:dyDescent="0.35">
      <c r="A126" s="52" t="str">
        <f t="shared" si="32"/>
        <v xml:space="preserve"> - herav generell lønns- og priskompensasjon</v>
      </c>
      <c r="B126" s="52"/>
      <c r="C126" s="52"/>
      <c r="D126" s="52">
        <f>$S126*'Tabell 3.1 DOK32025'!D$82/100</f>
        <v>11230.392939598754</v>
      </c>
      <c r="E126" s="52">
        <f>$S126*'Tabell 3.1 DOK32025'!E$82/100</f>
        <v>9320.1304025177269</v>
      </c>
      <c r="F126" s="52">
        <f>$S126*'Tabell 3.1 DOK32025'!F$82/100</f>
        <v>5820.0605364419289</v>
      </c>
      <c r="G126" s="52">
        <f>$S126*'Tabell 3.1 DOK32025'!G$82/100</f>
        <v>4611.1380302683565</v>
      </c>
      <c r="H126" s="52">
        <f>$S126*'Tabell 3.1 DOK32025'!H$82/100</f>
        <v>5858.8861114422407</v>
      </c>
      <c r="I126" s="52">
        <f>$S126*'Tabell 3.1 DOK32025'!I$82/100</f>
        <v>2163.4954152731843</v>
      </c>
      <c r="J126" s="52">
        <f>$S126*'Tabell 3.1 DOK32025'!J$82/100</f>
        <v>2659.8966441074526</v>
      </c>
      <c r="K126" s="52">
        <f>$S126*'Tabell 3.1 DOK32025'!K$82/100</f>
        <v>3563.7986062667583</v>
      </c>
      <c r="L126" s="52">
        <f>$S126*'Tabell 3.1 DOK32025'!L$82/100</f>
        <v>6115.021483467498</v>
      </c>
      <c r="M126" s="52">
        <f>$S126*'Tabell 3.1 DOK32025'!M$82/100</f>
        <v>5360.0220483340936</v>
      </c>
      <c r="N126" s="52">
        <f>$S126*'Tabell 3.1 DOK32025'!N$82/100</f>
        <v>8166.9084938807482</v>
      </c>
      <c r="O126" s="52">
        <f>$S126*'Tabell 3.1 DOK32025'!O$82/100</f>
        <v>9760.8848816889549</v>
      </c>
      <c r="P126" s="52">
        <f>$S126*'Tabell 3.1 DOK32025'!P$82/100</f>
        <v>4630.2966844957209</v>
      </c>
      <c r="Q126" s="52">
        <f>$S126*'Tabell 3.1 DOK32025'!Q$82/100</f>
        <v>3424.0841520965587</v>
      </c>
      <c r="R126" s="52">
        <f>$S126*'Tabell 3.1 DOK32025'!R$82/100</f>
        <v>8523.6885032315513</v>
      </c>
      <c r="S126" s="336">
        <v>91208.704933111527</v>
      </c>
    </row>
    <row r="127" spans="1:19" ht="16.5" customHeight="1" thickBot="1" x14ac:dyDescent="0.4">
      <c r="A127" s="180" t="str">
        <f t="shared" si="32"/>
        <v>Bydelsfordelt budsjett 2025</v>
      </c>
      <c r="B127" s="180"/>
      <c r="C127" s="180"/>
      <c r="D127" s="181">
        <f>D116+D125+SUM(D112:D115)+D124</f>
        <v>252451.61037034285</v>
      </c>
      <c r="E127" s="181">
        <f t="shared" ref="E127:S127" si="35">E116+E125+SUM(E112:E115)+E124</f>
        <v>230354.90112758236</v>
      </c>
      <c r="F127" s="181">
        <f t="shared" si="35"/>
        <v>153677.13214561873</v>
      </c>
      <c r="G127" s="181">
        <f>G116+G125+SUM(G112:G115)+G124</f>
        <v>119744.74045766026</v>
      </c>
      <c r="H127" s="181">
        <f t="shared" si="35"/>
        <v>144265.41737090534</v>
      </c>
      <c r="I127" s="181">
        <f t="shared" si="35"/>
        <v>81050.652584522293</v>
      </c>
      <c r="J127" s="181">
        <f t="shared" si="35"/>
        <v>90758.364223765864</v>
      </c>
      <c r="K127" s="181">
        <f t="shared" si="35"/>
        <v>114810.71851550686</v>
      </c>
      <c r="L127" s="181">
        <f t="shared" si="35"/>
        <v>144125.21095793412</v>
      </c>
      <c r="M127" s="181">
        <f t="shared" si="35"/>
        <v>115518.93348006936</v>
      </c>
      <c r="N127" s="181">
        <f t="shared" si="35"/>
        <v>171406.98304287766</v>
      </c>
      <c r="O127" s="181">
        <f t="shared" si="35"/>
        <v>200574.1742061718</v>
      </c>
      <c r="P127" s="181">
        <f t="shared" si="35"/>
        <v>148745.04211414771</v>
      </c>
      <c r="Q127" s="181">
        <f t="shared" si="35"/>
        <v>111145.89517844275</v>
      </c>
      <c r="R127" s="181">
        <f t="shared" si="35"/>
        <v>174361.25717624868</v>
      </c>
      <c r="S127" s="181">
        <f t="shared" si="35"/>
        <v>2252991.0329517964</v>
      </c>
    </row>
    <row r="128" spans="1:19" ht="16.5" customHeight="1" thickBot="1" x14ac:dyDescent="0.4">
      <c r="A128" s="52"/>
      <c r="B128" s="52"/>
      <c r="C128" s="52"/>
      <c r="D128" s="60"/>
      <c r="E128" s="52"/>
      <c r="F128" s="52"/>
      <c r="G128" s="52"/>
      <c r="H128" s="52"/>
      <c r="I128" s="52"/>
      <c r="J128" s="52"/>
      <c r="K128" s="52"/>
      <c r="L128" s="52"/>
      <c r="M128" s="52"/>
      <c r="N128" s="52"/>
      <c r="O128" s="52"/>
      <c r="P128" s="52"/>
      <c r="Q128" s="52"/>
      <c r="R128" s="52"/>
      <c r="S128" s="52"/>
    </row>
    <row r="129" spans="1:19" ht="16.5" customHeight="1" x14ac:dyDescent="0.35">
      <c r="A129" s="177" t="str">
        <f>'Tabell 2.1 DOK32025'!A48</f>
        <v>FO4B Kvalifiseringsprogram (KVP)</v>
      </c>
      <c r="B129" s="177"/>
      <c r="C129" s="177"/>
      <c r="D129" s="178"/>
      <c r="E129" s="178"/>
      <c r="F129" s="178"/>
      <c r="G129" s="178"/>
      <c r="H129" s="178"/>
      <c r="I129" s="178"/>
      <c r="J129" s="178"/>
      <c r="K129" s="178"/>
      <c r="L129" s="178"/>
      <c r="M129" s="178"/>
      <c r="N129" s="178"/>
      <c r="O129" s="178"/>
      <c r="P129" s="178"/>
      <c r="Q129" s="178"/>
      <c r="R129" s="178"/>
      <c r="S129" s="178"/>
    </row>
    <row r="130" spans="1:19" ht="16.5" customHeight="1" x14ac:dyDescent="0.35">
      <c r="A130" s="58" t="str">
        <f t="shared" ref="A130:A145" si="36">A112</f>
        <v>Bydelsfordelt Dok3 2024</v>
      </c>
      <c r="B130" s="58"/>
      <c r="C130" s="58"/>
      <c r="D130" s="277">
        <v>71890.347499170923</v>
      </c>
      <c r="E130" s="277">
        <v>62877.54326003047</v>
      </c>
      <c r="F130" s="277">
        <v>41000.152553755193</v>
      </c>
      <c r="G130" s="277">
        <v>32206.728538903626</v>
      </c>
      <c r="H130" s="277">
        <v>34302.723755183208</v>
      </c>
      <c r="I130" s="277">
        <v>9145.2490363491179</v>
      </c>
      <c r="J130" s="277">
        <v>12207.387563987486</v>
      </c>
      <c r="K130" s="277">
        <v>17661.377355074521</v>
      </c>
      <c r="L130" s="277">
        <v>33823.955585029507</v>
      </c>
      <c r="M130" s="277">
        <v>27527.38370747029</v>
      </c>
      <c r="N130" s="277">
        <v>46879.294457193748</v>
      </c>
      <c r="O130" s="277">
        <v>52097.437750716126</v>
      </c>
      <c r="P130" s="277">
        <v>23683.874455243869</v>
      </c>
      <c r="Q130" s="277">
        <v>15866.09151813976</v>
      </c>
      <c r="R130" s="277">
        <v>50231.390164239296</v>
      </c>
      <c r="S130" s="277">
        <v>531400.93720048713</v>
      </c>
    </row>
    <row r="131" spans="1:19" s="23" customFormat="1" ht="16.5" customHeight="1" x14ac:dyDescent="0.35">
      <c r="A131" s="52" t="str">
        <f t="shared" si="36"/>
        <v>Effekt av oppdaterte kriterieandeler</v>
      </c>
      <c r="B131" s="52"/>
      <c r="C131" s="52"/>
      <c r="D131" s="278">
        <v>316.81544248071407</v>
      </c>
      <c r="E131" s="278">
        <v>-1242.5764673142471</v>
      </c>
      <c r="F131" s="278">
        <v>-606.35710134522526</v>
      </c>
      <c r="G131" s="278">
        <v>321.37257407437505</v>
      </c>
      <c r="H131" s="278">
        <v>1485.4446718055101</v>
      </c>
      <c r="I131" s="278">
        <v>1222.3133316548576</v>
      </c>
      <c r="J131" s="278">
        <v>936.13694021343963</v>
      </c>
      <c r="K131" s="278">
        <v>473.14661335704523</v>
      </c>
      <c r="L131" s="278">
        <v>1322.9169930234382</v>
      </c>
      <c r="M131" s="278">
        <v>794.87609764413776</v>
      </c>
      <c r="N131" s="278">
        <v>-2757.4462490189571</v>
      </c>
      <c r="O131" s="278">
        <v>424.86926651640238</v>
      </c>
      <c r="P131" s="278">
        <v>-897.67706118257206</v>
      </c>
      <c r="Q131" s="278">
        <v>633.56559670223464</v>
      </c>
      <c r="R131" s="278">
        <v>-2427.400648611238</v>
      </c>
      <c r="S131" s="278">
        <v>-3.0206646056313228E-10</v>
      </c>
    </row>
    <row r="132" spans="1:19" ht="16.5" customHeight="1" x14ac:dyDescent="0.35">
      <c r="A132" s="52" t="str">
        <f t="shared" si="36"/>
        <v>Effekt av oppdaterte regnskapsandeler</v>
      </c>
      <c r="B132" s="52"/>
      <c r="C132" s="52"/>
      <c r="D132" s="278">
        <v>0</v>
      </c>
      <c r="E132" s="278">
        <v>0</v>
      </c>
      <c r="F132" s="278">
        <v>0</v>
      </c>
      <c r="G132" s="278">
        <v>0</v>
      </c>
      <c r="H132" s="278">
        <v>0</v>
      </c>
      <c r="I132" s="278">
        <v>0</v>
      </c>
      <c r="J132" s="278">
        <v>0</v>
      </c>
      <c r="K132" s="278">
        <v>0</v>
      </c>
      <c r="L132" s="278">
        <v>0</v>
      </c>
      <c r="M132" s="278">
        <v>0</v>
      </c>
      <c r="N132" s="278">
        <v>0</v>
      </c>
      <c r="O132" s="278">
        <v>0</v>
      </c>
      <c r="P132" s="278">
        <v>0</v>
      </c>
      <c r="Q132" s="278">
        <v>0</v>
      </c>
      <c r="R132" s="278">
        <v>0</v>
      </c>
      <c r="S132" s="278">
        <v>0</v>
      </c>
    </row>
    <row r="133" spans="1:19" ht="16.5" customHeight="1" x14ac:dyDescent="0.35">
      <c r="A133" s="59" t="str">
        <f t="shared" si="36"/>
        <v>Effekt av endringer i fordelingssystemet</v>
      </c>
      <c r="B133" s="59"/>
      <c r="C133" s="59"/>
      <c r="D133" s="279">
        <v>0</v>
      </c>
      <c r="E133" s="279">
        <v>0</v>
      </c>
      <c r="F133" s="279">
        <v>0</v>
      </c>
      <c r="G133" s="279">
        <v>0</v>
      </c>
      <c r="H133" s="279">
        <v>0</v>
      </c>
      <c r="I133" s="279">
        <v>0</v>
      </c>
      <c r="J133" s="279">
        <v>0</v>
      </c>
      <c r="K133" s="279">
        <v>0</v>
      </c>
      <c r="L133" s="279">
        <v>0</v>
      </c>
      <c r="M133" s="279">
        <v>0</v>
      </c>
      <c r="N133" s="279">
        <v>0</v>
      </c>
      <c r="O133" s="279">
        <v>0</v>
      </c>
      <c r="P133" s="279">
        <v>0</v>
      </c>
      <c r="Q133" s="279">
        <v>0</v>
      </c>
      <c r="R133" s="279">
        <v>0</v>
      </c>
      <c r="S133" s="279">
        <v>0</v>
      </c>
    </row>
    <row r="134" spans="1:19" ht="16.5" customHeight="1" x14ac:dyDescent="0.35">
      <c r="A134" s="50" t="str">
        <f t="shared" si="36"/>
        <v>Reelle endringer</v>
      </c>
      <c r="B134" s="50"/>
      <c r="C134" s="50"/>
      <c r="D134" s="50">
        <f>SUM(D135:D141)</f>
        <v>-3792.374457014851</v>
      </c>
      <c r="E134" s="50">
        <f t="shared" ref="E134:R134" si="37">SUM(E135:E141)</f>
        <v>-3237.1147709062593</v>
      </c>
      <c r="F134" s="50">
        <f t="shared" si="37"/>
        <v>-2121.5124906567639</v>
      </c>
      <c r="G134" s="50">
        <f t="shared" si="37"/>
        <v>-1708.4003133558442</v>
      </c>
      <c r="H134" s="50">
        <f t="shared" si="37"/>
        <v>-1879.6214984312592</v>
      </c>
      <c r="I134" s="50">
        <f t="shared" si="37"/>
        <v>-544.5121661641532</v>
      </c>
      <c r="J134" s="50">
        <f t="shared" si="37"/>
        <v>-690.30778352500442</v>
      </c>
      <c r="K134" s="50">
        <f t="shared" si="37"/>
        <v>-952.43882582087735</v>
      </c>
      <c r="L134" s="50">
        <f t="shared" si="37"/>
        <v>-1845.9401585500768</v>
      </c>
      <c r="M134" s="50">
        <f t="shared" si="37"/>
        <v>-1487.5063674312746</v>
      </c>
      <c r="N134" s="50">
        <f t="shared" si="37"/>
        <v>-2317.3126227958846</v>
      </c>
      <c r="O134" s="50">
        <f t="shared" si="37"/>
        <v>-2758.5110318847328</v>
      </c>
      <c r="P134" s="50">
        <f t="shared" si="37"/>
        <v>-1196.7482095864193</v>
      </c>
      <c r="Q134" s="50">
        <f t="shared" si="37"/>
        <v>-866.57439016671128</v>
      </c>
      <c r="R134" s="50">
        <f t="shared" si="37"/>
        <v>-2510.7014511700031</v>
      </c>
      <c r="S134" s="50">
        <f>SUM(S135:S141)</f>
        <v>-27909.576537460118</v>
      </c>
    </row>
    <row r="135" spans="1:19" ht="16.5" customHeight="1" x14ac:dyDescent="0.35">
      <c r="A135" s="52" t="str">
        <f t="shared" si="36"/>
        <v xml:space="preserve"> - herav justering for demografiske forhold</v>
      </c>
      <c r="B135" s="52"/>
      <c r="C135" s="52"/>
      <c r="D135" s="52">
        <f>$S135*'Tabell 3.1 DOK32025'!D$94/100</f>
        <v>0</v>
      </c>
      <c r="E135" s="52">
        <f>$S135*'Tabell 3.1 DOK32025'!E$94/100</f>
        <v>0</v>
      </c>
      <c r="F135" s="52">
        <f>$S135*'Tabell 3.1 DOK32025'!F$94/100</f>
        <v>0</v>
      </c>
      <c r="G135" s="52">
        <f>$S135*'Tabell 3.1 DOK32025'!G$94/100</f>
        <v>0</v>
      </c>
      <c r="H135" s="52">
        <f>$S135*'Tabell 3.1 DOK32025'!H$94/100</f>
        <v>0</v>
      </c>
      <c r="I135" s="52">
        <f>$S135*'Tabell 3.1 DOK32025'!I$94/100</f>
        <v>0</v>
      </c>
      <c r="J135" s="52">
        <f>$S135*'Tabell 3.1 DOK32025'!J$94/100</f>
        <v>0</v>
      </c>
      <c r="K135" s="52">
        <f>$S135*'Tabell 3.1 DOK32025'!K$94/100</f>
        <v>0</v>
      </c>
      <c r="L135" s="52">
        <f>$S135*'Tabell 3.1 DOK32025'!L$94/100</f>
        <v>0</v>
      </c>
      <c r="M135" s="52">
        <f>$S135*'Tabell 3.1 DOK32025'!M$94/100</f>
        <v>0</v>
      </c>
      <c r="N135" s="52">
        <f>$S135*'Tabell 3.1 DOK32025'!N$94/100</f>
        <v>0</v>
      </c>
      <c r="O135" s="52">
        <f>$S135*'Tabell 3.1 DOK32025'!O$94/100</f>
        <v>0</v>
      </c>
      <c r="P135" s="52">
        <f>$S135*'Tabell 3.1 DOK32025'!P$94/100</f>
        <v>0</v>
      </c>
      <c r="Q135" s="52">
        <f>$S135*'Tabell 3.1 DOK32025'!Q$94/100</f>
        <v>0</v>
      </c>
      <c r="R135" s="52">
        <f>$S135*'Tabell 3.1 DOK32025'!R$94/100</f>
        <v>0</v>
      </c>
      <c r="S135" s="336">
        <v>0</v>
      </c>
    </row>
    <row r="136" spans="1:19" ht="16.5" customHeight="1" x14ac:dyDescent="0.35">
      <c r="A136" s="52" t="str">
        <f t="shared" si="36"/>
        <v xml:space="preserve"> - herav justering for andre aktivitetsnøytrale forhold</v>
      </c>
      <c r="B136" s="52"/>
      <c r="C136" s="52"/>
      <c r="D136" s="52">
        <f>$S136*'Tabell 3.1 DOK32025'!D$94/100</f>
        <v>-2717.6151898433441</v>
      </c>
      <c r="E136" s="52">
        <f>$S136*'Tabell 3.1 DOK32025'!E$94/100</f>
        <v>-2319.7161494452757</v>
      </c>
      <c r="F136" s="52">
        <f>$S136*'Tabell 3.1 DOK32025'!F$94/100</f>
        <v>-1520.2756572169978</v>
      </c>
      <c r="G136" s="52">
        <f>$S136*'Tabell 3.1 DOK32025'!G$94/100</f>
        <v>-1224.2395086595718</v>
      </c>
      <c r="H136" s="52">
        <f>$S136*'Tabell 3.1 DOK32025'!H$94/100</f>
        <v>-1346.9365942607112</v>
      </c>
      <c r="I136" s="52">
        <f>$S136*'Tabell 3.1 DOK32025'!I$94/100</f>
        <v>-390.19736858659337</v>
      </c>
      <c r="J136" s="52">
        <f>$S136*'Tabell 3.1 DOK32025'!J$94/100</f>
        <v>-494.67449468355511</v>
      </c>
      <c r="K136" s="52">
        <f>$S136*'Tabell 3.1 DOK32025'!K$94/100</f>
        <v>-682.51757567336642</v>
      </c>
      <c r="L136" s="52">
        <f>$S136*'Tabell 3.1 DOK32025'!L$94/100</f>
        <v>-1322.8005491752722</v>
      </c>
      <c r="M136" s="52">
        <f>$S136*'Tabell 3.1 DOK32025'!M$94/100</f>
        <v>-1065.9469271665587</v>
      </c>
      <c r="N136" s="52">
        <f>$S136*'Tabell 3.1 DOK32025'!N$94/100</f>
        <v>-1660.5860140411644</v>
      </c>
      <c r="O136" s="52">
        <f>$S136*'Tabell 3.1 DOK32025'!O$94/100</f>
        <v>-1976.7487537349559</v>
      </c>
      <c r="P136" s="52">
        <f>$S136*'Tabell 3.1 DOK32025'!P$94/100</f>
        <v>-857.58965778656579</v>
      </c>
      <c r="Q136" s="52">
        <f>$S136*'Tabell 3.1 DOK32025'!Q$94/100</f>
        <v>-620.98712891870559</v>
      </c>
      <c r="R136" s="52">
        <f>$S136*'Tabell 3.1 DOK32025'!R$94/100</f>
        <v>-1799.1684308073611</v>
      </c>
      <c r="S136" s="336">
        <v>-20000</v>
      </c>
    </row>
    <row r="137" spans="1:19" ht="16.5" customHeight="1" x14ac:dyDescent="0.35">
      <c r="A137" s="52" t="str">
        <f t="shared" si="36"/>
        <v xml:space="preserve"> - herav endring i løpende pensjonsutgifter</v>
      </c>
      <c r="B137" s="52"/>
      <c r="C137" s="52"/>
      <c r="D137" s="52">
        <f>$S137*'Tabell 3.1 DOK32025'!D$94/100</f>
        <v>-387.47438566012505</v>
      </c>
      <c r="E137" s="52">
        <f>$S137*'Tabell 3.1 DOK32025'!E$94/100</f>
        <v>-330.74240726627363</v>
      </c>
      <c r="F137" s="52">
        <f>$S137*'Tabell 3.1 DOK32025'!F$94/100</f>
        <v>-216.7591197295875</v>
      </c>
      <c r="G137" s="52">
        <f>$S137*'Tabell 3.1 DOK32025'!G$94/100</f>
        <v>-174.55063295626678</v>
      </c>
      <c r="H137" s="52">
        <f>$S137*'Tabell 3.1 DOK32025'!H$94/100</f>
        <v>-192.04463948201402</v>
      </c>
      <c r="I137" s="52">
        <f>$S137*'Tabell 3.1 DOK32025'!I$94/100</f>
        <v>-55.633883062010327</v>
      </c>
      <c r="J137" s="52">
        <f>$S137*'Tabell 3.1 DOK32025'!J$94/100</f>
        <v>-70.53010913597825</v>
      </c>
      <c r="K137" s="52">
        <f>$S137*'Tabell 3.1 DOK32025'!K$94/100</f>
        <v>-97.312555259716532</v>
      </c>
      <c r="L137" s="52">
        <f>$S137*'Tabell 3.1 DOK32025'!L$94/100</f>
        <v>-188.60335048837817</v>
      </c>
      <c r="M137" s="52">
        <f>$S137*'Tabell 3.1 DOK32025'!M$94/100</f>
        <v>-151.98146238429331</v>
      </c>
      <c r="N137" s="52">
        <f>$S137*'Tabell 3.1 DOK32025'!N$94/100</f>
        <v>-236.76440580370999</v>
      </c>
      <c r="O137" s="52">
        <f>$S137*'Tabell 3.1 DOK32025'!O$94/100</f>
        <v>-281.8425183302063</v>
      </c>
      <c r="P137" s="52">
        <f>$S137*'Tabell 3.1 DOK32025'!P$94/100</f>
        <v>-122.27412734563107</v>
      </c>
      <c r="Q137" s="52">
        <f>$S137*'Tabell 3.1 DOK32025'!Q$94/100</f>
        <v>-88.53961634446506</v>
      </c>
      <c r="R137" s="52">
        <f>$S137*'Tabell 3.1 DOK32025'!R$94/100</f>
        <v>-256.52332421146031</v>
      </c>
      <c r="S137" s="336">
        <v>-2851.5765374601165</v>
      </c>
    </row>
    <row r="138" spans="1:19" ht="16.5" customHeight="1" x14ac:dyDescent="0.35">
      <c r="A138" s="52" t="str">
        <f t="shared" si="36"/>
        <v xml:space="preserve"> - herav justering for engangstiltak</v>
      </c>
      <c r="B138" s="52"/>
      <c r="C138" s="52"/>
      <c r="D138" s="52">
        <f>$S138*'Tabell 3.1 DOK32025'!D$94/100</f>
        <v>0</v>
      </c>
      <c r="E138" s="52">
        <f>$S138*'Tabell 3.1 DOK32025'!E$94/100</f>
        <v>0</v>
      </c>
      <c r="F138" s="52">
        <f>$S138*'Tabell 3.1 DOK32025'!F$94/100</f>
        <v>0</v>
      </c>
      <c r="G138" s="52">
        <f>$S138*'Tabell 3.1 DOK32025'!G$94/100</f>
        <v>0</v>
      </c>
      <c r="H138" s="52">
        <f>$S138*'Tabell 3.1 DOK32025'!H$94/100</f>
        <v>0</v>
      </c>
      <c r="I138" s="52">
        <f>$S138*'Tabell 3.1 DOK32025'!I$94/100</f>
        <v>0</v>
      </c>
      <c r="J138" s="52">
        <f>$S138*'Tabell 3.1 DOK32025'!J$94/100</f>
        <v>0</v>
      </c>
      <c r="K138" s="52">
        <f>$S138*'Tabell 3.1 DOK32025'!K$94/100</f>
        <v>0</v>
      </c>
      <c r="L138" s="52">
        <f>$S138*'Tabell 3.1 DOK32025'!L$94/100</f>
        <v>0</v>
      </c>
      <c r="M138" s="52">
        <f>$S138*'Tabell 3.1 DOK32025'!M$94/100</f>
        <v>0</v>
      </c>
      <c r="N138" s="52">
        <f>$S138*'Tabell 3.1 DOK32025'!N$94/100</f>
        <v>0</v>
      </c>
      <c r="O138" s="52">
        <f>$S138*'Tabell 3.1 DOK32025'!O$94/100</f>
        <v>0</v>
      </c>
      <c r="P138" s="52">
        <f>$S138*'Tabell 3.1 DOK32025'!P$94/100</f>
        <v>0</v>
      </c>
      <c r="Q138" s="52">
        <f>$S138*'Tabell 3.1 DOK32025'!Q$94/100</f>
        <v>0</v>
      </c>
      <c r="R138" s="52">
        <f>$S138*'Tabell 3.1 DOK32025'!R$94/100</f>
        <v>0</v>
      </c>
      <c r="S138" s="336">
        <v>0</v>
      </c>
    </row>
    <row r="139" spans="1:19" ht="16.5" customHeight="1" x14ac:dyDescent="0.35">
      <c r="A139" s="52" t="str">
        <f t="shared" si="36"/>
        <v xml:space="preserve"> - herav justering for oppgaveendringer mellom sektorer</v>
      </c>
      <c r="B139" s="52"/>
      <c r="C139" s="52"/>
      <c r="D139" s="52">
        <f>$S139*'Tabell 3.1 DOK32025'!D$94/100</f>
        <v>0</v>
      </c>
      <c r="E139" s="52">
        <f>$S139*'Tabell 3.1 DOK32025'!E$94/100</f>
        <v>0</v>
      </c>
      <c r="F139" s="52">
        <f>$S139*'Tabell 3.1 DOK32025'!F$94/100</f>
        <v>0</v>
      </c>
      <c r="G139" s="52">
        <f>$S139*'Tabell 3.1 DOK32025'!G$94/100</f>
        <v>0</v>
      </c>
      <c r="H139" s="52">
        <f>$S139*'Tabell 3.1 DOK32025'!H$94/100</f>
        <v>0</v>
      </c>
      <c r="I139" s="52">
        <f>$S139*'Tabell 3.1 DOK32025'!I$94/100</f>
        <v>0</v>
      </c>
      <c r="J139" s="52">
        <f>$S139*'Tabell 3.1 DOK32025'!J$94/100</f>
        <v>0</v>
      </c>
      <c r="K139" s="52">
        <f>$S139*'Tabell 3.1 DOK32025'!K$94/100</f>
        <v>0</v>
      </c>
      <c r="L139" s="52">
        <f>$S139*'Tabell 3.1 DOK32025'!L$94/100</f>
        <v>0</v>
      </c>
      <c r="M139" s="52">
        <f>$S139*'Tabell 3.1 DOK32025'!M$94/100</f>
        <v>0</v>
      </c>
      <c r="N139" s="52">
        <f>$S139*'Tabell 3.1 DOK32025'!N$94/100</f>
        <v>0</v>
      </c>
      <c r="O139" s="52">
        <f>$S139*'Tabell 3.1 DOK32025'!O$94/100</f>
        <v>0</v>
      </c>
      <c r="P139" s="52">
        <f>$S139*'Tabell 3.1 DOK32025'!P$94/100</f>
        <v>0</v>
      </c>
      <c r="Q139" s="52">
        <f>$S139*'Tabell 3.1 DOK32025'!Q$94/100</f>
        <v>0</v>
      </c>
      <c r="R139" s="52">
        <f>$S139*'Tabell 3.1 DOK32025'!R$94/100</f>
        <v>0</v>
      </c>
      <c r="S139" s="336">
        <v>0</v>
      </c>
    </row>
    <row r="140" spans="1:19" ht="16.5" customHeight="1" x14ac:dyDescent="0.35">
      <c r="A140" s="52" t="str">
        <f t="shared" si="36"/>
        <v xml:space="preserve"> - herav uspesifiserte rammeendringer</v>
      </c>
      <c r="B140" s="52"/>
      <c r="C140" s="52"/>
      <c r="D140" s="52">
        <f>$S140*'Tabell 3.1 DOK32025'!D$94/100</f>
        <v>-687.28488151138185</v>
      </c>
      <c r="E140" s="52">
        <f>$S140*'Tabell 3.1 DOK32025'!E$94/100</f>
        <v>-586.65621419471029</v>
      </c>
      <c r="F140" s="52">
        <f>$S140*'Tabell 3.1 DOK32025'!F$94/100</f>
        <v>-384.47771371017882</v>
      </c>
      <c r="G140" s="52">
        <f>$S140*'Tabell 3.1 DOK32025'!G$94/100</f>
        <v>-309.61017174000568</v>
      </c>
      <c r="H140" s="52">
        <f>$S140*'Tabell 3.1 DOK32025'!H$94/100</f>
        <v>-340.64026468853388</v>
      </c>
      <c r="I140" s="52">
        <f>$S140*'Tabell 3.1 DOK32025'!I$94/100</f>
        <v>-98.680914515549446</v>
      </c>
      <c r="J140" s="52">
        <f>$S140*'Tabell 3.1 DOK32025'!J$94/100</f>
        <v>-125.10317970547108</v>
      </c>
      <c r="K140" s="52">
        <f>$S140*'Tabell 3.1 DOK32025'!K$94/100</f>
        <v>-172.60869488779434</v>
      </c>
      <c r="L140" s="52">
        <f>$S140*'Tabell 3.1 DOK32025'!L$94/100</f>
        <v>-334.53625888642637</v>
      </c>
      <c r="M140" s="52">
        <f>$S140*'Tabell 3.1 DOK32025'!M$94/100</f>
        <v>-269.57797788042268</v>
      </c>
      <c r="N140" s="52">
        <f>$S140*'Tabell 3.1 DOK32025'!N$94/100</f>
        <v>-419.96220295101045</v>
      </c>
      <c r="O140" s="52">
        <f>$S140*'Tabell 3.1 DOK32025'!O$94/100</f>
        <v>-499.9197598195704</v>
      </c>
      <c r="P140" s="52">
        <f>$S140*'Tabell 3.1 DOK32025'!P$94/100</f>
        <v>-216.88442445422251</v>
      </c>
      <c r="Q140" s="52">
        <f>$S140*'Tabell 3.1 DOK32025'!Q$94/100</f>
        <v>-157.04764490354063</v>
      </c>
      <c r="R140" s="52">
        <f>$S140*'Tabell 3.1 DOK32025'!R$94/100</f>
        <v>-455.00969615118163</v>
      </c>
      <c r="S140" s="336">
        <v>-5058</v>
      </c>
    </row>
    <row r="141" spans="1:19" ht="16.5" customHeight="1" x14ac:dyDescent="0.35">
      <c r="A141" s="59" t="str">
        <f t="shared" si="36"/>
        <v xml:space="preserve"> - herav spesifiserte rammeendringer</v>
      </c>
      <c r="B141" s="59"/>
      <c r="C141" s="59"/>
      <c r="D141" s="59">
        <f>$S141*'Tabell 3.1 DOK32025'!D$94/100</f>
        <v>0</v>
      </c>
      <c r="E141" s="59">
        <f>$S141*'Tabell 3.1 DOK32025'!E$94/100</f>
        <v>0</v>
      </c>
      <c r="F141" s="59">
        <f>$S141*'Tabell 3.1 DOK32025'!F$94/100</f>
        <v>0</v>
      </c>
      <c r="G141" s="59">
        <f>$S141*'Tabell 3.1 DOK32025'!G$94/100</f>
        <v>0</v>
      </c>
      <c r="H141" s="59">
        <f>$S141*'Tabell 3.1 DOK32025'!H$94/100</f>
        <v>0</v>
      </c>
      <c r="I141" s="59">
        <f>$S141*'Tabell 3.1 DOK32025'!I$94/100</f>
        <v>0</v>
      </c>
      <c r="J141" s="59">
        <f>$S141*'Tabell 3.1 DOK32025'!J$94/100</f>
        <v>0</v>
      </c>
      <c r="K141" s="59">
        <f>$S141*'Tabell 3.1 DOK32025'!K$94/100</f>
        <v>0</v>
      </c>
      <c r="L141" s="59">
        <f>$S141*'Tabell 3.1 DOK32025'!L$94/100</f>
        <v>0</v>
      </c>
      <c r="M141" s="59">
        <f>$S141*'Tabell 3.1 DOK32025'!M$94/100</f>
        <v>0</v>
      </c>
      <c r="N141" s="59">
        <f>$S141*'Tabell 3.1 DOK32025'!N$94/100</f>
        <v>0</v>
      </c>
      <c r="O141" s="59">
        <f>$S141*'Tabell 3.1 DOK32025'!O$94/100</f>
        <v>0</v>
      </c>
      <c r="P141" s="59">
        <f>$S141*'Tabell 3.1 DOK32025'!P$94/100</f>
        <v>0</v>
      </c>
      <c r="Q141" s="59">
        <f>$S141*'Tabell 3.1 DOK32025'!Q$94/100</f>
        <v>0</v>
      </c>
      <c r="R141" s="59">
        <f>$S141*'Tabell 3.1 DOK32025'!R$94/100</f>
        <v>0</v>
      </c>
      <c r="S141" s="336">
        <v>0</v>
      </c>
    </row>
    <row r="142" spans="1:19" ht="16.5" customHeight="1" x14ac:dyDescent="0.35">
      <c r="A142" s="59" t="str">
        <f t="shared" si="36"/>
        <v>Vridningseffekter knyttet til endringer i særskilte tildelinger</v>
      </c>
      <c r="B142" s="59"/>
      <c r="C142" s="59"/>
      <c r="D142" s="59">
        <f>'Tabell 2.1 DOK32025'!D49+'Tabell 2.1 DOK32025'!D50-SUM(D130:D134)</f>
        <v>0</v>
      </c>
      <c r="E142" s="59">
        <f>'Tabell 2.1 DOK32025'!E49+'Tabell 2.1 DOK32025'!E50-SUM(E130:E134)</f>
        <v>0</v>
      </c>
      <c r="F142" s="59">
        <f>'Tabell 2.1 DOK32025'!F49+'Tabell 2.1 DOK32025'!F50-SUM(F130:F134)</f>
        <v>0</v>
      </c>
      <c r="G142" s="59">
        <f>'Tabell 2.1 DOK32025'!G49+'Tabell 2.1 DOK32025'!G50-SUM(G130:G134)</f>
        <v>0</v>
      </c>
      <c r="H142" s="59">
        <f>'Tabell 2.1 DOK32025'!H49+'Tabell 2.1 DOK32025'!H50-SUM(H130:H134)</f>
        <v>0</v>
      </c>
      <c r="I142" s="59">
        <f>'Tabell 2.1 DOK32025'!I49+'Tabell 2.1 DOK32025'!I50-SUM(I130:I134)</f>
        <v>0</v>
      </c>
      <c r="J142" s="59">
        <f>'Tabell 2.1 DOK32025'!J49+'Tabell 2.1 DOK32025'!J50-SUM(J130:J134)</f>
        <v>0</v>
      </c>
      <c r="K142" s="59">
        <f>'Tabell 2.1 DOK32025'!K49+'Tabell 2.1 DOK32025'!K50-SUM(K130:K134)</f>
        <v>0</v>
      </c>
      <c r="L142" s="59">
        <f>'Tabell 2.1 DOK32025'!L49+'Tabell 2.1 DOK32025'!L50-SUM(L130:L134)</f>
        <v>0</v>
      </c>
      <c r="M142" s="59">
        <f>'Tabell 2.1 DOK32025'!M49+'Tabell 2.1 DOK32025'!M50-SUM(M130:M134)</f>
        <v>0</v>
      </c>
      <c r="N142" s="59">
        <f>'Tabell 2.1 DOK32025'!N49+'Tabell 2.1 DOK32025'!N50-SUM(N130:N134)</f>
        <v>0</v>
      </c>
      <c r="O142" s="59">
        <f>'Tabell 2.1 DOK32025'!O49+'Tabell 2.1 DOK32025'!O50-SUM(O130:O134)</f>
        <v>0</v>
      </c>
      <c r="P142" s="59">
        <f>'Tabell 2.1 DOK32025'!P49+'Tabell 2.1 DOK32025'!P50-SUM(P130:P134)</f>
        <v>0</v>
      </c>
      <c r="Q142" s="59">
        <f>'Tabell 2.1 DOK32025'!Q49+'Tabell 2.1 DOK32025'!Q50-SUM(Q130:Q134)</f>
        <v>0</v>
      </c>
      <c r="R142" s="59">
        <f>'Tabell 2.1 DOK32025'!R49+'Tabell 2.1 DOK32025'!R50-SUM(R130:R134)</f>
        <v>0</v>
      </c>
      <c r="S142" s="59">
        <f>SUM(D142:R142)</f>
        <v>0</v>
      </c>
    </row>
    <row r="143" spans="1:19" ht="16.5" customHeight="1" x14ac:dyDescent="0.35">
      <c r="A143" s="50" t="str">
        <f t="shared" si="36"/>
        <v>Kompensasjon for forventet lønns- og prisutvikling</v>
      </c>
      <c r="B143" s="50"/>
      <c r="C143" s="50"/>
      <c r="D143" s="50">
        <f t="shared" ref="D143:S143" si="38">SUM(D144:D144)</f>
        <v>3154.8983309334808</v>
      </c>
      <c r="E143" s="50">
        <f t="shared" si="38"/>
        <v>2692.9745739852929</v>
      </c>
      <c r="F143" s="50">
        <f t="shared" si="38"/>
        <v>1764.8985593833058</v>
      </c>
      <c r="G143" s="50">
        <f t="shared" si="38"/>
        <v>1421.2281403812551</v>
      </c>
      <c r="H143" s="50">
        <f t="shared" si="38"/>
        <v>1563.6680384286865</v>
      </c>
      <c r="I143" s="50">
        <f t="shared" si="38"/>
        <v>452.98283270172692</v>
      </c>
      <c r="J143" s="50">
        <f t="shared" si="38"/>
        <v>574.27105333572774</v>
      </c>
      <c r="K143" s="50">
        <f t="shared" si="38"/>
        <v>792.33938946624505</v>
      </c>
      <c r="L143" s="50">
        <f t="shared" si="38"/>
        <v>1535.6483362133129</v>
      </c>
      <c r="M143" s="50">
        <f t="shared" si="38"/>
        <v>1237.465184162186</v>
      </c>
      <c r="N143" s="50">
        <f t="shared" si="38"/>
        <v>1927.7858262088789</v>
      </c>
      <c r="O143" s="50">
        <f t="shared" si="38"/>
        <v>2294.8213445159422</v>
      </c>
      <c r="P143" s="50">
        <f t="shared" si="38"/>
        <v>995.58178438523328</v>
      </c>
      <c r="Q143" s="50">
        <f t="shared" si="38"/>
        <v>720.90826688002608</v>
      </c>
      <c r="R143" s="50">
        <f t="shared" si="38"/>
        <v>2088.6671154312894</v>
      </c>
      <c r="S143" s="50">
        <f t="shared" si="38"/>
        <v>23218.13877641259</v>
      </c>
    </row>
    <row r="144" spans="1:19" ht="16.5" customHeight="1" x14ac:dyDescent="0.35">
      <c r="A144" s="52" t="str">
        <f t="shared" si="36"/>
        <v xml:space="preserve"> - herav generell lønns- og priskompensasjon</v>
      </c>
      <c r="B144" s="52"/>
      <c r="C144" s="52"/>
      <c r="D144" s="52">
        <f>$S144*'Tabell 3.1 DOK32025'!D$94/100</f>
        <v>3154.8983309334808</v>
      </c>
      <c r="E144" s="52">
        <f>$S144*'Tabell 3.1 DOK32025'!E$94/100</f>
        <v>2692.9745739852929</v>
      </c>
      <c r="F144" s="52">
        <f>$S144*'Tabell 3.1 DOK32025'!F$94/100</f>
        <v>1764.8985593833058</v>
      </c>
      <c r="G144" s="52">
        <f>$S144*'Tabell 3.1 DOK32025'!G$94/100</f>
        <v>1421.2281403812551</v>
      </c>
      <c r="H144" s="52">
        <f>$S144*'Tabell 3.1 DOK32025'!H$94/100</f>
        <v>1563.6680384286865</v>
      </c>
      <c r="I144" s="52">
        <f>$S144*'Tabell 3.1 DOK32025'!I$94/100</f>
        <v>452.98283270172692</v>
      </c>
      <c r="J144" s="52">
        <f>$S144*'Tabell 3.1 DOK32025'!J$94/100</f>
        <v>574.27105333572774</v>
      </c>
      <c r="K144" s="52">
        <f>$S144*'Tabell 3.1 DOK32025'!K$94/100</f>
        <v>792.33938946624505</v>
      </c>
      <c r="L144" s="52">
        <f>$S144*'Tabell 3.1 DOK32025'!L$94/100</f>
        <v>1535.6483362133129</v>
      </c>
      <c r="M144" s="52">
        <f>$S144*'Tabell 3.1 DOK32025'!M$94/100</f>
        <v>1237.465184162186</v>
      </c>
      <c r="N144" s="52">
        <f>$S144*'Tabell 3.1 DOK32025'!N$94/100</f>
        <v>1927.7858262088789</v>
      </c>
      <c r="O144" s="52">
        <f>$S144*'Tabell 3.1 DOK32025'!O$94/100</f>
        <v>2294.8213445159422</v>
      </c>
      <c r="P144" s="52">
        <f>$S144*'Tabell 3.1 DOK32025'!P$94/100</f>
        <v>995.58178438523328</v>
      </c>
      <c r="Q144" s="52">
        <f>$S144*'Tabell 3.1 DOK32025'!Q$94/100</f>
        <v>720.90826688002608</v>
      </c>
      <c r="R144" s="52">
        <f>$S144*'Tabell 3.1 DOK32025'!R$94/100</f>
        <v>2088.6671154312894</v>
      </c>
      <c r="S144" s="336">
        <v>23218.13877641259</v>
      </c>
    </row>
    <row r="145" spans="1:19" ht="16.5" customHeight="1" thickBot="1" x14ac:dyDescent="0.4">
      <c r="A145" s="180" t="str">
        <f t="shared" si="36"/>
        <v>Bydelsfordelt budsjett 2025</v>
      </c>
      <c r="B145" s="180"/>
      <c r="C145" s="180"/>
      <c r="D145" s="181">
        <f t="shared" ref="D145:S145" si="39">D134+D143+SUM(D130:D133)+D142</f>
        <v>71569.686815570269</v>
      </c>
      <c r="E145" s="181">
        <f t="shared" si="39"/>
        <v>61090.826595795254</v>
      </c>
      <c r="F145" s="181">
        <f t="shared" si="39"/>
        <v>40037.18152113651</v>
      </c>
      <c r="G145" s="181">
        <f t="shared" si="39"/>
        <v>32240.928940003414</v>
      </c>
      <c r="H145" s="181">
        <f t="shared" si="39"/>
        <v>35472.214966986146</v>
      </c>
      <c r="I145" s="181">
        <f t="shared" si="39"/>
        <v>10276.03303454155</v>
      </c>
      <c r="J145" s="181">
        <f t="shared" si="39"/>
        <v>13027.48777401165</v>
      </c>
      <c r="K145" s="181">
        <f t="shared" si="39"/>
        <v>17974.424532076937</v>
      </c>
      <c r="L145" s="181">
        <f t="shared" si="39"/>
        <v>34836.580755716175</v>
      </c>
      <c r="M145" s="181">
        <f t="shared" si="39"/>
        <v>28072.218621845339</v>
      </c>
      <c r="N145" s="181">
        <f t="shared" si="39"/>
        <v>43732.321411587785</v>
      </c>
      <c r="O145" s="181">
        <f t="shared" si="39"/>
        <v>52058.617329863744</v>
      </c>
      <c r="P145" s="181">
        <f t="shared" si="39"/>
        <v>22585.030968860112</v>
      </c>
      <c r="Q145" s="181">
        <f t="shared" si="39"/>
        <v>16353.990991555309</v>
      </c>
      <c r="R145" s="181">
        <f t="shared" si="39"/>
        <v>47381.955179889337</v>
      </c>
      <c r="S145" s="181">
        <f t="shared" si="39"/>
        <v>526709.49943943927</v>
      </c>
    </row>
    <row r="146" spans="1:19" ht="16.5" customHeight="1" thickBot="1" x14ac:dyDescent="0.4">
      <c r="A146" s="52"/>
      <c r="B146" s="52"/>
      <c r="C146" s="52"/>
      <c r="D146" s="53"/>
      <c r="E146" s="53"/>
      <c r="F146" s="53"/>
      <c r="G146" s="53"/>
      <c r="H146" s="53"/>
      <c r="I146" s="53"/>
      <c r="J146" s="53"/>
      <c r="K146" s="53"/>
      <c r="L146" s="53"/>
      <c r="M146" s="53"/>
      <c r="N146" s="53"/>
      <c r="O146" s="53"/>
      <c r="P146" s="53"/>
      <c r="Q146" s="53"/>
      <c r="R146" s="53"/>
      <c r="S146" s="53"/>
    </row>
    <row r="147" spans="1:19" ht="16.5" customHeight="1" x14ac:dyDescent="0.35">
      <c r="A147" s="177" t="str">
        <f>'Tabell 2.1 DOK32025'!A54</f>
        <v>FO4C Økonomisk sosialhjelp</v>
      </c>
      <c r="B147" s="177"/>
      <c r="C147" s="177"/>
      <c r="D147" s="178"/>
      <c r="E147" s="178"/>
      <c r="F147" s="178"/>
      <c r="G147" s="178"/>
      <c r="H147" s="178"/>
      <c r="I147" s="178"/>
      <c r="J147" s="178"/>
      <c r="K147" s="178"/>
      <c r="L147" s="178"/>
      <c r="M147" s="178"/>
      <c r="N147" s="178"/>
      <c r="O147" s="178"/>
      <c r="P147" s="178"/>
      <c r="Q147" s="178"/>
      <c r="R147" s="178"/>
      <c r="S147" s="178"/>
    </row>
    <row r="148" spans="1:19" ht="16.5" customHeight="1" x14ac:dyDescent="0.35">
      <c r="A148" s="58" t="str">
        <f t="shared" ref="A148:A163" si="40">A130</f>
        <v>Bydelsfordelt Dok3 2024</v>
      </c>
      <c r="B148" s="58"/>
      <c r="C148" s="58"/>
      <c r="D148" s="277">
        <v>225438.40359407879</v>
      </c>
      <c r="E148" s="277">
        <v>206002.98534559013</v>
      </c>
      <c r="F148" s="277">
        <v>129924.02823987789</v>
      </c>
      <c r="G148" s="277">
        <v>101314.26607286857</v>
      </c>
      <c r="H148" s="277">
        <v>103406.65104925407</v>
      </c>
      <c r="I148" s="277">
        <v>31208.01731789055</v>
      </c>
      <c r="J148" s="277">
        <v>40870.450568047752</v>
      </c>
      <c r="K148" s="277">
        <v>58639.396575234816</v>
      </c>
      <c r="L148" s="277">
        <v>106995.57562388838</v>
      </c>
      <c r="M148" s="277">
        <v>89076.521844576113</v>
      </c>
      <c r="N148" s="277">
        <v>139430.84148683303</v>
      </c>
      <c r="O148" s="277">
        <v>162238.57560859519</v>
      </c>
      <c r="P148" s="277">
        <v>77254.996133492255</v>
      </c>
      <c r="Q148" s="277">
        <v>50737.521908604154</v>
      </c>
      <c r="R148" s="277">
        <v>158973.76852149854</v>
      </c>
      <c r="S148" s="277">
        <v>1681511.99989033</v>
      </c>
    </row>
    <row r="149" spans="1:19" ht="16.5" customHeight="1" x14ac:dyDescent="0.35">
      <c r="A149" s="52" t="str">
        <f t="shared" si="40"/>
        <v>Effekt av oppdaterte kriterieandeler</v>
      </c>
      <c r="B149" s="52"/>
      <c r="C149" s="52"/>
      <c r="D149" s="278">
        <v>800.56843671514071</v>
      </c>
      <c r="E149" s="278">
        <v>-3139.8958717024811</v>
      </c>
      <c r="F149" s="278">
        <v>-1532.2181043767184</v>
      </c>
      <c r="G149" s="278">
        <v>812.08396035021224</v>
      </c>
      <c r="H149" s="278">
        <v>3753.6052833237882</v>
      </c>
      <c r="I149" s="278">
        <v>3088.6924748264846</v>
      </c>
      <c r="J149" s="278">
        <v>2365.5465810306587</v>
      </c>
      <c r="K149" s="278">
        <v>1195.6053708315403</v>
      </c>
      <c r="L149" s="278">
        <v>3342.9102467855228</v>
      </c>
      <c r="M149" s="278">
        <v>2008.5912160419277</v>
      </c>
      <c r="N149" s="278">
        <v>-6967.8561613596739</v>
      </c>
      <c r="O149" s="278">
        <v>1073.6122009710757</v>
      </c>
      <c r="P149" s="278">
        <v>-2268.3614028369866</v>
      </c>
      <c r="Q149" s="278">
        <v>1600.9718949835578</v>
      </c>
      <c r="R149" s="278">
        <v>-6133.8561255842642</v>
      </c>
      <c r="S149" s="278">
        <v>-7.6329888538126857E-10</v>
      </c>
    </row>
    <row r="150" spans="1:19" ht="16.5" customHeight="1" x14ac:dyDescent="0.35">
      <c r="A150" s="52" t="str">
        <f t="shared" si="40"/>
        <v>Effekt av oppdaterte regnskapsandeler</v>
      </c>
      <c r="B150" s="52"/>
      <c r="C150" s="52"/>
      <c r="D150" s="278">
        <v>-2664.5034028768719</v>
      </c>
      <c r="E150" s="278">
        <v>-3485.9524491144389</v>
      </c>
      <c r="F150" s="278">
        <v>-1873.4407724160012</v>
      </c>
      <c r="G150" s="278">
        <v>1909.1542983967779</v>
      </c>
      <c r="H150" s="278">
        <v>241.01381246265723</v>
      </c>
      <c r="I150" s="278">
        <v>598.56512800844484</v>
      </c>
      <c r="J150" s="278">
        <v>552.75631236051879</v>
      </c>
      <c r="K150" s="278">
        <v>836.63130456937881</v>
      </c>
      <c r="L150" s="278">
        <v>910.34874823610778</v>
      </c>
      <c r="M150" s="278">
        <v>-812.83340737906667</v>
      </c>
      <c r="N150" s="278">
        <v>1027.9882996696347</v>
      </c>
      <c r="O150" s="278">
        <v>-282.63783891450265</v>
      </c>
      <c r="P150" s="278">
        <v>887.56210682930396</v>
      </c>
      <c r="Q150" s="278">
        <v>206.5442098183313</v>
      </c>
      <c r="R150" s="278">
        <v>1948.8036503495823</v>
      </c>
      <c r="S150" s="278">
        <v>-1.4311854100898786E-10</v>
      </c>
    </row>
    <row r="151" spans="1:19" ht="16.5" customHeight="1" x14ac:dyDescent="0.35">
      <c r="A151" s="59" t="str">
        <f t="shared" si="40"/>
        <v>Effekt av endringer i fordelingssystemet</v>
      </c>
      <c r="B151" s="59"/>
      <c r="C151" s="59"/>
      <c r="D151" s="279">
        <v>0</v>
      </c>
      <c r="E151" s="279">
        <v>0</v>
      </c>
      <c r="F151" s="279">
        <v>0</v>
      </c>
      <c r="G151" s="279">
        <v>0</v>
      </c>
      <c r="H151" s="279">
        <v>0</v>
      </c>
      <c r="I151" s="279">
        <v>0</v>
      </c>
      <c r="J151" s="279">
        <v>0</v>
      </c>
      <c r="K151" s="279">
        <v>0</v>
      </c>
      <c r="L151" s="279">
        <v>0</v>
      </c>
      <c r="M151" s="279">
        <v>0</v>
      </c>
      <c r="N151" s="279">
        <v>0</v>
      </c>
      <c r="O151" s="279">
        <v>0</v>
      </c>
      <c r="P151" s="279">
        <v>0</v>
      </c>
      <c r="Q151" s="279">
        <v>0</v>
      </c>
      <c r="R151" s="279">
        <v>0</v>
      </c>
      <c r="S151" s="279">
        <v>0</v>
      </c>
    </row>
    <row r="152" spans="1:19" ht="16.5" customHeight="1" x14ac:dyDescent="0.35">
      <c r="A152" s="50" t="str">
        <f t="shared" si="40"/>
        <v>Reelle endringer</v>
      </c>
      <c r="B152" s="50"/>
      <c r="C152" s="50"/>
      <c r="D152" s="50">
        <f>SUM(D153:D159)</f>
        <v>27385.512139861443</v>
      </c>
      <c r="E152" s="50">
        <f t="shared" ref="E152:S152" si="41">SUM(E153:E159)</f>
        <v>24054.126139659056</v>
      </c>
      <c r="F152" s="50">
        <f t="shared" si="41"/>
        <v>15497.164597423125</v>
      </c>
      <c r="G152" s="50">
        <f t="shared" si="41"/>
        <v>12743.25098180872</v>
      </c>
      <c r="H152" s="50">
        <f t="shared" si="41"/>
        <v>13155.521761693151</v>
      </c>
      <c r="I152" s="50">
        <f t="shared" si="41"/>
        <v>4274.3027897148932</v>
      </c>
      <c r="J152" s="50">
        <f t="shared" si="41"/>
        <v>5363.6600228417055</v>
      </c>
      <c r="K152" s="50">
        <f t="shared" si="41"/>
        <v>7431.6345651063157</v>
      </c>
      <c r="L152" s="50">
        <f t="shared" si="41"/>
        <v>13626.807791152132</v>
      </c>
      <c r="M152" s="50">
        <f t="shared" si="41"/>
        <v>11057.401256540674</v>
      </c>
      <c r="N152" s="50">
        <f t="shared" si="41"/>
        <v>16351.235010010441</v>
      </c>
      <c r="O152" s="50">
        <f t="shared" si="41"/>
        <v>19969.398774721925</v>
      </c>
      <c r="P152" s="50">
        <f t="shared" si="41"/>
        <v>9293.7881116167628</v>
      </c>
      <c r="Q152" s="50">
        <f t="shared" si="41"/>
        <v>6436.2124406987487</v>
      </c>
      <c r="R152" s="50">
        <f t="shared" si="41"/>
        <v>18959.983617150909</v>
      </c>
      <c r="S152" s="50">
        <f t="shared" si="41"/>
        <v>205600</v>
      </c>
    </row>
    <row r="153" spans="1:19" ht="16.5" customHeight="1" x14ac:dyDescent="0.35">
      <c r="A153" s="52" t="str">
        <f t="shared" si="40"/>
        <v xml:space="preserve"> - herav justering for demografiske forhold</v>
      </c>
      <c r="B153" s="52"/>
      <c r="C153" s="52"/>
      <c r="D153" s="52">
        <f>$S153*'Tabell 3.1 DOK32025'!D$98/100</f>
        <v>0</v>
      </c>
      <c r="E153" s="52">
        <f>$S153*'Tabell 3.1 DOK32025'!E$98/100</f>
        <v>0</v>
      </c>
      <c r="F153" s="52">
        <f>$S153*'Tabell 3.1 DOK32025'!F$98/100</f>
        <v>0</v>
      </c>
      <c r="G153" s="52">
        <f>$S153*'Tabell 3.1 DOK32025'!G$98/100</f>
        <v>0</v>
      </c>
      <c r="H153" s="52">
        <f>$S153*'Tabell 3.1 DOK32025'!H$98/100</f>
        <v>0</v>
      </c>
      <c r="I153" s="52">
        <f>$S153*'Tabell 3.1 DOK32025'!I$98/100</f>
        <v>0</v>
      </c>
      <c r="J153" s="52">
        <f>$S153*'Tabell 3.1 DOK32025'!J$98/100</f>
        <v>0</v>
      </c>
      <c r="K153" s="52">
        <f>$S153*'Tabell 3.1 DOK32025'!K$98/100</f>
        <v>0</v>
      </c>
      <c r="L153" s="52">
        <f>$S153*'Tabell 3.1 DOK32025'!L$98/100</f>
        <v>0</v>
      </c>
      <c r="M153" s="52">
        <f>$S153*'Tabell 3.1 DOK32025'!M$98/100</f>
        <v>0</v>
      </c>
      <c r="N153" s="52">
        <f>$S153*'Tabell 3.1 DOK32025'!N$98/100</f>
        <v>0</v>
      </c>
      <c r="O153" s="52">
        <f>$S153*'Tabell 3.1 DOK32025'!O$98/100</f>
        <v>0</v>
      </c>
      <c r="P153" s="52">
        <f>$S153*'Tabell 3.1 DOK32025'!P$98/100</f>
        <v>0</v>
      </c>
      <c r="Q153" s="52">
        <f>$S153*'Tabell 3.1 DOK32025'!Q$98/100</f>
        <v>0</v>
      </c>
      <c r="R153" s="52">
        <f>$S153*'Tabell 3.1 DOK32025'!R$98/100</f>
        <v>0</v>
      </c>
      <c r="S153" s="336">
        <v>0</v>
      </c>
    </row>
    <row r="154" spans="1:19" ht="16.5" customHeight="1" x14ac:dyDescent="0.35">
      <c r="A154" s="52" t="str">
        <f t="shared" si="40"/>
        <v xml:space="preserve"> - herav justering for andre aktivitetsnøytrale forhold</v>
      </c>
      <c r="B154" s="52"/>
      <c r="C154" s="52"/>
      <c r="D154" s="52">
        <f>$S154*'Tabell 3.1 DOK32025'!D$98/100</f>
        <v>27385.512139861443</v>
      </c>
      <c r="E154" s="52">
        <f>$S154*'Tabell 3.1 DOK32025'!E$98/100</f>
        <v>24054.126139659056</v>
      </c>
      <c r="F154" s="52">
        <f>$S154*'Tabell 3.1 DOK32025'!F$98/100</f>
        <v>15497.164597423125</v>
      </c>
      <c r="G154" s="52">
        <f>$S154*'Tabell 3.1 DOK32025'!G$98/100</f>
        <v>12743.25098180872</v>
      </c>
      <c r="H154" s="52">
        <f>$S154*'Tabell 3.1 DOK32025'!H$98/100</f>
        <v>13155.521761693151</v>
      </c>
      <c r="I154" s="52">
        <f>$S154*'Tabell 3.1 DOK32025'!I$98/100</f>
        <v>4274.3027897148932</v>
      </c>
      <c r="J154" s="52">
        <f>$S154*'Tabell 3.1 DOK32025'!J$98/100</f>
        <v>5363.6600228417055</v>
      </c>
      <c r="K154" s="52">
        <f>$S154*'Tabell 3.1 DOK32025'!K$98/100</f>
        <v>7431.6345651063157</v>
      </c>
      <c r="L154" s="52">
        <f>$S154*'Tabell 3.1 DOK32025'!L$98/100</f>
        <v>13626.807791152132</v>
      </c>
      <c r="M154" s="52">
        <f>$S154*'Tabell 3.1 DOK32025'!M$98/100</f>
        <v>11057.401256540674</v>
      </c>
      <c r="N154" s="52">
        <f>$S154*'Tabell 3.1 DOK32025'!N$98/100</f>
        <v>16351.235010010441</v>
      </c>
      <c r="O154" s="52">
        <f>$S154*'Tabell 3.1 DOK32025'!O$98/100</f>
        <v>19969.398774721925</v>
      </c>
      <c r="P154" s="52">
        <f>$S154*'Tabell 3.1 DOK32025'!P$98/100</f>
        <v>9293.7881116167628</v>
      </c>
      <c r="Q154" s="52">
        <f>$S154*'Tabell 3.1 DOK32025'!Q$98/100</f>
        <v>6436.2124406987487</v>
      </c>
      <c r="R154" s="52">
        <f>$S154*'Tabell 3.1 DOK32025'!R$98/100</f>
        <v>18959.983617150909</v>
      </c>
      <c r="S154" s="336">
        <v>205600</v>
      </c>
    </row>
    <row r="155" spans="1:19" ht="16.5" customHeight="1" x14ac:dyDescent="0.35">
      <c r="A155" s="52" t="str">
        <f t="shared" si="40"/>
        <v xml:space="preserve"> - herav endring i løpende pensjonsutgifter</v>
      </c>
      <c r="B155" s="52"/>
      <c r="C155" s="52"/>
      <c r="D155" s="52">
        <f>$S155*'Tabell 3.1 DOK32025'!D$98/100</f>
        <v>0</v>
      </c>
      <c r="E155" s="52">
        <f>$S155*'Tabell 3.1 DOK32025'!E$98/100</f>
        <v>0</v>
      </c>
      <c r="F155" s="52">
        <f>$S155*'Tabell 3.1 DOK32025'!F$98/100</f>
        <v>0</v>
      </c>
      <c r="G155" s="52">
        <f>$S155*'Tabell 3.1 DOK32025'!G$98/100</f>
        <v>0</v>
      </c>
      <c r="H155" s="52">
        <f>$S155*'Tabell 3.1 DOK32025'!H$98/100</f>
        <v>0</v>
      </c>
      <c r="I155" s="52">
        <f>$S155*'Tabell 3.1 DOK32025'!I$98/100</f>
        <v>0</v>
      </c>
      <c r="J155" s="52">
        <f>$S155*'Tabell 3.1 DOK32025'!J$98/100</f>
        <v>0</v>
      </c>
      <c r="K155" s="52">
        <f>$S155*'Tabell 3.1 DOK32025'!K$98/100</f>
        <v>0</v>
      </c>
      <c r="L155" s="52">
        <f>$S155*'Tabell 3.1 DOK32025'!L$98/100</f>
        <v>0</v>
      </c>
      <c r="M155" s="52">
        <f>$S155*'Tabell 3.1 DOK32025'!M$98/100</f>
        <v>0</v>
      </c>
      <c r="N155" s="52">
        <f>$S155*'Tabell 3.1 DOK32025'!N$98/100</f>
        <v>0</v>
      </c>
      <c r="O155" s="52">
        <f>$S155*'Tabell 3.1 DOK32025'!O$98/100</f>
        <v>0</v>
      </c>
      <c r="P155" s="52">
        <f>$S155*'Tabell 3.1 DOK32025'!P$98/100</f>
        <v>0</v>
      </c>
      <c r="Q155" s="52">
        <f>$S155*'Tabell 3.1 DOK32025'!Q$98/100</f>
        <v>0</v>
      </c>
      <c r="R155" s="52">
        <f>$S155*'Tabell 3.1 DOK32025'!R$98/100</f>
        <v>0</v>
      </c>
      <c r="S155" s="336">
        <v>0</v>
      </c>
    </row>
    <row r="156" spans="1:19" ht="16.5" customHeight="1" x14ac:dyDescent="0.35">
      <c r="A156" s="52" t="str">
        <f t="shared" si="40"/>
        <v xml:space="preserve"> - herav justering for engangstiltak</v>
      </c>
      <c r="B156" s="52"/>
      <c r="C156" s="52"/>
      <c r="D156" s="52">
        <f>$S156*'Tabell 3.1 DOK32025'!D$98/100</f>
        <v>0</v>
      </c>
      <c r="E156" s="52">
        <f>$S156*'Tabell 3.1 DOK32025'!E$98/100</f>
        <v>0</v>
      </c>
      <c r="F156" s="52">
        <f>$S156*'Tabell 3.1 DOK32025'!F$98/100</f>
        <v>0</v>
      </c>
      <c r="G156" s="52">
        <f>$S156*'Tabell 3.1 DOK32025'!G$98/100</f>
        <v>0</v>
      </c>
      <c r="H156" s="52">
        <f>$S156*'Tabell 3.1 DOK32025'!H$98/100</f>
        <v>0</v>
      </c>
      <c r="I156" s="52">
        <f>$S156*'Tabell 3.1 DOK32025'!I$98/100</f>
        <v>0</v>
      </c>
      <c r="J156" s="52">
        <f>$S156*'Tabell 3.1 DOK32025'!J$98/100</f>
        <v>0</v>
      </c>
      <c r="K156" s="52">
        <f>$S156*'Tabell 3.1 DOK32025'!K$98/100</f>
        <v>0</v>
      </c>
      <c r="L156" s="52">
        <f>$S156*'Tabell 3.1 DOK32025'!L$98/100</f>
        <v>0</v>
      </c>
      <c r="M156" s="52">
        <f>$S156*'Tabell 3.1 DOK32025'!M$98/100</f>
        <v>0</v>
      </c>
      <c r="N156" s="52">
        <f>$S156*'Tabell 3.1 DOK32025'!N$98/100</f>
        <v>0</v>
      </c>
      <c r="O156" s="52">
        <f>$S156*'Tabell 3.1 DOK32025'!O$98/100</f>
        <v>0</v>
      </c>
      <c r="P156" s="52">
        <f>$S156*'Tabell 3.1 DOK32025'!P$98/100</f>
        <v>0</v>
      </c>
      <c r="Q156" s="52">
        <f>$S156*'Tabell 3.1 DOK32025'!Q$98/100</f>
        <v>0</v>
      </c>
      <c r="R156" s="52">
        <f>$S156*'Tabell 3.1 DOK32025'!R$98/100</f>
        <v>0</v>
      </c>
      <c r="S156" s="336">
        <v>0</v>
      </c>
    </row>
    <row r="157" spans="1:19" ht="16.5" customHeight="1" x14ac:dyDescent="0.35">
      <c r="A157" s="52" t="str">
        <f t="shared" si="40"/>
        <v xml:space="preserve"> - herav justering for oppgaveendringer mellom sektorer</v>
      </c>
      <c r="B157" s="52"/>
      <c r="C157" s="52"/>
      <c r="D157" s="52">
        <f>$S157*'Tabell 3.1 DOK32025'!D$98/100</f>
        <v>0</v>
      </c>
      <c r="E157" s="52">
        <f>$S157*'Tabell 3.1 DOK32025'!E$98/100</f>
        <v>0</v>
      </c>
      <c r="F157" s="52">
        <f>$S157*'Tabell 3.1 DOK32025'!F$98/100</f>
        <v>0</v>
      </c>
      <c r="G157" s="52">
        <f>$S157*'Tabell 3.1 DOK32025'!G$98/100</f>
        <v>0</v>
      </c>
      <c r="H157" s="52">
        <f>$S157*'Tabell 3.1 DOK32025'!H$98/100</f>
        <v>0</v>
      </c>
      <c r="I157" s="52">
        <f>$S157*'Tabell 3.1 DOK32025'!I$98/100</f>
        <v>0</v>
      </c>
      <c r="J157" s="52">
        <f>$S157*'Tabell 3.1 DOK32025'!J$98/100</f>
        <v>0</v>
      </c>
      <c r="K157" s="52">
        <f>$S157*'Tabell 3.1 DOK32025'!K$98/100</f>
        <v>0</v>
      </c>
      <c r="L157" s="52">
        <f>$S157*'Tabell 3.1 DOK32025'!L$98/100</f>
        <v>0</v>
      </c>
      <c r="M157" s="52">
        <f>$S157*'Tabell 3.1 DOK32025'!M$98/100</f>
        <v>0</v>
      </c>
      <c r="N157" s="52">
        <f>$S157*'Tabell 3.1 DOK32025'!N$98/100</f>
        <v>0</v>
      </c>
      <c r="O157" s="52">
        <f>$S157*'Tabell 3.1 DOK32025'!O$98/100</f>
        <v>0</v>
      </c>
      <c r="P157" s="52">
        <f>$S157*'Tabell 3.1 DOK32025'!P$98/100</f>
        <v>0</v>
      </c>
      <c r="Q157" s="52">
        <f>$S157*'Tabell 3.1 DOK32025'!Q$98/100</f>
        <v>0</v>
      </c>
      <c r="R157" s="52">
        <f>$S157*'Tabell 3.1 DOK32025'!R$98/100</f>
        <v>0</v>
      </c>
      <c r="S157" s="336">
        <v>0</v>
      </c>
    </row>
    <row r="158" spans="1:19" ht="16.5" customHeight="1" x14ac:dyDescent="0.35">
      <c r="A158" s="52" t="str">
        <f t="shared" si="40"/>
        <v xml:space="preserve"> - herav uspesifiserte rammeendringer</v>
      </c>
      <c r="B158" s="52"/>
      <c r="C158" s="52"/>
      <c r="D158" s="52">
        <f>$S158*'Tabell 3.1 DOK32025'!D$98/100</f>
        <v>0</v>
      </c>
      <c r="E158" s="52">
        <f>$S158*'Tabell 3.1 DOK32025'!E$98/100</f>
        <v>0</v>
      </c>
      <c r="F158" s="52">
        <f>$S158*'Tabell 3.1 DOK32025'!F$98/100</f>
        <v>0</v>
      </c>
      <c r="G158" s="52">
        <f>$S158*'Tabell 3.1 DOK32025'!G$98/100</f>
        <v>0</v>
      </c>
      <c r="H158" s="52">
        <f>$S158*'Tabell 3.1 DOK32025'!H$98/100</f>
        <v>0</v>
      </c>
      <c r="I158" s="52">
        <f>$S158*'Tabell 3.1 DOK32025'!I$98/100</f>
        <v>0</v>
      </c>
      <c r="J158" s="52">
        <f>$S158*'Tabell 3.1 DOK32025'!J$98/100</f>
        <v>0</v>
      </c>
      <c r="K158" s="52">
        <f>$S158*'Tabell 3.1 DOK32025'!K$98/100</f>
        <v>0</v>
      </c>
      <c r="L158" s="52">
        <f>$S158*'Tabell 3.1 DOK32025'!L$98/100</f>
        <v>0</v>
      </c>
      <c r="M158" s="52">
        <f>$S158*'Tabell 3.1 DOK32025'!M$98/100</f>
        <v>0</v>
      </c>
      <c r="N158" s="52">
        <f>$S158*'Tabell 3.1 DOK32025'!N$98/100</f>
        <v>0</v>
      </c>
      <c r="O158" s="52">
        <f>$S158*'Tabell 3.1 DOK32025'!O$98/100</f>
        <v>0</v>
      </c>
      <c r="P158" s="52">
        <f>$S158*'Tabell 3.1 DOK32025'!P$98/100</f>
        <v>0</v>
      </c>
      <c r="Q158" s="52">
        <f>$S158*'Tabell 3.1 DOK32025'!Q$98/100</f>
        <v>0</v>
      </c>
      <c r="R158" s="52">
        <f>$S158*'Tabell 3.1 DOK32025'!R$98/100</f>
        <v>0</v>
      </c>
      <c r="S158" s="336">
        <v>0</v>
      </c>
    </row>
    <row r="159" spans="1:19" ht="16.5" customHeight="1" x14ac:dyDescent="0.35">
      <c r="A159" s="59" t="str">
        <f t="shared" si="40"/>
        <v xml:space="preserve"> - herav spesifiserte rammeendringer</v>
      </c>
      <c r="B159" s="59"/>
      <c r="C159" s="59"/>
      <c r="D159" s="59">
        <f>$S159*'Tabell 3.1 DOK32025'!D$98/100</f>
        <v>0</v>
      </c>
      <c r="E159" s="59">
        <f>$S159*'Tabell 3.1 DOK32025'!E$98/100</f>
        <v>0</v>
      </c>
      <c r="F159" s="59">
        <f>$S159*'Tabell 3.1 DOK32025'!F$98/100</f>
        <v>0</v>
      </c>
      <c r="G159" s="59">
        <f>$S159*'Tabell 3.1 DOK32025'!G$98/100</f>
        <v>0</v>
      </c>
      <c r="H159" s="59">
        <f>$S159*'Tabell 3.1 DOK32025'!H$98/100</f>
        <v>0</v>
      </c>
      <c r="I159" s="59">
        <f>$S159*'Tabell 3.1 DOK32025'!I$98/100</f>
        <v>0</v>
      </c>
      <c r="J159" s="59">
        <f>$S159*'Tabell 3.1 DOK32025'!J$98/100</f>
        <v>0</v>
      </c>
      <c r="K159" s="59">
        <f>$S159*'Tabell 3.1 DOK32025'!K$98/100</f>
        <v>0</v>
      </c>
      <c r="L159" s="59">
        <f>$S159*'Tabell 3.1 DOK32025'!L$98/100</f>
        <v>0</v>
      </c>
      <c r="M159" s="59">
        <f>$S159*'Tabell 3.1 DOK32025'!M$98/100</f>
        <v>0</v>
      </c>
      <c r="N159" s="59">
        <f>$S159*'Tabell 3.1 DOK32025'!N$98/100</f>
        <v>0</v>
      </c>
      <c r="O159" s="59">
        <f>$S159*'Tabell 3.1 DOK32025'!O$98/100</f>
        <v>0</v>
      </c>
      <c r="P159" s="59">
        <f>$S159*'Tabell 3.1 DOK32025'!P$98/100</f>
        <v>0</v>
      </c>
      <c r="Q159" s="59">
        <f>$S159*'Tabell 3.1 DOK32025'!Q$98/100</f>
        <v>0</v>
      </c>
      <c r="R159" s="59">
        <f>$S159*'Tabell 3.1 DOK32025'!R$98/100</f>
        <v>0</v>
      </c>
      <c r="S159" s="336">
        <v>0</v>
      </c>
    </row>
    <row r="160" spans="1:19" ht="16.5" customHeight="1" x14ac:dyDescent="0.35">
      <c r="A160" s="59" t="str">
        <f t="shared" si="40"/>
        <v>Vridningseffekter knyttet til endringer i særskilte tildelinger</v>
      </c>
      <c r="B160" s="59"/>
      <c r="C160" s="59"/>
      <c r="D160" s="59">
        <f>'Tabell 2.1 DOK32025'!D55+'Tabell 2.1 DOK32025'!D56-SUM(D148:D152)</f>
        <v>0</v>
      </c>
      <c r="E160" s="59">
        <f>'Tabell 2.1 DOK32025'!E55+'Tabell 2.1 DOK32025'!E56-SUM(E148:E152)</f>
        <v>0</v>
      </c>
      <c r="F160" s="59">
        <f>'Tabell 2.1 DOK32025'!F55+'Tabell 2.1 DOK32025'!F56-SUM(F148:F152)</f>
        <v>0</v>
      </c>
      <c r="G160" s="59">
        <f>'Tabell 2.1 DOK32025'!G55+'Tabell 2.1 DOK32025'!G56-SUM(G148:G152)</f>
        <v>0</v>
      </c>
      <c r="H160" s="59">
        <f>'Tabell 2.1 DOK32025'!H55+'Tabell 2.1 DOK32025'!H56-SUM(H148:H152)</f>
        <v>0</v>
      </c>
      <c r="I160" s="59">
        <f>'Tabell 2.1 DOK32025'!I55+'Tabell 2.1 DOK32025'!I56-SUM(I148:I152)</f>
        <v>0</v>
      </c>
      <c r="J160" s="59">
        <f>'Tabell 2.1 DOK32025'!J55+'Tabell 2.1 DOK32025'!J56-SUM(J148:J152)</f>
        <v>0</v>
      </c>
      <c r="K160" s="59">
        <f>'Tabell 2.1 DOK32025'!K55+'Tabell 2.1 DOK32025'!K56-SUM(K148:K152)</f>
        <v>0</v>
      </c>
      <c r="L160" s="59">
        <f>'Tabell 2.1 DOK32025'!L55+'Tabell 2.1 DOK32025'!L56-SUM(L148:L152)</f>
        <v>0</v>
      </c>
      <c r="M160" s="59">
        <f>'Tabell 2.1 DOK32025'!M55+'Tabell 2.1 DOK32025'!M56-SUM(M148:M152)</f>
        <v>0</v>
      </c>
      <c r="N160" s="59">
        <f>'Tabell 2.1 DOK32025'!N55+'Tabell 2.1 DOK32025'!N56-SUM(N148:N152)</f>
        <v>0</v>
      </c>
      <c r="O160" s="59">
        <f>'Tabell 2.1 DOK32025'!O55+'Tabell 2.1 DOK32025'!O56-SUM(O148:O152)</f>
        <v>0</v>
      </c>
      <c r="P160" s="59">
        <f>'Tabell 2.1 DOK32025'!P55+'Tabell 2.1 DOK32025'!P56-SUM(P148:P152)</f>
        <v>0</v>
      </c>
      <c r="Q160" s="59">
        <f>'Tabell 2.1 DOK32025'!Q55+'Tabell 2.1 DOK32025'!Q56-SUM(Q148:Q152)</f>
        <v>0</v>
      </c>
      <c r="R160" s="59">
        <f>'Tabell 2.1 DOK32025'!R55+'Tabell 2.1 DOK32025'!R56-SUM(R148:R152)</f>
        <v>0</v>
      </c>
      <c r="S160" s="59">
        <f>SUM(D160:R160)</f>
        <v>0</v>
      </c>
    </row>
    <row r="161" spans="1:19" ht="16.5" customHeight="1" x14ac:dyDescent="0.35">
      <c r="A161" s="50" t="str">
        <f t="shared" si="40"/>
        <v>Kompensasjon for forventet lønns- og prisutvikling</v>
      </c>
      <c r="B161" s="50"/>
      <c r="C161" s="50"/>
      <c r="D161" s="50">
        <f t="shared" ref="D161:S161" si="42">SUM(D162:D162)</f>
        <v>9182.9376359257185</v>
      </c>
      <c r="E161" s="50">
        <f t="shared" si="42"/>
        <v>8065.8539120640789</v>
      </c>
      <c r="F161" s="50">
        <f t="shared" si="42"/>
        <v>5196.5249108732742</v>
      </c>
      <c r="G161" s="50">
        <f t="shared" si="42"/>
        <v>4273.079811224985</v>
      </c>
      <c r="H161" s="50">
        <f t="shared" si="42"/>
        <v>4411.3228662191104</v>
      </c>
      <c r="I161" s="50">
        <f t="shared" si="42"/>
        <v>1433.263535644573</v>
      </c>
      <c r="J161" s="50">
        <f t="shared" si="42"/>
        <v>1798.5479051301209</v>
      </c>
      <c r="K161" s="50">
        <f t="shared" si="42"/>
        <v>2491.9832207566128</v>
      </c>
      <c r="L161" s="50">
        <f t="shared" si="42"/>
        <v>4569.3549744047195</v>
      </c>
      <c r="M161" s="50">
        <f t="shared" si="42"/>
        <v>3707.778975819198</v>
      </c>
      <c r="N161" s="50">
        <f t="shared" si="42"/>
        <v>5482.9126656621593</v>
      </c>
      <c r="O161" s="50">
        <f t="shared" si="42"/>
        <v>6696.1589996443527</v>
      </c>
      <c r="P161" s="50">
        <f t="shared" si="42"/>
        <v>3116.4024318632437</v>
      </c>
      <c r="Q161" s="50">
        <f t="shared" si="42"/>
        <v>2158.1972669584297</v>
      </c>
      <c r="R161" s="50">
        <f t="shared" si="42"/>
        <v>6357.6808878094253</v>
      </c>
      <c r="S161" s="50">
        <f t="shared" si="42"/>
        <v>68942</v>
      </c>
    </row>
    <row r="162" spans="1:19" ht="16.5" customHeight="1" x14ac:dyDescent="0.35">
      <c r="A162" s="52" t="str">
        <f t="shared" si="40"/>
        <v xml:space="preserve"> - herav generell lønns- og priskompensasjon</v>
      </c>
      <c r="B162" s="52"/>
      <c r="C162" s="52"/>
      <c r="D162" s="52">
        <f>$S162*'Tabell 3.1 DOK32025'!D$98/100</f>
        <v>9182.9376359257185</v>
      </c>
      <c r="E162" s="52">
        <f>$S162*'Tabell 3.1 DOK32025'!E$98/100</f>
        <v>8065.8539120640789</v>
      </c>
      <c r="F162" s="52">
        <f>$S162*'Tabell 3.1 DOK32025'!F$98/100</f>
        <v>5196.5249108732742</v>
      </c>
      <c r="G162" s="52">
        <f>$S162*'Tabell 3.1 DOK32025'!G$98/100</f>
        <v>4273.079811224985</v>
      </c>
      <c r="H162" s="52">
        <f>$S162*'Tabell 3.1 DOK32025'!H$98/100</f>
        <v>4411.3228662191104</v>
      </c>
      <c r="I162" s="52">
        <f>$S162*'Tabell 3.1 DOK32025'!I$98/100</f>
        <v>1433.263535644573</v>
      </c>
      <c r="J162" s="52">
        <f>$S162*'Tabell 3.1 DOK32025'!J$98/100</f>
        <v>1798.5479051301209</v>
      </c>
      <c r="K162" s="52">
        <f>$S162*'Tabell 3.1 DOK32025'!K$98/100</f>
        <v>2491.9832207566128</v>
      </c>
      <c r="L162" s="52">
        <f>$S162*'Tabell 3.1 DOK32025'!L$98/100</f>
        <v>4569.3549744047195</v>
      </c>
      <c r="M162" s="52">
        <f>$S162*'Tabell 3.1 DOK32025'!M$98/100</f>
        <v>3707.778975819198</v>
      </c>
      <c r="N162" s="52">
        <f>$S162*'Tabell 3.1 DOK32025'!N$98/100</f>
        <v>5482.9126656621593</v>
      </c>
      <c r="O162" s="52">
        <f>$S162*'Tabell 3.1 DOK32025'!O$98/100</f>
        <v>6696.1589996443527</v>
      </c>
      <c r="P162" s="52">
        <f>$S162*'Tabell 3.1 DOK32025'!P$98/100</f>
        <v>3116.4024318632437</v>
      </c>
      <c r="Q162" s="52">
        <f>$S162*'Tabell 3.1 DOK32025'!Q$98/100</f>
        <v>2158.1972669584297</v>
      </c>
      <c r="R162" s="52">
        <f>$S162*'Tabell 3.1 DOK32025'!R$98/100</f>
        <v>6357.6808878094253</v>
      </c>
      <c r="S162" s="336">
        <v>68942</v>
      </c>
    </row>
    <row r="163" spans="1:19" ht="16.5" customHeight="1" thickBot="1" x14ac:dyDescent="0.4">
      <c r="A163" s="180" t="str">
        <f t="shared" si="40"/>
        <v>Bydelsfordelt budsjett 2025</v>
      </c>
      <c r="B163" s="180"/>
      <c r="C163" s="180"/>
      <c r="D163" s="181">
        <f>D152+D161+SUM(D148:D151)+D160</f>
        <v>260142.91840370421</v>
      </c>
      <c r="E163" s="181">
        <f t="shared" ref="E163:Q163" si="43">E152+E161+SUM(E148:E151)+E160</f>
        <v>231497.11707649633</v>
      </c>
      <c r="F163" s="181">
        <f t="shared" si="43"/>
        <v>147212.05887138157</v>
      </c>
      <c r="G163" s="181">
        <f t="shared" si="43"/>
        <v>121051.83512464927</v>
      </c>
      <c r="H163" s="181">
        <f t="shared" si="43"/>
        <v>124968.11477295277</v>
      </c>
      <c r="I163" s="181">
        <f t="shared" si="43"/>
        <v>40602.841246084943</v>
      </c>
      <c r="J163" s="181">
        <f t="shared" si="43"/>
        <v>50950.961389410753</v>
      </c>
      <c r="K163" s="181">
        <f t="shared" si="43"/>
        <v>70595.251036498667</v>
      </c>
      <c r="L163" s="181">
        <f t="shared" si="43"/>
        <v>129444.99738446687</v>
      </c>
      <c r="M163" s="181">
        <f t="shared" si="43"/>
        <v>105037.45988559884</v>
      </c>
      <c r="N163" s="181">
        <f t="shared" si="43"/>
        <v>155325.1213008156</v>
      </c>
      <c r="O163" s="181">
        <f t="shared" si="43"/>
        <v>189695.10774501806</v>
      </c>
      <c r="P163" s="181">
        <f>P152+P161+SUM(P148:P151)+P160</f>
        <v>88284.387380964588</v>
      </c>
      <c r="Q163" s="181">
        <f t="shared" si="43"/>
        <v>61139.447721063225</v>
      </c>
      <c r="R163" s="181">
        <f>R152+R161+SUM(R148:R151)+R160</f>
        <v>180106.3805512242</v>
      </c>
      <c r="S163" s="181">
        <f>S152+S161+SUM(S148:S151)+S160</f>
        <v>1956053.9998903291</v>
      </c>
    </row>
    <row r="164" spans="1:19" ht="16.5" customHeight="1" x14ac:dyDescent="0.35">
      <c r="A164" s="37"/>
      <c r="B164" s="37"/>
      <c r="C164" s="37"/>
      <c r="D164" s="57"/>
      <c r="E164" s="57"/>
      <c r="F164" s="57"/>
      <c r="G164" s="57"/>
      <c r="H164" s="57"/>
      <c r="I164" s="57"/>
      <c r="J164" s="57"/>
      <c r="K164" s="57"/>
      <c r="L164" s="57"/>
      <c r="M164" s="57"/>
      <c r="N164" s="57"/>
      <c r="O164" s="57"/>
      <c r="P164" s="57"/>
      <c r="Q164" s="57"/>
      <c r="R164" s="57"/>
      <c r="S164" s="57"/>
    </row>
    <row r="165" spans="1:19" ht="16.5" customHeight="1" thickBot="1" x14ac:dyDescent="0.4">
      <c r="A165" s="243" t="str">
        <f>'Tabell 2.1 DOK32025'!A60</f>
        <v>Avrundet til hele tusen (innmeldt budsjett ) FO4C</v>
      </c>
      <c r="B165" s="180"/>
      <c r="C165" s="180"/>
      <c r="D165" s="181">
        <f>'Tabell 2.1 DOK32025'!D60</f>
        <v>260143</v>
      </c>
      <c r="E165" s="181">
        <f>'Tabell 2.1 DOK32025'!E60</f>
        <v>231497</v>
      </c>
      <c r="F165" s="181">
        <f>'Tabell 2.1 DOK32025'!F60</f>
        <v>147212</v>
      </c>
      <c r="G165" s="181">
        <f>'Tabell 2.1 DOK32025'!G60</f>
        <v>121052</v>
      </c>
      <c r="H165" s="181">
        <f>'Tabell 2.1 DOK32025'!H60</f>
        <v>124968</v>
      </c>
      <c r="I165" s="181">
        <f>'Tabell 2.1 DOK32025'!I60</f>
        <v>40603</v>
      </c>
      <c r="J165" s="181">
        <f>'Tabell 2.1 DOK32025'!J60</f>
        <v>50951</v>
      </c>
      <c r="K165" s="181">
        <f>'Tabell 2.1 DOK32025'!K60</f>
        <v>70595</v>
      </c>
      <c r="L165" s="181">
        <f>'Tabell 2.1 DOK32025'!L60</f>
        <v>129445</v>
      </c>
      <c r="M165" s="181">
        <f>'Tabell 2.1 DOK32025'!M60</f>
        <v>105037</v>
      </c>
      <c r="N165" s="181">
        <f>'Tabell 2.1 DOK32025'!N60</f>
        <v>155326</v>
      </c>
      <c r="O165" s="181">
        <f>'Tabell 2.1 DOK32025'!O60</f>
        <v>189695</v>
      </c>
      <c r="P165" s="181">
        <f>'Tabell 2.1 DOK32025'!P60</f>
        <v>88284</v>
      </c>
      <c r="Q165" s="181">
        <f>'Tabell 2.1 DOK32025'!Q60</f>
        <v>61139</v>
      </c>
      <c r="R165" s="181">
        <f>'Tabell 2.1 DOK32025'!R60</f>
        <v>180107</v>
      </c>
      <c r="S165" s="181">
        <f>'Tabell 2.1 DOK32025'!S60</f>
        <v>1956054</v>
      </c>
    </row>
    <row r="166" spans="1:19" ht="16.5" customHeight="1" thickBot="1" x14ac:dyDescent="0.4">
      <c r="A166" s="17"/>
      <c r="B166" s="17"/>
      <c r="C166" s="17"/>
      <c r="D166" s="17"/>
      <c r="E166" s="17"/>
      <c r="F166" s="17"/>
      <c r="G166" s="17"/>
      <c r="H166" s="17"/>
      <c r="I166" s="17"/>
      <c r="J166" s="17"/>
      <c r="K166" s="17"/>
      <c r="L166" s="17"/>
      <c r="M166" s="17"/>
      <c r="N166" s="17"/>
      <c r="O166" s="17"/>
      <c r="P166" s="17"/>
      <c r="Q166" s="17"/>
      <c r="R166" s="17"/>
      <c r="S166" s="17"/>
    </row>
    <row r="167" spans="1:19" ht="16.5" customHeight="1" x14ac:dyDescent="0.35">
      <c r="A167" s="183" t="str">
        <f>'Tabell 2.1 DOK32025'!A62</f>
        <v>Inndekking av merforbruk</v>
      </c>
      <c r="B167" s="183"/>
      <c r="C167" s="183"/>
      <c r="D167" s="184"/>
      <c r="E167" s="184"/>
      <c r="F167" s="184"/>
      <c r="G167" s="184"/>
      <c r="H167" s="184"/>
      <c r="I167" s="184"/>
      <c r="J167" s="184"/>
      <c r="K167" s="184"/>
      <c r="L167" s="184"/>
      <c r="M167" s="184"/>
      <c r="N167" s="184"/>
      <c r="O167" s="184"/>
      <c r="P167" s="184"/>
      <c r="Q167" s="184"/>
      <c r="R167" s="184"/>
      <c r="S167" s="184"/>
    </row>
    <row r="168" spans="1:19" ht="16.5" customHeight="1" x14ac:dyDescent="0.35">
      <c r="A168" s="61" t="str">
        <f>A148</f>
        <v>Bydelsfordelt Dok3 2024</v>
      </c>
      <c r="B168" s="62"/>
      <c r="C168" s="62"/>
      <c r="D168" s="306">
        <v>0</v>
      </c>
      <c r="E168" s="306">
        <v>0</v>
      </c>
      <c r="F168" s="306">
        <v>0</v>
      </c>
      <c r="G168" s="306">
        <v>0</v>
      </c>
      <c r="H168" s="306">
        <v>0</v>
      </c>
      <c r="I168" s="306">
        <v>0</v>
      </c>
      <c r="J168" s="306">
        <v>-26300</v>
      </c>
      <c r="K168" s="306">
        <v>0</v>
      </c>
      <c r="L168" s="306">
        <v>0</v>
      </c>
      <c r="M168" s="306">
        <v>0</v>
      </c>
      <c r="N168" s="306">
        <v>0</v>
      </c>
      <c r="O168" s="306">
        <v>0</v>
      </c>
      <c r="P168" s="306">
        <v>0</v>
      </c>
      <c r="Q168" s="306">
        <v>0</v>
      </c>
      <c r="R168" s="306">
        <v>0</v>
      </c>
      <c r="S168" s="306">
        <v>-26300</v>
      </c>
    </row>
    <row r="169" spans="1:19" ht="16.5" customHeight="1" x14ac:dyDescent="0.35">
      <c r="A169" s="46" t="s">
        <v>135</v>
      </c>
      <c r="B169" s="47"/>
      <c r="C169" s="47"/>
      <c r="D169" s="307">
        <v>0</v>
      </c>
      <c r="E169" s="307">
        <v>0</v>
      </c>
      <c r="F169" s="307">
        <v>0</v>
      </c>
      <c r="G169" s="307">
        <v>-17684</v>
      </c>
      <c r="H169" s="307">
        <v>0</v>
      </c>
      <c r="I169" s="307">
        <v>0</v>
      </c>
      <c r="J169" s="307">
        <v>7217</v>
      </c>
      <c r="K169" s="307">
        <v>0</v>
      </c>
      <c r="L169" s="307">
        <v>0</v>
      </c>
      <c r="M169" s="307">
        <v>0</v>
      </c>
      <c r="N169" s="307">
        <v>0</v>
      </c>
      <c r="O169" s="307">
        <v>0</v>
      </c>
      <c r="P169" s="307">
        <v>-15291</v>
      </c>
      <c r="Q169" s="307">
        <v>0</v>
      </c>
      <c r="R169" s="307">
        <v>-27036</v>
      </c>
      <c r="S169" s="307">
        <v>-52794</v>
      </c>
    </row>
    <row r="170" spans="1:19" ht="16.5" customHeight="1" thickBot="1" x14ac:dyDescent="0.4">
      <c r="A170" s="185" t="str">
        <f>A163</f>
        <v>Bydelsfordelt budsjett 2025</v>
      </c>
      <c r="B170" s="185"/>
      <c r="C170" s="185"/>
      <c r="D170" s="186">
        <f t="shared" ref="D170:S170" si="44">D169+D168</f>
        <v>0</v>
      </c>
      <c r="E170" s="186">
        <f t="shared" si="44"/>
        <v>0</v>
      </c>
      <c r="F170" s="186">
        <f t="shared" si="44"/>
        <v>0</v>
      </c>
      <c r="G170" s="186">
        <f t="shared" si="44"/>
        <v>-17684</v>
      </c>
      <c r="H170" s="186">
        <f t="shared" si="44"/>
        <v>0</v>
      </c>
      <c r="I170" s="186">
        <f t="shared" si="44"/>
        <v>0</v>
      </c>
      <c r="J170" s="186">
        <f t="shared" si="44"/>
        <v>-19083</v>
      </c>
      <c r="K170" s="186">
        <f t="shared" si="44"/>
        <v>0</v>
      </c>
      <c r="L170" s="186">
        <f t="shared" si="44"/>
        <v>0</v>
      </c>
      <c r="M170" s="186">
        <f t="shared" si="44"/>
        <v>0</v>
      </c>
      <c r="N170" s="186">
        <f t="shared" si="44"/>
        <v>0</v>
      </c>
      <c r="O170" s="186">
        <f t="shared" si="44"/>
        <v>0</v>
      </c>
      <c r="P170" s="186">
        <f t="shared" si="44"/>
        <v>-15291</v>
      </c>
      <c r="Q170" s="186">
        <f t="shared" si="44"/>
        <v>0</v>
      </c>
      <c r="R170" s="186">
        <f t="shared" si="44"/>
        <v>-27036</v>
      </c>
      <c r="S170" s="186">
        <f t="shared" si="44"/>
        <v>-79094</v>
      </c>
    </row>
    <row r="171" spans="1:19" ht="15" customHeight="1" x14ac:dyDescent="0.35">
      <c r="D171" s="29"/>
      <c r="E171" s="29"/>
      <c r="F171" s="29"/>
      <c r="G171" s="29"/>
      <c r="H171" s="29"/>
      <c r="I171" s="29"/>
      <c r="J171" s="29"/>
      <c r="K171" s="29"/>
      <c r="L171" s="29"/>
      <c r="M171" s="29"/>
      <c r="N171" s="29"/>
      <c r="O171" s="29"/>
      <c r="P171" s="29"/>
      <c r="Q171" s="29"/>
      <c r="R171" s="29"/>
      <c r="S171" s="29"/>
    </row>
    <row r="172" spans="1:19" ht="15" customHeight="1" x14ac:dyDescent="0.35"/>
    <row r="173" spans="1:19" ht="15" customHeight="1" x14ac:dyDescent="0.35"/>
    <row r="174" spans="1:19" ht="15" customHeight="1" x14ac:dyDescent="0.35"/>
    <row r="175" spans="1:19" ht="15" customHeight="1" x14ac:dyDescent="0.35"/>
    <row r="176" spans="1:19" ht="15" customHeight="1" x14ac:dyDescent="0.35">
      <c r="D176" s="29"/>
      <c r="E176" s="29"/>
      <c r="F176" s="29"/>
      <c r="G176" s="29"/>
      <c r="H176" s="29"/>
      <c r="I176" s="29"/>
      <c r="J176" s="29"/>
      <c r="K176" s="29"/>
      <c r="L176" s="29"/>
      <c r="M176" s="29"/>
      <c r="N176" s="29"/>
      <c r="O176" s="29"/>
      <c r="P176" s="29"/>
      <c r="Q176" s="29"/>
      <c r="R176" s="29"/>
      <c r="S176" s="29"/>
    </row>
    <row r="177" spans="1:19" ht="15" customHeight="1" x14ac:dyDescent="0.35"/>
    <row r="178" spans="1:19" ht="15" customHeight="1" x14ac:dyDescent="0.35">
      <c r="D178" s="29"/>
      <c r="E178" s="29"/>
      <c r="F178" s="29"/>
      <c r="G178" s="29"/>
      <c r="H178" s="29"/>
      <c r="I178" s="29"/>
      <c r="J178" s="29"/>
      <c r="K178" s="29"/>
      <c r="L178" s="29"/>
      <c r="M178" s="29"/>
      <c r="N178" s="29"/>
      <c r="O178" s="29"/>
      <c r="P178" s="29"/>
      <c r="Q178" s="29"/>
      <c r="R178" s="29"/>
      <c r="S178" s="29"/>
    </row>
    <row r="179" spans="1:19" ht="15" customHeight="1" x14ac:dyDescent="0.35">
      <c r="D179" s="30"/>
      <c r="E179" s="30"/>
      <c r="F179" s="30"/>
      <c r="G179" s="30"/>
      <c r="H179" s="30"/>
      <c r="I179" s="30"/>
      <c r="J179" s="30"/>
      <c r="K179" s="30"/>
      <c r="L179" s="30"/>
      <c r="M179" s="30"/>
      <c r="N179" s="30"/>
      <c r="O179" s="30"/>
      <c r="P179" s="30"/>
      <c r="Q179" s="30"/>
      <c r="R179" s="30"/>
      <c r="S179" s="30"/>
    </row>
    <row r="180" spans="1:19" x14ac:dyDescent="0.35">
      <c r="A180" s="23"/>
      <c r="B180" s="23"/>
      <c r="C180" s="23"/>
      <c r="D180" s="29"/>
      <c r="E180" s="29"/>
      <c r="F180" s="29"/>
      <c r="G180" s="29"/>
      <c r="H180" s="29"/>
      <c r="I180" s="29"/>
      <c r="J180" s="29"/>
      <c r="K180" s="29"/>
      <c r="L180" s="29"/>
      <c r="M180" s="29"/>
      <c r="N180" s="29"/>
      <c r="O180" s="29"/>
      <c r="P180" s="29"/>
      <c r="Q180" s="29"/>
      <c r="R180" s="29"/>
      <c r="S180" s="64"/>
    </row>
    <row r="181" spans="1:19" x14ac:dyDescent="0.35">
      <c r="A181" s="23"/>
      <c r="B181" s="23"/>
      <c r="C181" s="23"/>
      <c r="D181" s="29"/>
      <c r="E181" s="29"/>
      <c r="F181" s="29"/>
      <c r="G181" s="29"/>
      <c r="H181" s="29"/>
      <c r="I181" s="29"/>
      <c r="J181" s="29"/>
      <c r="K181" s="29"/>
      <c r="L181" s="29"/>
      <c r="M181" s="29"/>
      <c r="N181" s="29"/>
      <c r="O181" s="29"/>
      <c r="P181" s="29"/>
      <c r="Q181" s="29"/>
      <c r="R181" s="29"/>
      <c r="S181" s="64"/>
    </row>
    <row r="182" spans="1:19" x14ac:dyDescent="0.35">
      <c r="A182" s="23"/>
      <c r="B182" s="23"/>
      <c r="C182" s="23"/>
      <c r="D182" s="64"/>
      <c r="E182" s="64"/>
      <c r="F182" s="64"/>
      <c r="G182" s="64"/>
      <c r="H182" s="64"/>
      <c r="I182" s="64"/>
      <c r="J182" s="64"/>
      <c r="K182" s="64"/>
      <c r="L182" s="64"/>
      <c r="M182" s="64"/>
      <c r="N182" s="64"/>
      <c r="O182" s="64"/>
      <c r="P182" s="64"/>
      <c r="Q182" s="64"/>
      <c r="R182" s="64"/>
      <c r="S182" s="64"/>
    </row>
    <row r="183" spans="1:19" x14ac:dyDescent="0.35">
      <c r="A183" s="23"/>
      <c r="B183" s="23"/>
      <c r="C183" s="23"/>
      <c r="D183" s="29"/>
      <c r="E183" s="29"/>
      <c r="F183" s="29"/>
      <c r="G183" s="29"/>
      <c r="H183" s="29"/>
      <c r="I183" s="29"/>
      <c r="J183" s="29"/>
      <c r="K183" s="29"/>
      <c r="L183" s="29"/>
      <c r="M183" s="29"/>
      <c r="N183" s="29"/>
      <c r="O183" s="29"/>
      <c r="P183" s="29"/>
      <c r="Q183" s="29"/>
      <c r="R183" s="29"/>
      <c r="S183" s="29"/>
    </row>
    <row r="184" spans="1:19" x14ac:dyDescent="0.35">
      <c r="A184" s="23"/>
      <c r="B184" s="23"/>
      <c r="C184" s="23"/>
      <c r="D184" s="64"/>
      <c r="E184" s="64"/>
      <c r="F184" s="64"/>
      <c r="G184" s="64"/>
      <c r="H184" s="64"/>
      <c r="I184" s="64"/>
      <c r="J184" s="64"/>
      <c r="K184" s="64"/>
      <c r="L184" s="64"/>
      <c r="M184" s="64"/>
      <c r="N184" s="64"/>
      <c r="O184" s="64"/>
      <c r="P184" s="64"/>
      <c r="Q184" s="64"/>
      <c r="R184" s="64"/>
      <c r="S184" s="64"/>
    </row>
    <row r="185" spans="1:19" x14ac:dyDescent="0.35">
      <c r="A185" s="23"/>
      <c r="B185" s="23"/>
      <c r="C185" s="23"/>
      <c r="D185" s="64"/>
      <c r="E185" s="64"/>
      <c r="F185" s="64"/>
      <c r="G185" s="64"/>
      <c r="H185" s="64"/>
      <c r="I185" s="64"/>
      <c r="J185" s="64"/>
      <c r="K185" s="64"/>
      <c r="L185" s="64"/>
      <c r="M185" s="64"/>
      <c r="N185" s="64"/>
      <c r="O185" s="64"/>
      <c r="P185" s="64"/>
      <c r="Q185" s="64"/>
      <c r="R185" s="64"/>
      <c r="S185" s="64"/>
    </row>
    <row r="186" spans="1:19" x14ac:dyDescent="0.35">
      <c r="A186" s="23"/>
      <c r="B186" s="23"/>
      <c r="C186" s="23"/>
      <c r="D186" s="64"/>
      <c r="E186" s="64"/>
      <c r="F186" s="64"/>
      <c r="G186" s="64"/>
      <c r="H186" s="64"/>
      <c r="I186" s="64"/>
      <c r="J186" s="64"/>
      <c r="K186" s="64"/>
      <c r="L186" s="64"/>
      <c r="M186" s="64"/>
      <c r="N186" s="64"/>
      <c r="O186" s="64"/>
      <c r="P186" s="64"/>
      <c r="Q186" s="64"/>
      <c r="R186" s="64"/>
      <c r="S186" s="64"/>
    </row>
    <row r="187" spans="1:19" x14ac:dyDescent="0.35">
      <c r="A187" s="23"/>
      <c r="B187" s="23"/>
      <c r="C187" s="23"/>
      <c r="D187" s="64"/>
      <c r="E187" s="64"/>
      <c r="F187" s="64"/>
      <c r="G187" s="64"/>
      <c r="H187" s="64"/>
      <c r="I187" s="64"/>
      <c r="J187" s="64"/>
      <c r="K187" s="64"/>
      <c r="L187" s="64"/>
      <c r="M187" s="64"/>
      <c r="N187" s="64"/>
      <c r="O187" s="64"/>
      <c r="P187" s="64"/>
      <c r="Q187" s="64"/>
      <c r="R187" s="64"/>
      <c r="S187" s="64"/>
    </row>
    <row r="188" spans="1:19" x14ac:dyDescent="0.35">
      <c r="A188" s="23"/>
      <c r="B188" s="23"/>
      <c r="C188" s="23"/>
      <c r="D188" s="64"/>
      <c r="E188" s="64"/>
      <c r="F188" s="64"/>
      <c r="G188" s="64"/>
      <c r="H188" s="64"/>
      <c r="I188" s="64"/>
      <c r="J188" s="23"/>
      <c r="K188" s="23"/>
      <c r="L188" s="23"/>
      <c r="M188" s="64"/>
      <c r="N188" s="64"/>
      <c r="O188" s="64"/>
      <c r="P188" s="64"/>
      <c r="Q188" s="64"/>
      <c r="R188" s="64"/>
      <c r="S188" s="23"/>
    </row>
    <row r="189" spans="1:19" x14ac:dyDescent="0.35">
      <c r="A189" s="23"/>
      <c r="B189" s="23"/>
      <c r="C189" s="23"/>
      <c r="D189" s="64"/>
      <c r="E189" s="64"/>
      <c r="F189" s="64"/>
      <c r="G189" s="64"/>
      <c r="H189" s="64"/>
      <c r="I189" s="64"/>
      <c r="J189" s="23"/>
      <c r="K189" s="23"/>
      <c r="L189" s="23"/>
      <c r="M189" s="64"/>
      <c r="N189" s="64"/>
      <c r="O189" s="64"/>
      <c r="P189" s="64"/>
      <c r="Q189" s="64"/>
      <c r="R189" s="64"/>
      <c r="S189" s="23"/>
    </row>
    <row r="190" spans="1:19" x14ac:dyDescent="0.35">
      <c r="A190" s="23"/>
      <c r="B190" s="23"/>
      <c r="C190" s="23"/>
      <c r="D190" s="64"/>
      <c r="E190" s="64"/>
      <c r="F190" s="64"/>
      <c r="G190" s="64"/>
      <c r="H190" s="64"/>
      <c r="I190" s="64"/>
      <c r="J190" s="23"/>
      <c r="K190" s="23"/>
      <c r="L190" s="23"/>
      <c r="M190" s="64"/>
      <c r="N190" s="64"/>
      <c r="O190" s="64"/>
      <c r="P190" s="64"/>
      <c r="Q190" s="64"/>
      <c r="R190" s="64"/>
      <c r="S190" s="23"/>
    </row>
    <row r="191" spans="1:19" x14ac:dyDescent="0.35">
      <c r="A191" s="23"/>
      <c r="B191" s="23"/>
      <c r="C191" s="23"/>
      <c r="D191" s="64"/>
      <c r="E191" s="64"/>
      <c r="F191" s="64"/>
      <c r="G191" s="64"/>
      <c r="H191" s="64"/>
      <c r="I191" s="64"/>
      <c r="J191" s="23"/>
      <c r="K191" s="23"/>
      <c r="L191" s="23"/>
      <c r="M191" s="64"/>
      <c r="N191" s="64"/>
      <c r="O191" s="64"/>
      <c r="P191" s="64"/>
      <c r="Q191" s="64"/>
      <c r="R191" s="64"/>
      <c r="S191" s="23"/>
    </row>
    <row r="192" spans="1:19" x14ac:dyDescent="0.35">
      <c r="A192" s="23"/>
      <c r="B192" s="23"/>
      <c r="C192" s="23"/>
      <c r="D192" s="64"/>
      <c r="E192" s="64"/>
      <c r="F192" s="64"/>
      <c r="G192" s="64"/>
      <c r="H192" s="64"/>
      <c r="I192" s="64"/>
      <c r="J192" s="23"/>
      <c r="K192" s="23"/>
      <c r="L192" s="23"/>
      <c r="M192" s="64"/>
      <c r="N192" s="64"/>
      <c r="O192" s="64"/>
      <c r="P192" s="64"/>
      <c r="Q192" s="64"/>
      <c r="R192" s="64"/>
      <c r="S192" s="23"/>
    </row>
    <row r="193" spans="1:19" x14ac:dyDescent="0.35">
      <c r="A193" s="23"/>
      <c r="B193" s="23"/>
      <c r="C193" s="23"/>
      <c r="D193" s="64"/>
      <c r="E193" s="64"/>
      <c r="F193" s="64"/>
      <c r="G193" s="64"/>
      <c r="H193" s="64"/>
      <c r="I193" s="64"/>
      <c r="J193" s="23"/>
      <c r="K193" s="23"/>
      <c r="L193" s="23"/>
      <c r="M193" s="64"/>
      <c r="N193" s="64"/>
      <c r="O193" s="64"/>
      <c r="P193" s="64"/>
      <c r="Q193" s="64"/>
      <c r="R193" s="64"/>
      <c r="S193" s="23"/>
    </row>
    <row r="194" spans="1:19" x14ac:dyDescent="0.35">
      <c r="A194" s="23"/>
      <c r="B194" s="23"/>
      <c r="C194" s="23"/>
      <c r="D194" s="64"/>
      <c r="E194" s="64"/>
      <c r="F194" s="64"/>
      <c r="G194" s="64"/>
      <c r="H194" s="64"/>
      <c r="I194" s="64"/>
      <c r="J194" s="23"/>
      <c r="K194" s="23"/>
      <c r="L194" s="23"/>
      <c r="M194" s="64"/>
      <c r="N194" s="64"/>
      <c r="O194" s="64"/>
      <c r="P194" s="64"/>
      <c r="Q194" s="64"/>
      <c r="R194" s="64"/>
      <c r="S194" s="23"/>
    </row>
    <row r="195" spans="1:19" x14ac:dyDescent="0.35">
      <c r="A195" s="23"/>
      <c r="B195" s="23"/>
      <c r="C195" s="23"/>
      <c r="D195" s="64"/>
      <c r="E195" s="64"/>
      <c r="F195" s="64"/>
      <c r="G195" s="64"/>
      <c r="H195" s="64"/>
      <c r="I195" s="64"/>
      <c r="J195" s="23"/>
      <c r="K195" s="23"/>
      <c r="L195" s="23"/>
      <c r="M195" s="64"/>
      <c r="N195" s="64"/>
      <c r="O195" s="64"/>
      <c r="P195" s="64"/>
      <c r="Q195" s="64"/>
      <c r="R195" s="64"/>
      <c r="S195" s="23"/>
    </row>
    <row r="196" spans="1:19" x14ac:dyDescent="0.35">
      <c r="A196" s="23"/>
      <c r="B196" s="23"/>
      <c r="C196" s="23"/>
      <c r="D196" s="64"/>
      <c r="E196" s="64"/>
      <c r="F196" s="64"/>
      <c r="G196" s="64"/>
      <c r="H196" s="64"/>
      <c r="I196" s="64"/>
      <c r="J196" s="64"/>
      <c r="K196" s="64"/>
      <c r="L196" s="64"/>
      <c r="M196" s="64"/>
      <c r="N196" s="64"/>
      <c r="O196" s="64"/>
      <c r="P196" s="64"/>
      <c r="Q196" s="64"/>
      <c r="R196" s="64"/>
      <c r="S196" s="64"/>
    </row>
    <row r="197" spans="1:19" x14ac:dyDescent="0.35">
      <c r="A197" s="23"/>
      <c r="B197" s="23"/>
      <c r="C197" s="23"/>
      <c r="D197" s="64"/>
      <c r="E197" s="64"/>
      <c r="F197" s="64"/>
      <c r="G197" s="64"/>
      <c r="H197" s="64"/>
      <c r="I197" s="64"/>
      <c r="J197" s="64"/>
      <c r="K197" s="64"/>
      <c r="L197" s="64"/>
      <c r="M197" s="64"/>
      <c r="N197" s="64"/>
      <c r="O197" s="64"/>
      <c r="P197" s="64"/>
      <c r="Q197" s="64"/>
      <c r="R197" s="64"/>
      <c r="S197" s="64"/>
    </row>
    <row r="198" spans="1:19" x14ac:dyDescent="0.35">
      <c r="A198" s="23"/>
      <c r="B198" s="23"/>
      <c r="C198" s="23"/>
      <c r="D198" s="64"/>
      <c r="E198" s="64"/>
      <c r="F198" s="64"/>
      <c r="G198" s="64"/>
      <c r="H198" s="64"/>
      <c r="I198" s="64"/>
      <c r="J198" s="64"/>
      <c r="K198" s="64"/>
      <c r="L198" s="64"/>
      <c r="M198" s="64"/>
      <c r="N198" s="64"/>
      <c r="O198" s="64"/>
      <c r="P198" s="64"/>
      <c r="Q198" s="64"/>
      <c r="R198" s="64"/>
      <c r="S198" s="64"/>
    </row>
    <row r="199" spans="1:19" x14ac:dyDescent="0.35">
      <c r="A199" s="23"/>
      <c r="B199" s="23"/>
      <c r="C199" s="23"/>
      <c r="D199" s="29"/>
      <c r="E199" s="29"/>
      <c r="F199" s="29"/>
      <c r="G199" s="29"/>
      <c r="H199" s="29"/>
      <c r="I199" s="29"/>
      <c r="J199" s="29"/>
      <c r="K199" s="29"/>
      <c r="L199" s="29"/>
      <c r="M199" s="29"/>
      <c r="N199" s="29"/>
      <c r="O199" s="29"/>
      <c r="P199" s="29"/>
      <c r="Q199" s="29"/>
      <c r="R199" s="29"/>
      <c r="S199" s="29"/>
    </row>
    <row r="200" spans="1:19" x14ac:dyDescent="0.35">
      <c r="B200" s="23"/>
      <c r="C200" s="23"/>
      <c r="D200" s="65"/>
      <c r="E200" s="65"/>
      <c r="F200" s="65"/>
      <c r="G200" s="65"/>
      <c r="H200" s="65"/>
      <c r="I200" s="65"/>
      <c r="J200" s="65"/>
      <c r="K200" s="65"/>
      <c r="L200" s="65"/>
      <c r="M200" s="65"/>
      <c r="N200" s="65"/>
      <c r="O200" s="65"/>
      <c r="P200" s="65"/>
      <c r="Q200" s="65"/>
      <c r="R200" s="65"/>
      <c r="S200" s="66"/>
    </row>
    <row r="201" spans="1:19" x14ac:dyDescent="0.35">
      <c r="B201" s="23"/>
      <c r="C201" s="23"/>
      <c r="D201" s="65"/>
      <c r="E201" s="65"/>
      <c r="F201" s="65"/>
      <c r="G201" s="65"/>
      <c r="H201" s="65"/>
      <c r="I201" s="65"/>
      <c r="J201" s="65"/>
      <c r="K201" s="65"/>
      <c r="L201" s="65"/>
      <c r="M201" s="65"/>
      <c r="N201" s="65"/>
      <c r="O201" s="65"/>
      <c r="P201" s="65"/>
      <c r="Q201" s="65"/>
      <c r="R201" s="65"/>
      <c r="S201" s="66"/>
    </row>
    <row r="202" spans="1:19" x14ac:dyDescent="0.35">
      <c r="B202" s="23"/>
      <c r="C202" s="23"/>
      <c r="D202" s="65"/>
      <c r="E202" s="65"/>
      <c r="F202" s="65"/>
      <c r="G202" s="65"/>
      <c r="H202" s="65"/>
      <c r="I202" s="65"/>
      <c r="J202" s="65"/>
      <c r="K202" s="65"/>
      <c r="L202" s="65"/>
      <c r="M202" s="65"/>
      <c r="N202" s="65"/>
      <c r="O202" s="65"/>
      <c r="P202" s="65"/>
      <c r="Q202" s="65"/>
      <c r="R202" s="65"/>
      <c r="S202" s="66"/>
    </row>
    <row r="203" spans="1:19" x14ac:dyDescent="0.35">
      <c r="A203" s="23"/>
      <c r="B203" s="23"/>
      <c r="C203" s="23"/>
      <c r="D203" s="65"/>
      <c r="E203" s="65"/>
      <c r="F203" s="65"/>
      <c r="G203" s="65"/>
      <c r="H203" s="65"/>
      <c r="I203" s="65"/>
      <c r="J203" s="65"/>
      <c r="K203" s="65"/>
      <c r="L203" s="65"/>
      <c r="M203" s="65"/>
      <c r="N203" s="65"/>
      <c r="O203" s="65"/>
      <c r="P203" s="65"/>
      <c r="Q203" s="65"/>
      <c r="R203" s="65"/>
      <c r="S203" s="66"/>
    </row>
    <row r="206" spans="1:19" x14ac:dyDescent="0.35">
      <c r="A206" s="23"/>
      <c r="B206" s="23"/>
      <c r="C206" s="23"/>
      <c r="D206" s="65"/>
      <c r="E206" s="65"/>
      <c r="F206" s="65"/>
      <c r="G206" s="65"/>
      <c r="H206" s="65"/>
      <c r="I206" s="65"/>
      <c r="J206" s="65"/>
      <c r="K206" s="65"/>
      <c r="L206" s="65"/>
      <c r="M206" s="65"/>
      <c r="N206" s="65"/>
      <c r="O206" s="65"/>
      <c r="P206" s="65"/>
      <c r="Q206" s="65"/>
      <c r="R206" s="65"/>
      <c r="S206" s="66"/>
    </row>
    <row r="207" spans="1:19" x14ac:dyDescent="0.35">
      <c r="A207" s="23"/>
      <c r="B207" s="23"/>
      <c r="C207" s="23"/>
      <c r="D207" s="65"/>
      <c r="E207" s="65"/>
      <c r="F207" s="65"/>
      <c r="G207" s="65"/>
      <c r="H207" s="65"/>
      <c r="I207" s="65"/>
      <c r="J207" s="65"/>
      <c r="K207" s="65"/>
      <c r="L207" s="65"/>
      <c r="M207" s="65"/>
      <c r="N207" s="65"/>
      <c r="O207" s="65"/>
      <c r="P207" s="65"/>
      <c r="Q207" s="65"/>
      <c r="R207" s="65"/>
      <c r="S207" s="66"/>
    </row>
    <row r="208" spans="1:19" x14ac:dyDescent="0.35">
      <c r="A208" s="23"/>
      <c r="B208" s="23"/>
      <c r="C208" s="23"/>
      <c r="D208" s="65"/>
      <c r="E208" s="65"/>
      <c r="F208" s="65"/>
      <c r="G208" s="65"/>
      <c r="H208" s="65"/>
      <c r="I208" s="65"/>
      <c r="J208" s="65"/>
      <c r="K208" s="65"/>
      <c r="L208" s="65"/>
      <c r="M208" s="65"/>
      <c r="N208" s="65"/>
      <c r="O208" s="65"/>
      <c r="P208" s="65"/>
      <c r="Q208" s="65"/>
      <c r="R208" s="65"/>
      <c r="S208" s="66"/>
    </row>
    <row r="209" spans="1:19" x14ac:dyDescent="0.35">
      <c r="A209" s="23"/>
      <c r="B209" s="23"/>
      <c r="C209" s="23"/>
      <c r="D209" s="29"/>
      <c r="E209" s="29"/>
      <c r="F209" s="29"/>
      <c r="G209" s="29"/>
      <c r="H209" s="29"/>
      <c r="I209" s="29"/>
      <c r="J209" s="29"/>
      <c r="K209" s="29"/>
      <c r="L209" s="29"/>
      <c r="M209" s="29"/>
      <c r="N209" s="29"/>
      <c r="O209" s="29"/>
      <c r="P209" s="29"/>
      <c r="Q209" s="29"/>
      <c r="R209" s="29"/>
      <c r="S209" s="64"/>
    </row>
    <row r="210" spans="1:19" x14ac:dyDescent="0.35">
      <c r="A210" s="23"/>
      <c r="B210" s="23"/>
      <c r="C210" s="23"/>
      <c r="D210" s="29"/>
      <c r="E210" s="29"/>
      <c r="F210" s="29"/>
      <c r="G210" s="29"/>
      <c r="H210" s="29"/>
      <c r="I210" s="29"/>
      <c r="J210" s="29"/>
      <c r="K210" s="29"/>
      <c r="L210" s="29"/>
      <c r="M210" s="29"/>
      <c r="N210" s="29"/>
      <c r="O210" s="29"/>
      <c r="P210" s="29"/>
      <c r="Q210" s="29"/>
      <c r="R210" s="29"/>
      <c r="S210" s="64"/>
    </row>
    <row r="211" spans="1:19" x14ac:dyDescent="0.35">
      <c r="A211" s="23"/>
      <c r="B211" s="23"/>
      <c r="C211" s="23"/>
      <c r="D211" s="29"/>
      <c r="E211" s="29"/>
      <c r="F211" s="29"/>
      <c r="G211" s="29"/>
      <c r="H211" s="29"/>
      <c r="I211" s="29"/>
      <c r="J211" s="29"/>
      <c r="K211" s="29"/>
      <c r="L211" s="29"/>
      <c r="M211" s="29"/>
      <c r="N211" s="29"/>
      <c r="O211" s="29"/>
      <c r="P211" s="29"/>
      <c r="Q211" s="29"/>
      <c r="R211" s="29"/>
      <c r="S211" s="64"/>
    </row>
    <row r="212" spans="1:19" x14ac:dyDescent="0.35">
      <c r="A212" s="23"/>
      <c r="C212" s="23"/>
      <c r="D212" s="29"/>
      <c r="E212" s="29"/>
      <c r="F212" s="29"/>
      <c r="G212" s="29"/>
      <c r="H212" s="29"/>
      <c r="I212" s="29"/>
      <c r="J212" s="29"/>
      <c r="K212" s="29"/>
      <c r="L212" s="29"/>
      <c r="M212" s="29"/>
      <c r="N212" s="29"/>
      <c r="O212" s="29"/>
      <c r="P212" s="29"/>
      <c r="Q212" s="29"/>
      <c r="R212" s="29"/>
      <c r="S212" s="29"/>
    </row>
    <row r="213" spans="1:19" x14ac:dyDescent="0.35">
      <c r="A213" s="23"/>
      <c r="C213" s="23"/>
      <c r="D213" s="29"/>
      <c r="E213" s="29"/>
      <c r="F213" s="29"/>
      <c r="G213" s="29"/>
      <c r="H213" s="29"/>
      <c r="I213" s="29"/>
      <c r="J213" s="29"/>
      <c r="K213" s="29"/>
      <c r="L213" s="29"/>
      <c r="M213" s="29"/>
      <c r="N213" s="29"/>
      <c r="O213" s="29"/>
      <c r="P213" s="29"/>
      <c r="Q213" s="29"/>
      <c r="R213" s="29"/>
      <c r="S213" s="29"/>
    </row>
    <row r="214" spans="1:19" x14ac:dyDescent="0.35">
      <c r="A214" s="23"/>
      <c r="C214" s="67"/>
      <c r="D214" s="65"/>
      <c r="E214" s="65"/>
      <c r="F214" s="65"/>
      <c r="G214" s="65"/>
      <c r="H214" s="65"/>
      <c r="I214" s="65"/>
      <c r="J214" s="65"/>
      <c r="K214" s="65"/>
      <c r="L214" s="65"/>
      <c r="M214" s="65"/>
      <c r="N214" s="65"/>
      <c r="O214" s="65"/>
      <c r="P214" s="65"/>
      <c r="Q214" s="65"/>
      <c r="R214" s="65"/>
      <c r="S214" s="65"/>
    </row>
    <row r="215" spans="1:19" x14ac:dyDescent="0.35">
      <c r="A215" s="23"/>
      <c r="C215" s="23"/>
      <c r="D215" s="29"/>
      <c r="E215" s="29"/>
      <c r="F215" s="29"/>
      <c r="G215" s="29"/>
      <c r="H215" s="29"/>
      <c r="I215" s="29"/>
      <c r="J215" s="29"/>
      <c r="K215" s="29"/>
      <c r="L215" s="29"/>
      <c r="M215" s="29"/>
      <c r="N215" s="29"/>
      <c r="O215" s="29"/>
      <c r="P215" s="29"/>
      <c r="Q215" s="29"/>
      <c r="R215" s="29"/>
      <c r="S215" s="29"/>
    </row>
    <row r="216" spans="1:19" x14ac:dyDescent="0.35">
      <c r="A216" s="23"/>
      <c r="C216" s="23"/>
      <c r="D216" s="65"/>
      <c r="E216" s="65"/>
      <c r="F216" s="65"/>
      <c r="G216" s="65"/>
      <c r="H216" s="65"/>
      <c r="I216" s="65"/>
      <c r="J216" s="65"/>
      <c r="K216" s="65"/>
      <c r="L216" s="65"/>
      <c r="M216" s="65"/>
      <c r="N216" s="65"/>
      <c r="O216" s="65"/>
      <c r="P216" s="65"/>
      <c r="Q216" s="65"/>
      <c r="R216" s="65"/>
      <c r="S216" s="66"/>
    </row>
    <row r="217" spans="1:19" x14ac:dyDescent="0.35">
      <c r="A217" s="23"/>
      <c r="C217" s="23"/>
      <c r="D217" s="29"/>
      <c r="E217" s="29"/>
      <c r="F217" s="29"/>
      <c r="G217" s="29"/>
      <c r="H217" s="29"/>
      <c r="I217" s="29"/>
      <c r="J217" s="29"/>
      <c r="K217" s="29"/>
      <c r="L217" s="29"/>
      <c r="M217" s="29"/>
      <c r="N217" s="29"/>
      <c r="O217" s="29"/>
      <c r="P217" s="29"/>
      <c r="Q217" s="29"/>
      <c r="R217" s="29"/>
      <c r="S217" s="29"/>
    </row>
    <row r="218" spans="1:19" x14ac:dyDescent="0.35">
      <c r="A218" s="23"/>
      <c r="C218" s="67"/>
      <c r="D218" s="65"/>
      <c r="E218" s="65"/>
      <c r="F218" s="65"/>
      <c r="G218" s="65"/>
      <c r="H218" s="65"/>
      <c r="I218" s="65"/>
      <c r="J218" s="65"/>
      <c r="K218" s="65"/>
      <c r="L218" s="65"/>
      <c r="M218" s="65"/>
      <c r="N218" s="65"/>
      <c r="O218" s="65"/>
      <c r="P218" s="65"/>
      <c r="Q218" s="65"/>
      <c r="R218" s="65"/>
      <c r="S218" s="65"/>
    </row>
    <row r="219" spans="1:19" x14ac:dyDescent="0.35">
      <c r="A219" s="23"/>
      <c r="C219" s="67"/>
      <c r="D219" s="65"/>
      <c r="E219" s="65"/>
      <c r="F219" s="65"/>
      <c r="G219" s="65"/>
      <c r="H219" s="65"/>
      <c r="I219" s="65"/>
      <c r="J219" s="65"/>
      <c r="K219" s="65"/>
      <c r="L219" s="65"/>
      <c r="M219" s="65"/>
      <c r="N219" s="65"/>
      <c r="O219" s="65"/>
      <c r="P219" s="65"/>
      <c r="Q219" s="65"/>
      <c r="R219" s="65"/>
      <c r="S219" s="65"/>
    </row>
    <row r="220" spans="1:19" x14ac:dyDescent="0.35">
      <c r="A220" s="23"/>
      <c r="C220" s="23"/>
      <c r="D220" s="29"/>
      <c r="E220" s="29"/>
      <c r="F220" s="29"/>
      <c r="G220" s="29"/>
      <c r="H220" s="29"/>
      <c r="I220" s="29"/>
      <c r="J220" s="29"/>
      <c r="K220" s="29"/>
      <c r="L220" s="29"/>
      <c r="M220" s="29"/>
      <c r="N220" s="29"/>
      <c r="O220" s="29"/>
      <c r="P220" s="29"/>
      <c r="Q220" s="29"/>
      <c r="R220" s="29"/>
      <c r="S220" s="29"/>
    </row>
    <row r="221" spans="1:19" x14ac:dyDescent="0.35">
      <c r="A221" s="23"/>
      <c r="C221" s="23"/>
      <c r="D221" s="29"/>
      <c r="E221" s="29"/>
      <c r="F221" s="29"/>
      <c r="G221" s="29"/>
      <c r="H221" s="29"/>
      <c r="I221" s="29"/>
      <c r="J221" s="29"/>
      <c r="K221" s="29"/>
      <c r="L221" s="29"/>
      <c r="M221" s="29"/>
      <c r="N221" s="29"/>
      <c r="O221" s="29"/>
      <c r="P221" s="29"/>
      <c r="Q221" s="29"/>
      <c r="R221" s="29"/>
      <c r="S221" s="29"/>
    </row>
    <row r="222" spans="1:19" x14ac:dyDescent="0.35">
      <c r="A222" s="23"/>
      <c r="C222" s="67"/>
      <c r="D222" s="65"/>
      <c r="E222" s="65"/>
      <c r="F222" s="65"/>
      <c r="G222" s="65"/>
      <c r="H222" s="65"/>
      <c r="I222" s="65"/>
      <c r="J222" s="65"/>
      <c r="K222" s="65"/>
      <c r="L222" s="65"/>
      <c r="M222" s="65"/>
      <c r="N222" s="65"/>
      <c r="O222" s="65"/>
      <c r="P222" s="65"/>
      <c r="Q222" s="65"/>
      <c r="R222" s="65"/>
      <c r="S222" s="65"/>
    </row>
    <row r="223" spans="1:19" x14ac:dyDescent="0.35">
      <c r="A223" s="23"/>
      <c r="C223" s="23"/>
      <c r="D223" s="29"/>
      <c r="E223" s="29"/>
      <c r="F223" s="29"/>
      <c r="G223" s="29"/>
      <c r="H223" s="29"/>
      <c r="I223" s="29"/>
      <c r="J223" s="29"/>
      <c r="K223" s="29"/>
      <c r="L223" s="29"/>
      <c r="M223" s="29"/>
      <c r="N223" s="29"/>
      <c r="O223" s="29"/>
      <c r="P223" s="29"/>
      <c r="Q223" s="29"/>
      <c r="R223" s="29"/>
      <c r="S223" s="29"/>
    </row>
    <row r="224" spans="1:19" x14ac:dyDescent="0.35">
      <c r="A224" s="23"/>
      <c r="C224" s="23"/>
      <c r="D224" s="29"/>
      <c r="E224" s="29"/>
      <c r="F224" s="29"/>
      <c r="G224" s="29"/>
      <c r="H224" s="29"/>
      <c r="I224" s="29"/>
      <c r="J224" s="29"/>
      <c r="K224" s="29"/>
      <c r="L224" s="29"/>
      <c r="M224" s="29"/>
      <c r="N224" s="29"/>
      <c r="O224" s="29"/>
      <c r="P224" s="29"/>
      <c r="Q224" s="29"/>
      <c r="R224" s="29"/>
      <c r="S224" s="29"/>
    </row>
    <row r="225" spans="1:19" x14ac:dyDescent="0.35">
      <c r="A225" s="23"/>
      <c r="C225" s="23"/>
      <c r="D225" s="29"/>
      <c r="E225" s="29"/>
      <c r="F225" s="29"/>
      <c r="G225" s="29"/>
      <c r="H225" s="29"/>
      <c r="I225" s="29"/>
      <c r="J225" s="29"/>
      <c r="K225" s="29"/>
      <c r="L225" s="29"/>
      <c r="M225" s="29"/>
      <c r="N225" s="29"/>
      <c r="O225" s="29"/>
      <c r="P225" s="29"/>
      <c r="Q225" s="29"/>
      <c r="R225" s="29"/>
      <c r="S225" s="29"/>
    </row>
    <row r="226" spans="1:19" x14ac:dyDescent="0.35">
      <c r="A226" s="23"/>
      <c r="C226" s="23"/>
      <c r="D226" s="29"/>
      <c r="E226" s="29"/>
      <c r="F226" s="29"/>
      <c r="G226" s="29"/>
      <c r="H226" s="29"/>
      <c r="I226" s="29"/>
      <c r="J226" s="29"/>
      <c r="K226" s="29"/>
      <c r="L226" s="29"/>
      <c r="M226" s="29"/>
      <c r="N226" s="29"/>
      <c r="O226" s="29"/>
      <c r="P226" s="29"/>
      <c r="Q226" s="29"/>
      <c r="R226" s="29"/>
      <c r="S226" s="29"/>
    </row>
    <row r="227" spans="1:19" x14ac:dyDescent="0.35">
      <c r="A227" s="23"/>
      <c r="C227" s="23"/>
      <c r="D227" s="29"/>
      <c r="E227" s="29"/>
      <c r="F227" s="29"/>
      <c r="G227" s="29"/>
      <c r="H227" s="29"/>
      <c r="I227" s="29"/>
      <c r="J227" s="29"/>
      <c r="K227" s="29"/>
      <c r="L227" s="29"/>
      <c r="M227" s="29"/>
      <c r="N227" s="29"/>
      <c r="O227" s="29"/>
      <c r="P227" s="29"/>
      <c r="Q227" s="29"/>
      <c r="R227" s="29"/>
      <c r="S227" s="29"/>
    </row>
    <row r="228" spans="1:19" x14ac:dyDescent="0.35">
      <c r="A228" s="23"/>
      <c r="C228" s="67"/>
      <c r="D228" s="65"/>
      <c r="E228" s="65"/>
      <c r="F228" s="65"/>
      <c r="G228" s="65"/>
      <c r="H228" s="65"/>
      <c r="I228" s="65"/>
      <c r="J228" s="65"/>
      <c r="K228" s="65"/>
      <c r="L228" s="65"/>
      <c r="M228" s="65"/>
      <c r="N228" s="65"/>
      <c r="O228" s="65"/>
      <c r="P228" s="65"/>
      <c r="Q228" s="65"/>
      <c r="R228" s="65"/>
      <c r="S228" s="65"/>
    </row>
    <row r="229" spans="1:19" x14ac:dyDescent="0.35">
      <c r="A229" s="23"/>
      <c r="C229" s="67"/>
      <c r="D229" s="65"/>
      <c r="E229" s="65"/>
      <c r="F229" s="65"/>
      <c r="G229" s="65"/>
      <c r="H229" s="65"/>
      <c r="I229" s="65"/>
      <c r="J229" s="65"/>
      <c r="K229" s="65"/>
      <c r="L229" s="65"/>
      <c r="M229" s="65"/>
      <c r="N229" s="65"/>
      <c r="O229" s="65"/>
      <c r="P229" s="65"/>
      <c r="Q229" s="65"/>
      <c r="R229" s="65"/>
      <c r="S229" s="65"/>
    </row>
    <row r="230" spans="1:19" x14ac:dyDescent="0.35">
      <c r="A230" s="23"/>
      <c r="C230" s="67"/>
      <c r="D230" s="65"/>
      <c r="E230" s="65"/>
      <c r="F230" s="65"/>
      <c r="G230" s="65"/>
      <c r="H230" s="65"/>
      <c r="I230" s="65"/>
      <c r="J230" s="65"/>
      <c r="K230" s="65"/>
      <c r="L230" s="65"/>
      <c r="M230" s="65"/>
      <c r="N230" s="65"/>
      <c r="O230" s="65"/>
      <c r="P230" s="65"/>
      <c r="Q230" s="65"/>
      <c r="R230" s="65"/>
      <c r="S230" s="65"/>
    </row>
    <row r="231" spans="1:19" x14ac:dyDescent="0.35">
      <c r="A231" s="23"/>
      <c r="C231" s="23"/>
      <c r="D231" s="29"/>
      <c r="E231" s="29"/>
      <c r="F231" s="29"/>
      <c r="G231" s="29"/>
      <c r="H231" s="29"/>
      <c r="I231" s="29"/>
      <c r="J231" s="29"/>
      <c r="K231" s="29"/>
      <c r="L231" s="29"/>
      <c r="M231" s="29"/>
      <c r="N231" s="29"/>
      <c r="O231" s="29"/>
      <c r="P231" s="29"/>
      <c r="Q231" s="29"/>
      <c r="R231" s="29"/>
      <c r="S231" s="29"/>
    </row>
    <row r="232" spans="1:19" x14ac:dyDescent="0.35">
      <c r="A232" s="23"/>
      <c r="C232" s="23"/>
      <c r="S232" s="64"/>
    </row>
    <row r="233" spans="1:19" x14ac:dyDescent="0.35">
      <c r="A233" s="23"/>
      <c r="C233" s="23"/>
      <c r="D233" s="29"/>
      <c r="E233" s="29"/>
      <c r="F233" s="29"/>
      <c r="G233" s="29"/>
      <c r="H233" s="29"/>
      <c r="I233" s="29"/>
      <c r="J233" s="29"/>
      <c r="K233" s="29"/>
      <c r="L233" s="29"/>
      <c r="M233" s="29"/>
      <c r="N233" s="29"/>
      <c r="O233" s="29"/>
      <c r="P233" s="29"/>
      <c r="Q233" s="29"/>
      <c r="R233" s="29"/>
      <c r="S233" s="29"/>
    </row>
    <row r="234" spans="1:19" x14ac:dyDescent="0.35">
      <c r="A234" s="23"/>
      <c r="C234" s="67"/>
      <c r="D234" s="65"/>
      <c r="E234" s="65"/>
      <c r="F234" s="65"/>
      <c r="G234" s="65"/>
      <c r="H234" s="65"/>
      <c r="I234" s="65"/>
      <c r="J234" s="65"/>
      <c r="K234" s="65"/>
      <c r="L234" s="65"/>
      <c r="M234" s="65"/>
      <c r="N234" s="65"/>
      <c r="O234" s="65"/>
      <c r="P234" s="65"/>
      <c r="Q234" s="65"/>
      <c r="R234" s="65"/>
      <c r="S234" s="64"/>
    </row>
    <row r="235" spans="1:19" x14ac:dyDescent="0.35">
      <c r="A235" s="23"/>
      <c r="C235" s="23"/>
      <c r="D235" s="30"/>
      <c r="E235" s="30"/>
      <c r="F235" s="30"/>
      <c r="G235" s="30"/>
      <c r="H235" s="30"/>
      <c r="I235" s="30"/>
      <c r="J235" s="30"/>
      <c r="K235" s="30"/>
      <c r="L235" s="30"/>
      <c r="M235" s="30"/>
      <c r="N235" s="30"/>
      <c r="O235" s="30"/>
      <c r="P235" s="30"/>
      <c r="Q235" s="30"/>
      <c r="R235" s="30"/>
      <c r="S235" s="64"/>
    </row>
    <row r="236" spans="1:19" x14ac:dyDescent="0.35">
      <c r="A236" s="23"/>
      <c r="C236" s="23"/>
      <c r="D236" s="30"/>
      <c r="E236" s="30"/>
      <c r="F236" s="30"/>
      <c r="G236" s="30"/>
      <c r="H236" s="30"/>
      <c r="I236" s="30"/>
      <c r="J236" s="30"/>
      <c r="K236" s="30"/>
      <c r="L236" s="30"/>
      <c r="M236" s="30"/>
      <c r="N236" s="30"/>
      <c r="O236" s="30"/>
      <c r="P236" s="30"/>
      <c r="Q236" s="30"/>
      <c r="R236" s="30"/>
      <c r="S236" s="64"/>
    </row>
    <row r="237" spans="1:19" x14ac:dyDescent="0.35">
      <c r="A237" s="23"/>
      <c r="C237" s="23"/>
      <c r="D237" s="30"/>
      <c r="E237" s="30"/>
      <c r="F237" s="30"/>
      <c r="G237" s="30"/>
      <c r="H237" s="30"/>
      <c r="I237" s="30"/>
      <c r="J237" s="30"/>
      <c r="K237" s="30"/>
      <c r="L237" s="30"/>
      <c r="M237" s="30"/>
      <c r="N237" s="30"/>
      <c r="O237" s="30"/>
      <c r="P237" s="30"/>
      <c r="Q237" s="30"/>
      <c r="R237" s="30"/>
      <c r="S237" s="64"/>
    </row>
    <row r="238" spans="1:19" x14ac:dyDescent="0.35">
      <c r="A238" s="23"/>
      <c r="C238" s="23"/>
      <c r="D238" s="30"/>
      <c r="E238" s="30"/>
      <c r="F238" s="30"/>
      <c r="G238" s="30"/>
      <c r="H238" s="30"/>
      <c r="I238" s="30"/>
      <c r="J238" s="30"/>
      <c r="K238" s="30"/>
      <c r="L238" s="30"/>
      <c r="M238" s="30"/>
      <c r="N238" s="30"/>
      <c r="O238" s="30"/>
      <c r="P238" s="30"/>
      <c r="Q238" s="30"/>
      <c r="R238" s="30"/>
      <c r="S238" s="30"/>
    </row>
    <row r="239" spans="1:19" x14ac:dyDescent="0.35">
      <c r="A239" s="23"/>
      <c r="C239" s="23"/>
      <c r="D239" s="30"/>
      <c r="E239" s="30"/>
      <c r="F239" s="30"/>
      <c r="G239" s="30"/>
      <c r="H239" s="30"/>
      <c r="I239" s="30"/>
      <c r="J239" s="30"/>
      <c r="K239" s="30"/>
      <c r="L239" s="30"/>
      <c r="M239" s="30"/>
      <c r="N239" s="30"/>
      <c r="O239" s="30"/>
      <c r="P239" s="30"/>
      <c r="Q239" s="30"/>
      <c r="R239" s="30"/>
      <c r="S239" s="30"/>
    </row>
    <row r="240" spans="1:19" x14ac:dyDescent="0.35">
      <c r="A240" s="23"/>
      <c r="C240" s="23"/>
      <c r="D240" s="30"/>
      <c r="E240" s="30"/>
      <c r="F240" s="30"/>
      <c r="G240" s="30"/>
      <c r="H240" s="30"/>
      <c r="I240" s="30"/>
      <c r="J240" s="30"/>
      <c r="K240" s="30"/>
      <c r="L240" s="30"/>
      <c r="M240" s="30"/>
      <c r="N240" s="30"/>
      <c r="O240" s="30"/>
      <c r="P240" s="30"/>
      <c r="Q240" s="30"/>
      <c r="R240" s="30"/>
      <c r="S240" s="64"/>
    </row>
    <row r="241" spans="1:19" x14ac:dyDescent="0.35">
      <c r="A241" s="23"/>
      <c r="C241" s="23"/>
      <c r="D241" s="30"/>
      <c r="E241" s="30"/>
      <c r="F241" s="30"/>
      <c r="G241" s="30"/>
      <c r="H241" s="30"/>
      <c r="I241" s="30"/>
      <c r="J241" s="30"/>
      <c r="K241" s="30"/>
      <c r="L241" s="30"/>
      <c r="M241" s="30"/>
      <c r="N241" s="30"/>
      <c r="O241" s="30"/>
      <c r="P241" s="30"/>
      <c r="Q241" s="30"/>
      <c r="R241" s="30"/>
      <c r="S241" s="64"/>
    </row>
    <row r="242" spans="1:19" x14ac:dyDescent="0.35">
      <c r="A242" s="23"/>
      <c r="C242" s="23"/>
      <c r="D242" s="68"/>
      <c r="E242" s="68"/>
      <c r="F242" s="68"/>
      <c r="G242" s="68"/>
      <c r="H242" s="68"/>
      <c r="I242" s="68"/>
      <c r="J242" s="68"/>
      <c r="K242" s="68"/>
      <c r="L242" s="68"/>
      <c r="M242" s="68"/>
      <c r="N242" s="68"/>
      <c r="O242" s="68"/>
      <c r="P242" s="68"/>
      <c r="Q242" s="68"/>
      <c r="R242" s="68"/>
      <c r="S242" s="64"/>
    </row>
    <row r="243" spans="1:19" x14ac:dyDescent="0.35">
      <c r="A243" s="23"/>
      <c r="C243" s="23"/>
      <c r="D243" s="30"/>
      <c r="E243" s="30"/>
      <c r="F243" s="30"/>
      <c r="G243" s="30"/>
      <c r="H243" s="30"/>
      <c r="I243" s="30"/>
      <c r="J243" s="30"/>
      <c r="K243" s="30"/>
      <c r="L243" s="30"/>
      <c r="M243" s="30"/>
      <c r="N243" s="30"/>
      <c r="O243" s="30"/>
      <c r="P243" s="30"/>
      <c r="Q243" s="30"/>
      <c r="R243" s="30"/>
      <c r="S243" s="64"/>
    </row>
    <row r="244" spans="1:19" x14ac:dyDescent="0.35">
      <c r="A244" s="23"/>
      <c r="C244" s="23"/>
      <c r="D244" s="29"/>
      <c r="E244" s="29"/>
      <c r="F244" s="29"/>
      <c r="G244" s="29"/>
      <c r="H244" s="29"/>
      <c r="I244" s="29"/>
      <c r="J244" s="29"/>
      <c r="K244" s="29"/>
      <c r="L244" s="29"/>
      <c r="M244" s="29"/>
      <c r="N244" s="29"/>
      <c r="O244" s="29"/>
      <c r="P244" s="29"/>
      <c r="Q244" s="29"/>
      <c r="R244" s="29"/>
      <c r="S244" s="64"/>
    </row>
    <row r="245" spans="1:19" x14ac:dyDescent="0.35">
      <c r="A245" s="23"/>
      <c r="C245" s="23"/>
      <c r="D245" s="29"/>
      <c r="E245" s="29"/>
      <c r="F245" s="29"/>
      <c r="G245" s="29"/>
      <c r="H245" s="29"/>
      <c r="I245" s="29"/>
      <c r="J245" s="29"/>
      <c r="K245" s="29"/>
      <c r="L245" s="29"/>
      <c r="M245" s="29"/>
      <c r="N245" s="29"/>
      <c r="O245" s="29"/>
      <c r="P245" s="29"/>
      <c r="Q245" s="29"/>
      <c r="R245" s="29"/>
      <c r="S245" s="64"/>
    </row>
    <row r="246" spans="1:19" x14ac:dyDescent="0.35">
      <c r="A246" s="23"/>
      <c r="C246" s="23"/>
      <c r="D246" s="29"/>
      <c r="E246" s="29"/>
      <c r="F246" s="29"/>
      <c r="G246" s="29"/>
      <c r="H246" s="29"/>
      <c r="I246" s="29"/>
      <c r="J246" s="29"/>
      <c r="K246" s="29"/>
      <c r="L246" s="29"/>
      <c r="M246" s="29"/>
      <c r="N246" s="29"/>
      <c r="O246" s="29"/>
      <c r="P246" s="29"/>
      <c r="Q246" s="29"/>
      <c r="R246" s="29"/>
      <c r="S246" s="64"/>
    </row>
    <row r="247" spans="1:19" x14ac:dyDescent="0.35">
      <c r="A247" s="23"/>
      <c r="C247" s="23"/>
      <c r="D247" s="30"/>
      <c r="E247" s="30"/>
      <c r="F247" s="30"/>
      <c r="G247" s="30"/>
      <c r="H247" s="30"/>
      <c r="I247" s="30"/>
      <c r="J247" s="30"/>
      <c r="K247" s="30"/>
      <c r="L247" s="30"/>
      <c r="M247" s="30"/>
      <c r="N247" s="30"/>
      <c r="O247" s="30"/>
      <c r="P247" s="30"/>
      <c r="Q247" s="30"/>
      <c r="R247" s="30"/>
      <c r="S247" s="68"/>
    </row>
    <row r="248" spans="1:19" x14ac:dyDescent="0.35">
      <c r="A248" s="23"/>
      <c r="C248" s="23"/>
      <c r="D248" s="29"/>
      <c r="E248" s="29"/>
      <c r="F248" s="29"/>
      <c r="G248" s="29"/>
      <c r="H248" s="29"/>
      <c r="I248" s="29"/>
      <c r="J248" s="29"/>
      <c r="K248" s="29"/>
      <c r="L248" s="29"/>
      <c r="M248" s="29"/>
      <c r="N248" s="29"/>
      <c r="O248" s="29"/>
      <c r="P248" s="29"/>
      <c r="Q248" s="29"/>
      <c r="R248" s="29"/>
      <c r="S248" s="64"/>
    </row>
    <row r="249" spans="1:19" x14ac:dyDescent="0.35">
      <c r="A249" s="23"/>
      <c r="C249" s="23"/>
      <c r="D249" s="29"/>
      <c r="E249" s="29"/>
      <c r="F249" s="29"/>
      <c r="G249" s="29"/>
      <c r="H249" s="29"/>
      <c r="I249" s="29"/>
      <c r="J249" s="29"/>
      <c r="K249" s="29"/>
      <c r="L249" s="29"/>
      <c r="M249" s="29"/>
      <c r="N249" s="29"/>
      <c r="O249" s="29"/>
      <c r="P249" s="29"/>
      <c r="Q249" s="29"/>
      <c r="R249" s="29"/>
      <c r="S249" s="64"/>
    </row>
    <row r="250" spans="1:19" x14ac:dyDescent="0.35">
      <c r="A250" s="23"/>
      <c r="C250" s="23"/>
      <c r="D250" s="64"/>
      <c r="E250" s="64"/>
      <c r="F250" s="64"/>
      <c r="G250" s="64"/>
      <c r="H250" s="64"/>
      <c r="I250" s="64"/>
      <c r="J250" s="64"/>
      <c r="K250" s="64"/>
      <c r="L250" s="64"/>
      <c r="M250" s="64"/>
      <c r="N250" s="64"/>
      <c r="O250" s="64"/>
      <c r="P250" s="64"/>
      <c r="Q250" s="64"/>
      <c r="R250" s="64"/>
      <c r="S250" s="64"/>
    </row>
    <row r="251" spans="1:19" x14ac:dyDescent="0.35">
      <c r="A251" s="23"/>
      <c r="C251" s="23"/>
      <c r="D251" s="29"/>
      <c r="E251" s="29"/>
      <c r="F251" s="29"/>
      <c r="G251" s="29"/>
      <c r="H251" s="29"/>
      <c r="I251" s="29"/>
      <c r="J251" s="29"/>
      <c r="K251" s="29"/>
      <c r="L251" s="29"/>
      <c r="M251" s="29"/>
      <c r="N251" s="29"/>
      <c r="O251" s="29"/>
      <c r="P251" s="29"/>
      <c r="Q251" s="29"/>
      <c r="R251" s="29"/>
      <c r="S251" s="64"/>
    </row>
    <row r="252" spans="1:19" x14ac:dyDescent="0.35">
      <c r="A252" s="23"/>
      <c r="C252" s="23"/>
      <c r="D252" s="29"/>
      <c r="E252" s="29"/>
      <c r="F252" s="29"/>
      <c r="G252" s="29"/>
      <c r="H252" s="29"/>
      <c r="I252" s="29"/>
      <c r="J252" s="29"/>
      <c r="K252" s="29"/>
      <c r="L252" s="29"/>
      <c r="M252" s="29"/>
      <c r="N252" s="29"/>
      <c r="O252" s="29"/>
      <c r="P252" s="29"/>
      <c r="Q252" s="29"/>
      <c r="R252" s="29"/>
      <c r="S252" s="64"/>
    </row>
    <row r="253" spans="1:19" x14ac:dyDescent="0.35">
      <c r="A253" s="23"/>
      <c r="C253" s="23"/>
      <c r="D253" s="29"/>
      <c r="E253" s="29"/>
      <c r="F253" s="29"/>
      <c r="G253" s="29"/>
      <c r="H253" s="29"/>
      <c r="I253" s="29"/>
      <c r="J253" s="29"/>
      <c r="K253" s="29"/>
      <c r="L253" s="29"/>
      <c r="M253" s="29"/>
      <c r="N253" s="29"/>
      <c r="O253" s="29"/>
      <c r="P253" s="29"/>
      <c r="Q253" s="29"/>
      <c r="R253" s="29"/>
      <c r="S253" s="64"/>
    </row>
    <row r="254" spans="1:19" x14ac:dyDescent="0.35">
      <c r="A254" s="23"/>
      <c r="C254" s="23"/>
      <c r="D254" s="29"/>
      <c r="E254" s="29"/>
      <c r="F254" s="29"/>
      <c r="G254" s="29"/>
      <c r="H254" s="29"/>
      <c r="I254" s="29"/>
      <c r="J254" s="29"/>
      <c r="K254" s="29"/>
      <c r="L254" s="29"/>
      <c r="M254" s="29"/>
      <c r="N254" s="29"/>
      <c r="O254" s="29"/>
      <c r="P254" s="29"/>
      <c r="Q254" s="29"/>
      <c r="R254" s="29"/>
      <c r="S254" s="64"/>
    </row>
    <row r="255" spans="1:19" x14ac:dyDescent="0.35">
      <c r="A255" s="23"/>
      <c r="C255" s="23"/>
      <c r="D255" s="29"/>
      <c r="E255" s="29"/>
      <c r="F255" s="29"/>
      <c r="G255" s="29"/>
      <c r="H255" s="29"/>
      <c r="I255" s="29"/>
      <c r="J255" s="29"/>
      <c r="K255" s="29"/>
      <c r="L255" s="29"/>
      <c r="M255" s="29"/>
      <c r="N255" s="29"/>
      <c r="O255" s="29"/>
      <c r="P255" s="29"/>
      <c r="Q255" s="29"/>
      <c r="R255" s="29"/>
      <c r="S255" s="64"/>
    </row>
    <row r="256" spans="1:19" x14ac:dyDescent="0.35">
      <c r="A256" s="23"/>
      <c r="C256" s="23"/>
      <c r="D256" s="29"/>
      <c r="E256" s="29"/>
      <c r="F256" s="29"/>
      <c r="G256" s="29"/>
      <c r="H256" s="29"/>
      <c r="I256" s="29"/>
      <c r="J256" s="29"/>
      <c r="K256" s="29"/>
      <c r="L256" s="29"/>
      <c r="M256" s="29"/>
      <c r="N256" s="29"/>
      <c r="O256" s="29"/>
      <c r="P256" s="29"/>
      <c r="Q256" s="29"/>
      <c r="R256" s="29"/>
      <c r="S256" s="64"/>
    </row>
    <row r="257" spans="1:19" x14ac:dyDescent="0.35">
      <c r="A257" s="23"/>
      <c r="C257" s="23"/>
      <c r="D257" s="29"/>
      <c r="E257" s="29"/>
      <c r="F257" s="29"/>
      <c r="G257" s="29"/>
      <c r="H257" s="29"/>
      <c r="I257" s="29"/>
      <c r="J257" s="29"/>
      <c r="K257" s="29"/>
      <c r="L257" s="29"/>
      <c r="M257" s="29"/>
      <c r="N257" s="29"/>
      <c r="O257" s="29"/>
      <c r="P257" s="29"/>
      <c r="Q257" s="29"/>
      <c r="R257" s="29"/>
      <c r="S257" s="64"/>
    </row>
    <row r="258" spans="1:19" x14ac:dyDescent="0.35">
      <c r="A258" s="23"/>
      <c r="C258" s="23"/>
      <c r="D258" s="29"/>
      <c r="E258" s="29"/>
      <c r="F258" s="29"/>
      <c r="G258" s="29"/>
      <c r="H258" s="29"/>
      <c r="I258" s="29"/>
      <c r="J258" s="29"/>
      <c r="K258" s="29"/>
      <c r="L258" s="29"/>
      <c r="M258" s="29"/>
      <c r="N258" s="29"/>
      <c r="O258" s="29"/>
      <c r="P258" s="29"/>
      <c r="Q258" s="29"/>
      <c r="R258" s="29"/>
      <c r="S258" s="64"/>
    </row>
    <row r="259" spans="1:19" x14ac:dyDescent="0.35">
      <c r="A259" s="23"/>
      <c r="C259" s="23"/>
      <c r="D259" s="29"/>
      <c r="E259" s="29"/>
      <c r="F259" s="29"/>
      <c r="G259" s="29"/>
      <c r="H259" s="29"/>
      <c r="I259" s="29"/>
      <c r="J259" s="29"/>
      <c r="K259" s="29"/>
      <c r="L259" s="29"/>
      <c r="M259" s="29"/>
      <c r="N259" s="29"/>
      <c r="O259" s="29"/>
      <c r="P259" s="29"/>
      <c r="Q259" s="29"/>
      <c r="R259" s="29"/>
      <c r="S259" s="64"/>
    </row>
    <row r="260" spans="1:19" x14ac:dyDescent="0.35">
      <c r="A260" s="23"/>
      <c r="C260" s="23"/>
      <c r="D260" s="29"/>
      <c r="E260" s="29"/>
      <c r="F260" s="29"/>
      <c r="G260" s="29"/>
      <c r="H260" s="29"/>
      <c r="I260" s="29"/>
      <c r="J260" s="29"/>
      <c r="K260" s="29"/>
      <c r="L260" s="29"/>
      <c r="M260" s="29"/>
      <c r="N260" s="29"/>
      <c r="O260" s="29"/>
      <c r="P260" s="29"/>
      <c r="Q260" s="29"/>
      <c r="R260" s="29"/>
      <c r="S260" s="64"/>
    </row>
    <row r="261" spans="1:19" x14ac:dyDescent="0.35">
      <c r="A261" s="23"/>
      <c r="C261" s="23"/>
      <c r="D261" s="29"/>
      <c r="E261" s="29"/>
      <c r="F261" s="29"/>
      <c r="G261" s="29"/>
      <c r="H261" s="29"/>
      <c r="I261" s="29"/>
      <c r="J261" s="29"/>
      <c r="K261" s="29"/>
      <c r="L261" s="29"/>
      <c r="M261" s="29"/>
      <c r="N261" s="29"/>
      <c r="O261" s="29"/>
      <c r="P261" s="29"/>
      <c r="Q261" s="29"/>
      <c r="R261" s="29"/>
      <c r="S261" s="64"/>
    </row>
    <row r="262" spans="1:19" x14ac:dyDescent="0.35">
      <c r="A262" s="23"/>
      <c r="C262" s="23"/>
      <c r="D262" s="29"/>
      <c r="E262" s="29"/>
      <c r="F262" s="29"/>
      <c r="G262" s="29"/>
      <c r="H262" s="29"/>
      <c r="I262" s="29"/>
      <c r="J262" s="29"/>
      <c r="K262" s="29"/>
      <c r="L262" s="29"/>
      <c r="M262" s="29"/>
      <c r="N262" s="29"/>
      <c r="O262" s="29"/>
      <c r="P262" s="29"/>
      <c r="Q262" s="29"/>
      <c r="R262" s="29"/>
      <c r="S262" s="64"/>
    </row>
    <row r="263" spans="1:19" x14ac:dyDescent="0.35">
      <c r="A263" s="23"/>
      <c r="C263" s="23"/>
      <c r="D263" s="29"/>
      <c r="E263" s="29"/>
      <c r="F263" s="29"/>
      <c r="G263" s="29"/>
      <c r="H263" s="29"/>
      <c r="I263" s="29"/>
      <c r="J263" s="29"/>
      <c r="K263" s="29"/>
      <c r="L263" s="29"/>
      <c r="M263" s="29"/>
      <c r="N263" s="29"/>
      <c r="O263" s="29"/>
      <c r="P263" s="29"/>
      <c r="Q263" s="29"/>
      <c r="R263" s="29"/>
      <c r="S263" s="64"/>
    </row>
    <row r="264" spans="1:19" x14ac:dyDescent="0.35">
      <c r="A264" s="23"/>
      <c r="C264" s="23"/>
      <c r="D264" s="29"/>
      <c r="E264" s="29"/>
      <c r="F264" s="29"/>
      <c r="G264" s="29"/>
      <c r="H264" s="29"/>
      <c r="I264" s="29"/>
      <c r="J264" s="29"/>
      <c r="K264" s="29"/>
      <c r="L264" s="29"/>
      <c r="M264" s="29"/>
      <c r="N264" s="29"/>
      <c r="O264" s="29"/>
      <c r="P264" s="29"/>
      <c r="Q264" s="29"/>
      <c r="R264" s="29"/>
      <c r="S264" s="64"/>
    </row>
    <row r="265" spans="1:19" x14ac:dyDescent="0.35">
      <c r="A265" s="23"/>
      <c r="C265" s="23"/>
      <c r="D265" s="29"/>
      <c r="E265" s="29"/>
      <c r="F265" s="29"/>
      <c r="G265" s="29"/>
      <c r="H265" s="29"/>
      <c r="I265" s="29"/>
      <c r="J265" s="29"/>
      <c r="K265" s="29"/>
      <c r="L265" s="29"/>
      <c r="M265" s="29"/>
      <c r="N265" s="29"/>
      <c r="O265" s="29"/>
      <c r="P265" s="29"/>
      <c r="Q265" s="29"/>
      <c r="R265" s="29"/>
      <c r="S265" s="64"/>
    </row>
    <row r="266" spans="1:19" x14ac:dyDescent="0.35">
      <c r="A266" s="23"/>
      <c r="C266" s="23"/>
      <c r="D266" s="29"/>
      <c r="E266" s="29"/>
      <c r="F266" s="29"/>
      <c r="G266" s="29"/>
      <c r="H266" s="29"/>
      <c r="I266" s="29"/>
      <c r="J266" s="29"/>
      <c r="K266" s="29"/>
      <c r="L266" s="29"/>
      <c r="M266" s="29"/>
      <c r="N266" s="29"/>
      <c r="O266" s="29"/>
      <c r="P266" s="29"/>
      <c r="Q266" s="29"/>
      <c r="R266" s="29"/>
      <c r="S266" s="64"/>
    </row>
    <row r="267" spans="1:19" x14ac:dyDescent="0.35">
      <c r="A267" s="23"/>
      <c r="C267" s="23"/>
      <c r="D267" s="29"/>
      <c r="E267" s="29"/>
      <c r="F267" s="29"/>
      <c r="G267" s="29"/>
      <c r="H267" s="29"/>
      <c r="I267" s="29"/>
      <c r="J267" s="29"/>
      <c r="K267" s="29"/>
      <c r="L267" s="29"/>
      <c r="M267" s="29"/>
      <c r="N267" s="29"/>
      <c r="O267" s="29"/>
      <c r="P267" s="29"/>
      <c r="Q267" s="29"/>
      <c r="R267" s="29"/>
      <c r="S267" s="64"/>
    </row>
    <row r="268" spans="1:19" x14ac:dyDescent="0.35">
      <c r="A268" s="23"/>
      <c r="C268" s="23"/>
      <c r="D268" s="29"/>
      <c r="E268" s="29"/>
      <c r="F268" s="29"/>
      <c r="G268" s="29"/>
      <c r="H268" s="29"/>
      <c r="I268" s="29"/>
      <c r="J268" s="29"/>
      <c r="K268" s="29"/>
      <c r="L268" s="29"/>
      <c r="M268" s="29"/>
      <c r="N268" s="29"/>
      <c r="O268" s="29"/>
      <c r="P268" s="29"/>
      <c r="Q268" s="29"/>
      <c r="R268" s="29"/>
      <c r="S268" s="64"/>
    </row>
    <row r="269" spans="1:19" x14ac:dyDescent="0.35">
      <c r="A269" s="23"/>
      <c r="C269" s="23"/>
      <c r="D269" s="29"/>
      <c r="E269" s="29"/>
      <c r="F269" s="29"/>
      <c r="G269" s="29"/>
      <c r="H269" s="29"/>
      <c r="I269" s="29"/>
      <c r="J269" s="29"/>
      <c r="K269" s="29"/>
      <c r="L269" s="29"/>
      <c r="M269" s="29"/>
      <c r="N269" s="29"/>
      <c r="O269" s="29"/>
      <c r="P269" s="29"/>
      <c r="Q269" s="29"/>
      <c r="R269" s="29"/>
      <c r="S269" s="64"/>
    </row>
    <row r="270" spans="1:19" x14ac:dyDescent="0.35">
      <c r="A270" s="23"/>
      <c r="C270" s="23"/>
      <c r="D270" s="29"/>
      <c r="E270" s="29"/>
      <c r="F270" s="29"/>
      <c r="G270" s="29"/>
      <c r="H270" s="29"/>
      <c r="I270" s="29"/>
      <c r="J270" s="29"/>
      <c r="K270" s="29"/>
      <c r="L270" s="29"/>
      <c r="M270" s="29"/>
      <c r="N270" s="29"/>
      <c r="O270" s="29"/>
      <c r="P270" s="29"/>
      <c r="Q270" s="29"/>
      <c r="R270" s="29"/>
      <c r="S270" s="64"/>
    </row>
    <row r="271" spans="1:19" x14ac:dyDescent="0.35">
      <c r="A271" s="23"/>
      <c r="C271" s="23"/>
      <c r="D271" s="29"/>
      <c r="E271" s="29"/>
      <c r="F271" s="29"/>
      <c r="G271" s="29"/>
      <c r="H271" s="29"/>
      <c r="I271" s="29"/>
      <c r="J271" s="29"/>
      <c r="K271" s="29"/>
      <c r="L271" s="29"/>
      <c r="M271" s="29"/>
      <c r="N271" s="29"/>
      <c r="O271" s="29"/>
      <c r="P271" s="29"/>
      <c r="Q271" s="29"/>
      <c r="R271" s="29"/>
      <c r="S271" s="64"/>
    </row>
    <row r="272" spans="1:19" x14ac:dyDescent="0.35">
      <c r="A272" s="23"/>
      <c r="C272" s="23"/>
      <c r="D272" s="29"/>
      <c r="E272" s="29"/>
      <c r="F272" s="29"/>
      <c r="G272" s="29"/>
      <c r="H272" s="29"/>
      <c r="I272" s="29"/>
      <c r="J272" s="29"/>
      <c r="K272" s="29"/>
      <c r="L272" s="29"/>
      <c r="M272" s="29"/>
      <c r="N272" s="29"/>
      <c r="O272" s="29"/>
      <c r="P272" s="29"/>
      <c r="Q272" s="29"/>
      <c r="R272" s="29"/>
      <c r="S272" s="64"/>
    </row>
    <row r="273" spans="1:19" x14ac:dyDescent="0.35">
      <c r="A273" s="23"/>
      <c r="C273" s="23"/>
      <c r="D273" s="29"/>
      <c r="E273" s="29"/>
      <c r="F273" s="29"/>
      <c r="G273" s="29"/>
      <c r="H273" s="29"/>
      <c r="I273" s="29"/>
      <c r="J273" s="29"/>
      <c r="K273" s="29"/>
      <c r="L273" s="29"/>
      <c r="M273" s="29"/>
      <c r="N273" s="29"/>
      <c r="O273" s="29"/>
      <c r="P273" s="29"/>
      <c r="Q273" s="29"/>
      <c r="R273" s="29"/>
      <c r="S273" s="64"/>
    </row>
    <row r="274" spans="1:19" x14ac:dyDescent="0.35">
      <c r="A274" s="23"/>
      <c r="C274" s="23"/>
      <c r="D274" s="29"/>
      <c r="E274" s="29"/>
      <c r="F274" s="29"/>
      <c r="G274" s="29"/>
      <c r="H274" s="29"/>
      <c r="I274" s="29"/>
      <c r="J274" s="29"/>
      <c r="K274" s="29"/>
      <c r="L274" s="29"/>
      <c r="M274" s="29"/>
      <c r="N274" s="29"/>
      <c r="O274" s="29"/>
      <c r="P274" s="29"/>
      <c r="Q274" s="29"/>
      <c r="R274" s="29"/>
      <c r="S274" s="64"/>
    </row>
    <row r="275" spans="1:19" x14ac:dyDescent="0.35">
      <c r="A275" s="23"/>
      <c r="C275" s="23"/>
      <c r="D275" s="29"/>
      <c r="E275" s="29"/>
      <c r="F275" s="29"/>
      <c r="G275" s="29"/>
      <c r="H275" s="29"/>
      <c r="I275" s="29"/>
      <c r="J275" s="29"/>
      <c r="K275" s="29"/>
      <c r="L275" s="29"/>
      <c r="M275" s="29"/>
      <c r="N275" s="29"/>
      <c r="O275" s="29"/>
      <c r="P275" s="29"/>
      <c r="Q275" s="29"/>
      <c r="R275" s="29"/>
      <c r="S275" s="64"/>
    </row>
    <row r="276" spans="1:19" x14ac:dyDescent="0.35">
      <c r="A276" s="23"/>
      <c r="C276" s="23"/>
      <c r="D276" s="29"/>
      <c r="E276" s="29"/>
      <c r="F276" s="29"/>
      <c r="G276" s="29"/>
      <c r="H276" s="29"/>
      <c r="I276" s="29"/>
      <c r="J276" s="29"/>
      <c r="K276" s="29"/>
      <c r="L276" s="29"/>
      <c r="M276" s="29"/>
      <c r="N276" s="29"/>
      <c r="O276" s="29"/>
      <c r="P276" s="29"/>
      <c r="Q276" s="29"/>
      <c r="R276" s="29"/>
      <c r="S276" s="64"/>
    </row>
    <row r="277" spans="1:19" x14ac:dyDescent="0.35">
      <c r="A277" s="23"/>
      <c r="C277" s="23"/>
      <c r="D277" s="29"/>
      <c r="E277" s="29"/>
      <c r="F277" s="29"/>
      <c r="G277" s="29"/>
      <c r="H277" s="29"/>
      <c r="I277" s="29"/>
      <c r="J277" s="29"/>
      <c r="K277" s="29"/>
      <c r="L277" s="29"/>
      <c r="M277" s="29"/>
      <c r="N277" s="29"/>
      <c r="O277" s="29"/>
      <c r="P277" s="29"/>
      <c r="Q277" s="29"/>
      <c r="R277" s="29"/>
      <c r="S277" s="64"/>
    </row>
    <row r="278" spans="1:19" x14ac:dyDescent="0.35">
      <c r="A278" s="23"/>
      <c r="C278" s="23"/>
      <c r="D278" s="29"/>
      <c r="E278" s="29"/>
      <c r="F278" s="29"/>
      <c r="G278" s="29"/>
      <c r="H278" s="29"/>
      <c r="I278" s="29"/>
      <c r="J278" s="29"/>
      <c r="K278" s="29"/>
      <c r="L278" s="29"/>
      <c r="M278" s="29"/>
      <c r="N278" s="29"/>
      <c r="O278" s="29"/>
      <c r="P278" s="29"/>
      <c r="Q278" s="29"/>
      <c r="R278" s="29"/>
      <c r="S278" s="64"/>
    </row>
    <row r="279" spans="1:19" x14ac:dyDescent="0.35">
      <c r="A279" s="23"/>
      <c r="C279" s="23"/>
      <c r="D279" s="64"/>
      <c r="E279" s="64"/>
      <c r="F279" s="64"/>
      <c r="G279" s="64"/>
      <c r="H279" s="64"/>
      <c r="I279" s="64"/>
      <c r="J279" s="64"/>
      <c r="K279" s="64"/>
      <c r="L279" s="64"/>
      <c r="M279" s="64"/>
      <c r="N279" s="64"/>
      <c r="O279" s="64"/>
      <c r="P279" s="64"/>
      <c r="Q279" s="64"/>
      <c r="R279" s="64"/>
      <c r="S279" s="64"/>
    </row>
    <row r="280" spans="1:19" x14ac:dyDescent="0.35">
      <c r="A280" s="23"/>
      <c r="C280" s="23"/>
      <c r="D280" s="29"/>
      <c r="E280" s="29"/>
      <c r="F280" s="29"/>
      <c r="G280" s="29"/>
      <c r="H280" s="29"/>
      <c r="I280" s="29"/>
      <c r="J280" s="29"/>
      <c r="K280" s="29"/>
      <c r="L280" s="29"/>
      <c r="M280" s="29"/>
      <c r="N280" s="29"/>
      <c r="O280" s="29"/>
      <c r="P280" s="29"/>
      <c r="Q280" s="29"/>
      <c r="R280" s="29"/>
      <c r="S280" s="64"/>
    </row>
    <row r="281" spans="1:19" x14ac:dyDescent="0.35">
      <c r="A281" s="23"/>
      <c r="C281" s="23"/>
      <c r="D281" s="29"/>
      <c r="E281" s="29"/>
      <c r="F281" s="29"/>
      <c r="G281" s="29"/>
      <c r="H281" s="29"/>
      <c r="I281" s="29"/>
      <c r="J281" s="29"/>
      <c r="K281" s="29"/>
      <c r="L281" s="29"/>
      <c r="M281" s="29"/>
      <c r="N281" s="29"/>
      <c r="O281" s="29"/>
      <c r="P281" s="29"/>
      <c r="Q281" s="29"/>
      <c r="R281" s="29"/>
      <c r="S281" s="64"/>
    </row>
    <row r="282" spans="1:19" x14ac:dyDescent="0.35">
      <c r="A282" s="23"/>
      <c r="C282" s="23"/>
      <c r="S282" s="64"/>
    </row>
    <row r="283" spans="1:19" x14ac:dyDescent="0.35">
      <c r="A283" s="23"/>
      <c r="C283" s="23"/>
      <c r="D283" s="29"/>
      <c r="E283" s="29"/>
      <c r="F283" s="29"/>
      <c r="G283" s="29"/>
      <c r="H283" s="29"/>
      <c r="I283" s="29"/>
      <c r="J283" s="29"/>
      <c r="K283" s="29"/>
      <c r="L283" s="29"/>
      <c r="M283" s="29"/>
      <c r="N283" s="29"/>
      <c r="O283" s="29"/>
      <c r="P283" s="29"/>
      <c r="Q283" s="29"/>
      <c r="R283" s="29"/>
      <c r="S283" s="64"/>
    </row>
    <row r="284" spans="1:19" x14ac:dyDescent="0.35">
      <c r="A284" s="23"/>
      <c r="C284" s="23"/>
      <c r="D284" s="65"/>
      <c r="E284" s="65"/>
      <c r="F284" s="65"/>
      <c r="G284" s="65"/>
      <c r="H284" s="65"/>
      <c r="I284" s="65"/>
      <c r="J284" s="65"/>
      <c r="K284" s="65"/>
      <c r="L284" s="65"/>
      <c r="M284" s="65"/>
      <c r="N284" s="65"/>
      <c r="O284" s="65"/>
      <c r="P284" s="65"/>
      <c r="Q284" s="65"/>
      <c r="R284" s="65"/>
      <c r="S284" s="66"/>
    </row>
    <row r="285" spans="1:19" x14ac:dyDescent="0.35">
      <c r="A285" s="23"/>
      <c r="C285" s="23"/>
      <c r="D285" s="29"/>
      <c r="E285" s="29"/>
      <c r="F285" s="29"/>
      <c r="G285" s="29"/>
      <c r="H285" s="29"/>
      <c r="I285" s="29"/>
      <c r="J285" s="29"/>
      <c r="K285" s="29"/>
      <c r="L285" s="29"/>
      <c r="M285" s="29"/>
      <c r="N285" s="29"/>
      <c r="O285" s="29"/>
      <c r="P285" s="29"/>
      <c r="Q285" s="29"/>
      <c r="R285" s="29"/>
      <c r="S285" s="29"/>
    </row>
    <row r="286" spans="1:19" x14ac:dyDescent="0.35">
      <c r="A286" s="23"/>
      <c r="B286" s="23"/>
      <c r="C286" s="23"/>
      <c r="D286" s="65"/>
      <c r="E286" s="65"/>
      <c r="F286" s="65"/>
      <c r="G286" s="65"/>
      <c r="H286" s="65"/>
      <c r="I286" s="65"/>
      <c r="J286" s="65"/>
      <c r="K286" s="65"/>
      <c r="L286" s="65"/>
      <c r="M286" s="65"/>
      <c r="N286" s="65"/>
      <c r="O286" s="65"/>
      <c r="P286" s="65"/>
      <c r="Q286" s="65"/>
      <c r="R286" s="65"/>
      <c r="S286" s="64"/>
    </row>
    <row r="287" spans="1:19" x14ac:dyDescent="0.35">
      <c r="A287" s="23"/>
      <c r="B287" s="23"/>
      <c r="C287" s="23"/>
      <c r="D287" s="29"/>
      <c r="E287" s="29"/>
      <c r="F287" s="29"/>
      <c r="G287" s="29"/>
      <c r="H287" s="29"/>
      <c r="I287" s="29"/>
      <c r="J287" s="29"/>
      <c r="K287" s="29"/>
      <c r="L287" s="29"/>
      <c r="M287" s="29"/>
      <c r="N287" s="29"/>
      <c r="O287" s="29"/>
      <c r="P287" s="29"/>
      <c r="Q287" s="29"/>
      <c r="R287" s="29"/>
      <c r="S287" s="64"/>
    </row>
    <row r="288" spans="1:19" x14ac:dyDescent="0.35">
      <c r="A288" s="23"/>
      <c r="B288" s="23"/>
      <c r="C288" s="23"/>
      <c r="D288" s="29"/>
      <c r="E288" s="29"/>
      <c r="F288" s="29"/>
      <c r="G288" s="29"/>
      <c r="H288" s="29"/>
      <c r="I288" s="29"/>
      <c r="J288" s="29"/>
      <c r="K288" s="29"/>
      <c r="L288" s="29"/>
      <c r="M288" s="29"/>
      <c r="N288" s="29"/>
      <c r="O288" s="29"/>
      <c r="P288" s="29"/>
      <c r="Q288" s="29"/>
      <c r="R288" s="29"/>
      <c r="S288" s="64"/>
    </row>
    <row r="289" spans="1:19" x14ac:dyDescent="0.35">
      <c r="A289" s="23"/>
      <c r="B289" s="23"/>
      <c r="C289" s="23"/>
      <c r="D289" s="65"/>
      <c r="E289" s="65"/>
      <c r="F289" s="65"/>
      <c r="G289" s="65"/>
      <c r="H289" s="65"/>
      <c r="I289" s="65"/>
      <c r="J289" s="65"/>
      <c r="K289" s="65"/>
      <c r="L289" s="65"/>
      <c r="M289" s="65"/>
      <c r="N289" s="65"/>
      <c r="O289" s="65"/>
      <c r="P289" s="65"/>
      <c r="Q289" s="65"/>
      <c r="R289" s="65"/>
      <c r="S289" s="66"/>
    </row>
    <row r="290" spans="1:19" x14ac:dyDescent="0.35">
      <c r="A290" s="23"/>
      <c r="B290" s="23"/>
      <c r="C290" s="23"/>
      <c r="D290" s="29"/>
      <c r="E290" s="29"/>
      <c r="F290" s="29"/>
      <c r="G290" s="29"/>
      <c r="H290" s="29"/>
      <c r="I290" s="29"/>
      <c r="J290" s="29"/>
      <c r="K290" s="29"/>
      <c r="L290" s="29"/>
      <c r="M290" s="29"/>
      <c r="N290" s="29"/>
      <c r="O290" s="29"/>
      <c r="P290" s="29"/>
      <c r="Q290" s="29"/>
      <c r="R290" s="29"/>
      <c r="S290" s="64"/>
    </row>
    <row r="291" spans="1:19" x14ac:dyDescent="0.35">
      <c r="A291" s="23"/>
      <c r="B291" s="23"/>
      <c r="C291" s="23"/>
      <c r="D291" s="65"/>
      <c r="E291" s="65"/>
      <c r="F291" s="65"/>
      <c r="G291" s="65"/>
      <c r="H291" s="65"/>
      <c r="I291" s="65"/>
      <c r="J291" s="65"/>
      <c r="K291" s="65"/>
      <c r="L291" s="65"/>
      <c r="M291" s="65"/>
      <c r="N291" s="65"/>
      <c r="O291" s="65"/>
      <c r="P291" s="65"/>
      <c r="Q291" s="65"/>
      <c r="R291" s="65"/>
      <c r="S291" s="64"/>
    </row>
    <row r="292" spans="1:19" x14ac:dyDescent="0.35">
      <c r="A292" s="23"/>
      <c r="B292" s="23"/>
      <c r="C292" s="23"/>
      <c r="D292" s="29"/>
      <c r="E292" s="29"/>
      <c r="F292" s="29"/>
      <c r="G292" s="29"/>
      <c r="H292" s="29"/>
      <c r="I292" s="29"/>
      <c r="J292" s="29"/>
      <c r="K292" s="29"/>
      <c r="L292" s="29"/>
      <c r="M292" s="29"/>
      <c r="N292" s="29"/>
      <c r="O292" s="29"/>
      <c r="P292" s="29"/>
      <c r="Q292" s="29"/>
      <c r="R292" s="29"/>
      <c r="S292" s="64"/>
    </row>
    <row r="293" spans="1:19" x14ac:dyDescent="0.35">
      <c r="A293" s="23"/>
      <c r="B293" s="23"/>
      <c r="C293" s="23"/>
      <c r="D293" s="65"/>
      <c r="E293" s="65"/>
      <c r="F293" s="65"/>
      <c r="G293" s="65"/>
      <c r="H293" s="65"/>
      <c r="I293" s="65"/>
      <c r="J293" s="65"/>
      <c r="K293" s="65"/>
      <c r="L293" s="65"/>
      <c r="M293" s="65"/>
      <c r="N293" s="65"/>
      <c r="O293" s="65"/>
      <c r="P293" s="65"/>
      <c r="Q293" s="65"/>
      <c r="R293" s="65"/>
      <c r="S293" s="66"/>
    </row>
    <row r="294" spans="1:19" x14ac:dyDescent="0.35">
      <c r="A294" s="23"/>
      <c r="B294" s="23"/>
      <c r="C294" s="23"/>
      <c r="D294" s="29"/>
      <c r="E294" s="29"/>
      <c r="F294" s="29"/>
      <c r="G294" s="29"/>
      <c r="H294" s="29"/>
      <c r="I294" s="29"/>
      <c r="J294" s="29"/>
      <c r="K294" s="29"/>
      <c r="L294" s="29"/>
      <c r="M294" s="29"/>
      <c r="N294" s="29"/>
      <c r="O294" s="29"/>
      <c r="P294" s="29"/>
      <c r="Q294" s="29"/>
      <c r="R294" s="29"/>
      <c r="S294" s="64"/>
    </row>
    <row r="295" spans="1:19" x14ac:dyDescent="0.35">
      <c r="A295" s="23"/>
      <c r="B295" s="23"/>
      <c r="C295" s="23"/>
      <c r="D295" s="65"/>
      <c r="E295" s="65"/>
      <c r="F295" s="65"/>
      <c r="G295" s="65"/>
      <c r="H295" s="65"/>
      <c r="I295" s="65"/>
      <c r="J295" s="65"/>
      <c r="K295" s="65"/>
      <c r="L295" s="65"/>
      <c r="M295" s="65"/>
      <c r="N295" s="65"/>
      <c r="O295" s="65"/>
      <c r="P295" s="65"/>
      <c r="Q295" s="65"/>
      <c r="R295" s="65"/>
      <c r="S295" s="64"/>
    </row>
    <row r="296" spans="1:19" x14ac:dyDescent="0.35">
      <c r="A296" s="23"/>
      <c r="B296" s="23"/>
      <c r="C296" s="23"/>
      <c r="D296" s="29"/>
      <c r="E296" s="29"/>
      <c r="F296" s="29"/>
      <c r="G296" s="29"/>
      <c r="H296" s="29"/>
      <c r="I296" s="29"/>
      <c r="J296" s="29"/>
      <c r="K296" s="29"/>
      <c r="L296" s="29"/>
      <c r="M296" s="29"/>
      <c r="N296" s="29"/>
      <c r="O296" s="29"/>
      <c r="P296" s="29"/>
      <c r="Q296" s="29"/>
      <c r="R296" s="29"/>
      <c r="S296" s="64"/>
    </row>
    <row r="297" spans="1:19" x14ac:dyDescent="0.35">
      <c r="A297" s="23"/>
      <c r="B297" s="23"/>
      <c r="C297" s="23"/>
      <c r="D297" s="29"/>
      <c r="E297" s="29"/>
      <c r="F297" s="29"/>
      <c r="G297" s="29"/>
      <c r="H297" s="29"/>
      <c r="I297" s="29"/>
      <c r="J297" s="29"/>
      <c r="K297" s="29"/>
      <c r="L297" s="29"/>
      <c r="M297" s="29"/>
      <c r="N297" s="29"/>
      <c r="O297" s="29"/>
      <c r="P297" s="29"/>
      <c r="Q297" s="29"/>
      <c r="R297" s="29"/>
      <c r="S297" s="64"/>
    </row>
    <row r="298" spans="1:19" x14ac:dyDescent="0.35">
      <c r="A298" s="23"/>
      <c r="B298" s="23"/>
      <c r="C298" s="23"/>
      <c r="D298" s="65"/>
      <c r="E298" s="65"/>
      <c r="F298" s="65"/>
      <c r="G298" s="65"/>
      <c r="H298" s="65"/>
      <c r="I298" s="65"/>
      <c r="J298" s="65"/>
      <c r="K298" s="65"/>
      <c r="L298" s="65"/>
      <c r="M298" s="65"/>
      <c r="N298" s="65"/>
      <c r="O298" s="65"/>
      <c r="P298" s="65"/>
      <c r="Q298" s="65"/>
      <c r="R298" s="65"/>
      <c r="S298" s="66"/>
    </row>
    <row r="299" spans="1:19" x14ac:dyDescent="0.35">
      <c r="A299" s="23"/>
      <c r="B299" s="23"/>
      <c r="C299" s="23"/>
      <c r="D299" s="29"/>
      <c r="E299" s="29"/>
      <c r="F299" s="29"/>
      <c r="G299" s="29"/>
      <c r="H299" s="29"/>
      <c r="I299" s="29"/>
      <c r="J299" s="29"/>
      <c r="K299" s="29"/>
      <c r="L299" s="29"/>
      <c r="M299" s="29"/>
      <c r="N299" s="29"/>
      <c r="O299" s="29"/>
      <c r="P299" s="29"/>
      <c r="Q299" s="29"/>
      <c r="R299" s="29"/>
      <c r="S299" s="29"/>
    </row>
    <row r="300" spans="1:19" x14ac:dyDescent="0.35">
      <c r="A300" s="23"/>
      <c r="B300" s="23"/>
      <c r="C300" s="23"/>
      <c r="D300" s="65"/>
      <c r="E300" s="65"/>
      <c r="F300" s="65"/>
      <c r="G300" s="65"/>
      <c r="H300" s="65"/>
      <c r="I300" s="65"/>
      <c r="J300" s="65"/>
      <c r="K300" s="65"/>
      <c r="L300" s="65"/>
      <c r="M300" s="65"/>
      <c r="N300" s="65"/>
      <c r="O300" s="65"/>
      <c r="P300" s="65"/>
      <c r="Q300" s="65"/>
      <c r="R300" s="65"/>
      <c r="S300" s="64"/>
    </row>
    <row r="301" spans="1:19" x14ac:dyDescent="0.35">
      <c r="A301" s="23"/>
      <c r="B301" s="23"/>
      <c r="C301" s="23"/>
      <c r="D301" s="29"/>
      <c r="E301" s="29"/>
      <c r="F301" s="29"/>
      <c r="G301" s="29"/>
      <c r="H301" s="29"/>
      <c r="I301" s="29"/>
      <c r="J301" s="29"/>
      <c r="K301" s="29"/>
      <c r="L301" s="29"/>
      <c r="M301" s="29"/>
      <c r="N301" s="29"/>
      <c r="O301" s="29"/>
      <c r="P301" s="29"/>
      <c r="Q301" s="29"/>
      <c r="R301" s="29"/>
      <c r="S301" s="64"/>
    </row>
    <row r="302" spans="1:19" x14ac:dyDescent="0.35">
      <c r="A302" s="23"/>
      <c r="B302" s="23"/>
      <c r="C302" s="23"/>
      <c r="D302" s="29"/>
      <c r="E302" s="29"/>
      <c r="F302" s="29"/>
      <c r="G302" s="29"/>
      <c r="H302" s="29"/>
      <c r="I302" s="29"/>
      <c r="J302" s="29"/>
      <c r="K302" s="29"/>
      <c r="L302" s="29"/>
      <c r="M302" s="29"/>
      <c r="N302" s="29"/>
      <c r="O302" s="29"/>
      <c r="P302" s="29"/>
      <c r="Q302" s="29"/>
      <c r="R302" s="29"/>
      <c r="S302" s="64"/>
    </row>
    <row r="303" spans="1:19" x14ac:dyDescent="0.35">
      <c r="A303" s="23"/>
      <c r="B303" s="23"/>
      <c r="C303" s="23"/>
      <c r="D303" s="29"/>
      <c r="E303" s="29"/>
      <c r="F303" s="29"/>
      <c r="G303" s="29"/>
      <c r="H303" s="29"/>
      <c r="I303" s="29"/>
      <c r="J303" s="29"/>
      <c r="K303" s="29"/>
      <c r="L303" s="29"/>
      <c r="M303" s="29"/>
      <c r="N303" s="29"/>
      <c r="O303" s="29"/>
      <c r="P303" s="29"/>
      <c r="Q303" s="29"/>
      <c r="R303" s="29"/>
      <c r="S303" s="64"/>
    </row>
    <row r="304" spans="1:19" x14ac:dyDescent="0.35">
      <c r="A304" s="23"/>
      <c r="B304" s="23"/>
      <c r="C304" s="23"/>
      <c r="D304" s="29"/>
      <c r="E304" s="29"/>
      <c r="F304" s="29"/>
      <c r="G304" s="29"/>
      <c r="H304" s="29"/>
      <c r="I304" s="29"/>
      <c r="J304" s="29"/>
      <c r="K304" s="29"/>
      <c r="L304" s="29"/>
      <c r="M304" s="29"/>
      <c r="N304" s="29"/>
      <c r="O304" s="29"/>
      <c r="P304" s="29"/>
      <c r="Q304" s="29"/>
      <c r="R304" s="29"/>
      <c r="S304" s="64"/>
    </row>
    <row r="305" spans="1:19" x14ac:dyDescent="0.35">
      <c r="A305" s="23"/>
      <c r="B305" s="23"/>
      <c r="C305" s="23"/>
      <c r="D305" s="29"/>
      <c r="E305" s="29"/>
      <c r="F305" s="29"/>
      <c r="G305" s="29"/>
      <c r="H305" s="29"/>
      <c r="I305" s="29"/>
      <c r="J305" s="29"/>
      <c r="K305" s="29"/>
      <c r="L305" s="29"/>
      <c r="M305" s="29"/>
      <c r="N305" s="29"/>
      <c r="O305" s="29"/>
      <c r="P305" s="29"/>
      <c r="Q305" s="29"/>
      <c r="R305" s="29"/>
      <c r="S305" s="29"/>
    </row>
    <row r="306" spans="1:19" x14ac:dyDescent="0.35">
      <c r="A306" s="23"/>
      <c r="B306" s="23"/>
      <c r="C306" s="23"/>
      <c r="D306" s="29"/>
      <c r="E306" s="29"/>
      <c r="F306" s="29"/>
      <c r="G306" s="29"/>
      <c r="H306" s="29"/>
      <c r="I306" s="29"/>
      <c r="J306" s="29"/>
      <c r="K306" s="29"/>
      <c r="L306" s="29"/>
      <c r="M306" s="29"/>
      <c r="N306" s="29"/>
      <c r="O306" s="29"/>
      <c r="P306" s="29"/>
      <c r="Q306" s="29"/>
      <c r="R306" s="29"/>
      <c r="S306" s="64"/>
    </row>
    <row r="307" spans="1:19" x14ac:dyDescent="0.35">
      <c r="A307" s="23"/>
      <c r="B307" s="23"/>
      <c r="C307" s="23"/>
      <c r="D307" s="29"/>
      <c r="E307" s="29"/>
      <c r="F307" s="29"/>
      <c r="G307" s="29"/>
      <c r="H307" s="29"/>
      <c r="I307" s="29"/>
      <c r="J307" s="29"/>
      <c r="K307" s="29"/>
      <c r="L307" s="29"/>
      <c r="M307" s="29"/>
      <c r="N307" s="29"/>
      <c r="O307" s="29"/>
      <c r="P307" s="29"/>
      <c r="Q307" s="29"/>
      <c r="R307" s="29"/>
      <c r="S307" s="64"/>
    </row>
    <row r="308" spans="1:19" x14ac:dyDescent="0.35">
      <c r="A308" s="23"/>
      <c r="B308" s="23"/>
      <c r="C308" s="23"/>
      <c r="D308" s="29"/>
      <c r="E308" s="29"/>
      <c r="F308" s="29"/>
      <c r="G308" s="29"/>
      <c r="H308" s="29"/>
      <c r="I308" s="29"/>
      <c r="J308" s="29"/>
      <c r="K308" s="29"/>
      <c r="L308" s="29"/>
      <c r="M308" s="29"/>
      <c r="N308" s="29"/>
      <c r="O308" s="29"/>
      <c r="P308" s="29"/>
      <c r="Q308" s="29"/>
      <c r="R308" s="29"/>
      <c r="S308" s="64"/>
    </row>
    <row r="309" spans="1:19" x14ac:dyDescent="0.35">
      <c r="B309" s="23"/>
      <c r="C309" s="23"/>
      <c r="D309" s="29"/>
      <c r="E309" s="29"/>
      <c r="F309" s="29"/>
      <c r="G309" s="29"/>
      <c r="H309" s="29"/>
      <c r="I309" s="29"/>
      <c r="J309" s="29"/>
      <c r="K309" s="29"/>
      <c r="L309" s="29"/>
      <c r="M309" s="29"/>
      <c r="N309" s="29"/>
      <c r="O309" s="29"/>
      <c r="P309" s="29"/>
      <c r="Q309" s="29"/>
      <c r="R309" s="29"/>
      <c r="S309" s="64"/>
    </row>
    <row r="310" spans="1:19" x14ac:dyDescent="0.35">
      <c r="B310" s="23"/>
      <c r="C310" s="23"/>
      <c r="D310" s="29"/>
      <c r="E310" s="29"/>
      <c r="F310" s="29"/>
      <c r="G310" s="29"/>
      <c r="H310" s="29"/>
      <c r="I310" s="29"/>
      <c r="J310" s="29"/>
      <c r="K310" s="29"/>
      <c r="L310" s="29"/>
      <c r="M310" s="29"/>
      <c r="N310" s="29"/>
      <c r="O310" s="29"/>
      <c r="P310" s="29"/>
      <c r="Q310" s="29"/>
      <c r="R310" s="29"/>
      <c r="S310" s="64"/>
    </row>
    <row r="311" spans="1:19" x14ac:dyDescent="0.35">
      <c r="B311" s="23"/>
    </row>
    <row r="312" spans="1:19" x14ac:dyDescent="0.35">
      <c r="B312" s="23"/>
    </row>
    <row r="313" spans="1:19" x14ac:dyDescent="0.35">
      <c r="B313" s="23"/>
    </row>
    <row r="314" spans="1:19" x14ac:dyDescent="0.35">
      <c r="B314" s="23"/>
    </row>
    <row r="316" spans="1:19" x14ac:dyDescent="0.35">
      <c r="A316" s="23"/>
    </row>
    <row r="317" spans="1:19" x14ac:dyDescent="0.35">
      <c r="A317" s="23"/>
    </row>
    <row r="318" spans="1:19" x14ac:dyDescent="0.35">
      <c r="A318" s="23"/>
      <c r="C318" s="23"/>
      <c r="D318" s="29"/>
      <c r="E318" s="29"/>
      <c r="F318" s="29"/>
      <c r="G318" s="29"/>
      <c r="H318" s="29"/>
      <c r="I318" s="29"/>
      <c r="J318" s="29"/>
      <c r="K318" s="29"/>
      <c r="L318" s="29"/>
      <c r="M318" s="29"/>
      <c r="N318" s="29"/>
      <c r="O318" s="29"/>
      <c r="P318" s="29"/>
      <c r="Q318" s="29"/>
      <c r="R318" s="29"/>
      <c r="S318" s="64"/>
    </row>
    <row r="319" spans="1:19" x14ac:dyDescent="0.35">
      <c r="C319" s="23"/>
      <c r="D319" s="64"/>
      <c r="E319" s="64"/>
      <c r="F319" s="64"/>
      <c r="G319" s="64"/>
      <c r="H319" s="64"/>
      <c r="I319" s="64"/>
      <c r="J319" s="64"/>
      <c r="K319" s="64"/>
      <c r="L319" s="64"/>
      <c r="M319" s="64"/>
      <c r="N319" s="64"/>
      <c r="O319" s="64"/>
      <c r="P319" s="64"/>
      <c r="Q319" s="64"/>
      <c r="R319" s="64"/>
      <c r="S319" s="64"/>
    </row>
    <row r="320" spans="1:19" x14ac:dyDescent="0.35">
      <c r="C320" s="23"/>
      <c r="D320" s="64"/>
      <c r="E320" s="64"/>
      <c r="F320" s="64"/>
      <c r="G320" s="64"/>
      <c r="H320" s="64"/>
      <c r="I320" s="64"/>
      <c r="J320" s="64"/>
      <c r="K320" s="64"/>
      <c r="L320" s="64"/>
      <c r="M320" s="64"/>
      <c r="N320" s="64"/>
      <c r="O320" s="64"/>
      <c r="P320" s="64"/>
      <c r="Q320" s="64"/>
      <c r="R320" s="64"/>
      <c r="S320" s="64"/>
    </row>
    <row r="322" spans="3:19" x14ac:dyDescent="0.35">
      <c r="C322" s="30"/>
      <c r="D322" s="30"/>
      <c r="E322" s="30"/>
      <c r="F322" s="30"/>
      <c r="G322" s="30"/>
      <c r="H322" s="30"/>
      <c r="I322" s="30"/>
      <c r="J322" s="30"/>
      <c r="K322" s="30"/>
      <c r="L322" s="30"/>
      <c r="M322" s="30"/>
      <c r="N322" s="30"/>
      <c r="O322" s="30"/>
      <c r="P322" s="30"/>
      <c r="Q322" s="30"/>
      <c r="R322" s="30"/>
    </row>
    <row r="323" spans="3:19" x14ac:dyDescent="0.35">
      <c r="C323" s="30"/>
      <c r="D323" s="30"/>
      <c r="E323" s="30"/>
      <c r="F323" s="30"/>
      <c r="G323" s="30"/>
      <c r="H323" s="30"/>
      <c r="I323" s="30"/>
      <c r="J323" s="30"/>
      <c r="K323" s="30"/>
      <c r="L323" s="30"/>
      <c r="M323" s="30"/>
      <c r="N323" s="30"/>
      <c r="O323" s="30"/>
      <c r="P323" s="30"/>
      <c r="Q323" s="30"/>
      <c r="R323" s="30"/>
    </row>
    <row r="324" spans="3:19" x14ac:dyDescent="0.35">
      <c r="C324" s="30"/>
      <c r="D324" s="30"/>
      <c r="E324" s="30"/>
      <c r="F324" s="30"/>
      <c r="G324" s="30"/>
      <c r="H324" s="30"/>
      <c r="I324" s="30"/>
      <c r="J324" s="30"/>
      <c r="K324" s="30"/>
      <c r="L324" s="30"/>
      <c r="M324" s="30"/>
      <c r="N324" s="30"/>
      <c r="O324" s="30"/>
      <c r="P324" s="30"/>
      <c r="Q324" s="30"/>
      <c r="R324" s="30"/>
    </row>
    <row r="325" spans="3:19" x14ac:dyDescent="0.35">
      <c r="C325" s="30"/>
      <c r="D325" s="30"/>
      <c r="E325" s="30"/>
      <c r="F325" s="30"/>
      <c r="G325" s="30"/>
      <c r="H325" s="30"/>
      <c r="I325" s="30"/>
      <c r="J325" s="30"/>
      <c r="K325" s="30"/>
      <c r="L325" s="30"/>
      <c r="M325" s="30"/>
      <c r="N325" s="30"/>
      <c r="O325" s="30"/>
      <c r="P325" s="30"/>
      <c r="Q325" s="30"/>
      <c r="R325" s="30"/>
    </row>
    <row r="326" spans="3:19" x14ac:dyDescent="0.35">
      <c r="D326" s="30"/>
      <c r="E326" s="30"/>
      <c r="F326" s="30"/>
      <c r="G326" s="30"/>
      <c r="H326" s="30"/>
      <c r="I326" s="30"/>
      <c r="J326" s="30"/>
      <c r="K326" s="30"/>
      <c r="L326" s="30"/>
      <c r="M326" s="30"/>
      <c r="N326" s="30"/>
      <c r="O326" s="30"/>
      <c r="P326" s="30"/>
      <c r="Q326" s="30"/>
      <c r="R326" s="30"/>
      <c r="S326" s="30"/>
    </row>
    <row r="327" spans="3:19" x14ac:dyDescent="0.35">
      <c r="D327" s="30"/>
      <c r="E327" s="30"/>
      <c r="F327" s="30"/>
      <c r="G327" s="30"/>
      <c r="H327" s="30"/>
      <c r="I327" s="30"/>
      <c r="J327" s="30"/>
      <c r="K327" s="30"/>
      <c r="L327" s="30"/>
      <c r="M327" s="30"/>
      <c r="N327" s="30"/>
      <c r="O327" s="30"/>
      <c r="P327" s="30"/>
      <c r="Q327" s="30"/>
      <c r="R327" s="30"/>
      <c r="S327" s="30"/>
    </row>
    <row r="328" spans="3:19" x14ac:dyDescent="0.35">
      <c r="D328" s="30"/>
      <c r="E328" s="30"/>
      <c r="F328" s="30"/>
      <c r="G328" s="30"/>
      <c r="H328" s="30"/>
      <c r="I328" s="30"/>
      <c r="J328" s="30"/>
      <c r="K328" s="30"/>
      <c r="L328" s="30"/>
      <c r="M328" s="30"/>
      <c r="N328" s="30"/>
      <c r="O328" s="30"/>
      <c r="P328" s="30"/>
      <c r="Q328" s="30"/>
      <c r="R328" s="30"/>
      <c r="S328" s="30"/>
    </row>
    <row r="329" spans="3:19" x14ac:dyDescent="0.35">
      <c r="D329" s="30"/>
      <c r="E329" s="30"/>
      <c r="F329" s="30"/>
      <c r="G329" s="30"/>
      <c r="H329" s="30"/>
      <c r="I329" s="30"/>
      <c r="J329" s="30"/>
      <c r="K329" s="30"/>
      <c r="L329" s="30"/>
      <c r="M329" s="30"/>
      <c r="N329" s="30"/>
      <c r="O329" s="30"/>
      <c r="P329" s="30"/>
      <c r="Q329" s="30"/>
      <c r="R329" s="30"/>
      <c r="S329" s="30"/>
    </row>
    <row r="330" spans="3:19" x14ac:dyDescent="0.35">
      <c r="D330" s="30"/>
      <c r="E330" s="30"/>
      <c r="F330" s="30"/>
      <c r="G330" s="30"/>
      <c r="H330" s="30"/>
      <c r="I330" s="30"/>
      <c r="J330" s="30"/>
      <c r="K330" s="30"/>
      <c r="L330" s="30"/>
      <c r="M330" s="30"/>
      <c r="N330" s="30"/>
      <c r="O330" s="30"/>
      <c r="P330" s="30"/>
      <c r="Q330" s="30"/>
      <c r="R330" s="30"/>
      <c r="S330" s="30"/>
    </row>
    <row r="331" spans="3:19" x14ac:dyDescent="0.35">
      <c r="D331" s="30"/>
      <c r="E331" s="30"/>
      <c r="F331" s="30"/>
      <c r="G331" s="30"/>
      <c r="H331" s="30"/>
      <c r="I331" s="30"/>
      <c r="J331" s="30"/>
      <c r="K331" s="30"/>
      <c r="L331" s="30"/>
      <c r="M331" s="30"/>
      <c r="N331" s="30"/>
      <c r="O331" s="30"/>
      <c r="P331" s="30"/>
      <c r="Q331" s="30"/>
      <c r="R331" s="30"/>
      <c r="S331" s="30"/>
    </row>
    <row r="332" spans="3:19" x14ac:dyDescent="0.35">
      <c r="D332" s="30"/>
      <c r="E332" s="30"/>
      <c r="F332" s="30"/>
      <c r="G332" s="30"/>
      <c r="H332" s="30"/>
      <c r="I332" s="30"/>
      <c r="J332" s="30"/>
      <c r="K332" s="30"/>
      <c r="L332" s="30"/>
      <c r="M332" s="30"/>
      <c r="N332" s="30"/>
      <c r="O332" s="30"/>
      <c r="P332" s="30"/>
      <c r="Q332" s="30"/>
      <c r="R332" s="30"/>
      <c r="S332" s="30"/>
    </row>
    <row r="333" spans="3:19" x14ac:dyDescent="0.35">
      <c r="D333" s="30"/>
      <c r="E333" s="30"/>
      <c r="F333" s="30"/>
      <c r="G333" s="30"/>
      <c r="H333" s="30"/>
      <c r="I333" s="30"/>
      <c r="J333" s="30"/>
      <c r="K333" s="30"/>
      <c r="L333" s="30"/>
      <c r="M333" s="30"/>
      <c r="N333" s="30"/>
      <c r="O333" s="30"/>
      <c r="P333" s="30"/>
      <c r="Q333" s="30"/>
      <c r="R333" s="30"/>
      <c r="S333" s="30"/>
    </row>
    <row r="334" spans="3:19" x14ac:dyDescent="0.35">
      <c r="D334" s="30"/>
      <c r="E334" s="30"/>
      <c r="F334" s="30"/>
      <c r="G334" s="30"/>
      <c r="H334" s="30"/>
      <c r="I334" s="30"/>
      <c r="J334" s="30"/>
      <c r="K334" s="30"/>
      <c r="L334" s="30"/>
      <c r="M334" s="30"/>
      <c r="N334" s="30"/>
      <c r="O334" s="30"/>
      <c r="P334" s="30"/>
      <c r="Q334" s="30"/>
      <c r="R334" s="30"/>
      <c r="S334" s="30"/>
    </row>
    <row r="335" spans="3:19" x14ac:dyDescent="0.35">
      <c r="D335" s="30"/>
      <c r="E335" s="30"/>
      <c r="F335" s="30"/>
      <c r="G335" s="30"/>
      <c r="H335" s="30"/>
      <c r="I335" s="30"/>
      <c r="J335" s="30"/>
      <c r="K335" s="30"/>
      <c r="L335" s="30"/>
      <c r="M335" s="30"/>
      <c r="N335" s="30"/>
      <c r="O335" s="30"/>
      <c r="P335" s="30"/>
      <c r="Q335" s="30"/>
      <c r="R335" s="30"/>
      <c r="S335" s="30"/>
    </row>
    <row r="336" spans="3:19" x14ac:dyDescent="0.35">
      <c r="D336" s="30"/>
      <c r="E336" s="30"/>
      <c r="F336" s="30"/>
      <c r="G336" s="30"/>
      <c r="H336" s="30"/>
      <c r="I336" s="30"/>
      <c r="J336" s="30"/>
      <c r="K336" s="30"/>
      <c r="L336" s="30"/>
      <c r="M336" s="30"/>
      <c r="N336" s="30"/>
      <c r="O336" s="30"/>
      <c r="P336" s="30"/>
      <c r="Q336" s="30"/>
      <c r="R336" s="30"/>
      <c r="S336" s="30"/>
    </row>
    <row r="337" spans="4:19" x14ac:dyDescent="0.35">
      <c r="D337" s="30"/>
      <c r="E337" s="30"/>
      <c r="F337" s="30"/>
      <c r="G337" s="30"/>
      <c r="H337" s="30"/>
      <c r="I337" s="30"/>
      <c r="J337" s="30"/>
      <c r="K337" s="30"/>
      <c r="L337" s="30"/>
      <c r="M337" s="30"/>
      <c r="N337" s="30"/>
      <c r="O337" s="30"/>
      <c r="P337" s="30"/>
      <c r="Q337" s="30"/>
      <c r="R337" s="30"/>
      <c r="S337" s="30"/>
    </row>
    <row r="338" spans="4:19" x14ac:dyDescent="0.35">
      <c r="D338" s="30"/>
      <c r="E338" s="30"/>
      <c r="F338" s="30"/>
      <c r="G338" s="30"/>
      <c r="H338" s="30"/>
      <c r="I338" s="30"/>
      <c r="J338" s="30"/>
      <c r="K338" s="30"/>
      <c r="L338" s="30"/>
      <c r="M338" s="30"/>
      <c r="N338" s="30"/>
      <c r="O338" s="30"/>
      <c r="P338" s="30"/>
      <c r="Q338" s="30"/>
      <c r="R338" s="30"/>
      <c r="S338" s="30"/>
    </row>
    <row r="339" spans="4:19" x14ac:dyDescent="0.35">
      <c r="D339" s="30"/>
      <c r="E339" s="30"/>
      <c r="F339" s="30"/>
      <c r="G339" s="30"/>
      <c r="H339" s="30"/>
      <c r="I339" s="30"/>
      <c r="J339" s="30"/>
      <c r="K339" s="30"/>
      <c r="L339" s="30"/>
      <c r="M339" s="30"/>
      <c r="N339" s="30"/>
      <c r="O339" s="30"/>
      <c r="P339" s="30"/>
      <c r="Q339" s="30"/>
      <c r="R339" s="30"/>
      <c r="S339" s="30"/>
    </row>
    <row r="340" spans="4:19" x14ac:dyDescent="0.35">
      <c r="D340" s="30"/>
      <c r="E340" s="30"/>
      <c r="F340" s="30"/>
      <c r="G340" s="30"/>
      <c r="H340" s="30"/>
      <c r="I340" s="30"/>
      <c r="J340" s="30"/>
      <c r="K340" s="30"/>
      <c r="L340" s="30"/>
      <c r="M340" s="30"/>
      <c r="N340" s="30"/>
      <c r="O340" s="30"/>
      <c r="P340" s="30"/>
      <c r="Q340" s="30"/>
      <c r="R340" s="30"/>
      <c r="S340" s="30"/>
    </row>
    <row r="341" spans="4:19" x14ac:dyDescent="0.35">
      <c r="D341" s="30"/>
      <c r="E341" s="30"/>
      <c r="F341" s="30"/>
      <c r="G341" s="30"/>
      <c r="H341" s="30"/>
      <c r="I341" s="30"/>
      <c r="J341" s="30"/>
      <c r="K341" s="30"/>
      <c r="L341" s="30"/>
      <c r="M341" s="30"/>
      <c r="N341" s="30"/>
      <c r="O341" s="30"/>
      <c r="P341" s="30"/>
      <c r="Q341" s="30"/>
      <c r="R341" s="30"/>
      <c r="S341" s="30"/>
    </row>
    <row r="342" spans="4:19" x14ac:dyDescent="0.35">
      <c r="D342" s="30"/>
      <c r="E342" s="30"/>
      <c r="F342" s="30"/>
      <c r="G342" s="30"/>
      <c r="H342" s="30"/>
      <c r="I342" s="30"/>
      <c r="J342" s="30"/>
      <c r="K342" s="30"/>
      <c r="L342" s="30"/>
      <c r="M342" s="30"/>
      <c r="N342" s="30"/>
      <c r="O342" s="30"/>
      <c r="P342" s="30"/>
      <c r="Q342" s="30"/>
      <c r="R342" s="30"/>
      <c r="S342" s="30"/>
    </row>
    <row r="343" spans="4:19" x14ac:dyDescent="0.35">
      <c r="D343" s="30"/>
      <c r="E343" s="30"/>
      <c r="F343" s="30"/>
      <c r="G343" s="30"/>
      <c r="H343" s="30"/>
      <c r="I343" s="30"/>
      <c r="J343" s="30"/>
      <c r="K343" s="30"/>
      <c r="L343" s="30"/>
      <c r="M343" s="30"/>
      <c r="N343" s="30"/>
      <c r="O343" s="30"/>
      <c r="P343" s="30"/>
      <c r="Q343" s="30"/>
      <c r="R343" s="30"/>
      <c r="S343" s="30"/>
    </row>
    <row r="344" spans="4:19" x14ac:dyDescent="0.35">
      <c r="D344" s="30"/>
      <c r="E344" s="30"/>
      <c r="F344" s="30"/>
      <c r="G344" s="30"/>
      <c r="H344" s="30"/>
      <c r="I344" s="30"/>
      <c r="J344" s="30"/>
      <c r="K344" s="30"/>
      <c r="L344" s="30"/>
      <c r="M344" s="30"/>
      <c r="N344" s="30"/>
      <c r="O344" s="30"/>
      <c r="P344" s="30"/>
      <c r="Q344" s="30"/>
      <c r="R344" s="30"/>
      <c r="S344" s="30"/>
    </row>
    <row r="345" spans="4:19" x14ac:dyDescent="0.35">
      <c r="D345" s="30"/>
      <c r="E345" s="30"/>
      <c r="F345" s="30"/>
      <c r="G345" s="30"/>
      <c r="H345" s="30"/>
      <c r="I345" s="30"/>
      <c r="J345" s="30"/>
      <c r="K345" s="30"/>
      <c r="L345" s="30"/>
      <c r="M345" s="30"/>
      <c r="N345" s="30"/>
      <c r="O345" s="30"/>
      <c r="P345" s="30"/>
      <c r="Q345" s="30"/>
      <c r="R345" s="30"/>
      <c r="S345" s="30"/>
    </row>
    <row r="346" spans="4:19" x14ac:dyDescent="0.35">
      <c r="D346" s="30"/>
      <c r="E346" s="30"/>
      <c r="F346" s="30"/>
      <c r="G346" s="30"/>
      <c r="H346" s="30"/>
      <c r="I346" s="30"/>
      <c r="J346" s="30"/>
      <c r="K346" s="30"/>
      <c r="L346" s="30"/>
      <c r="M346" s="30"/>
      <c r="N346" s="30"/>
      <c r="O346" s="30"/>
      <c r="P346" s="30"/>
      <c r="Q346" s="30"/>
      <c r="R346" s="30"/>
      <c r="S346" s="30"/>
    </row>
    <row r="347" spans="4:19" x14ac:dyDescent="0.35">
      <c r="D347" s="30"/>
      <c r="E347" s="30"/>
      <c r="F347" s="30"/>
      <c r="G347" s="30"/>
      <c r="H347" s="30"/>
      <c r="I347" s="30"/>
      <c r="J347" s="30"/>
      <c r="K347" s="30"/>
      <c r="L347" s="30"/>
      <c r="M347" s="30"/>
      <c r="N347" s="30"/>
      <c r="O347" s="30"/>
      <c r="P347" s="30"/>
      <c r="Q347" s="30"/>
      <c r="R347" s="30"/>
      <c r="S347" s="30"/>
    </row>
    <row r="348" spans="4:19" x14ac:dyDescent="0.35">
      <c r="D348" s="30"/>
      <c r="E348" s="30"/>
      <c r="F348" s="30"/>
      <c r="G348" s="30"/>
      <c r="H348" s="30"/>
      <c r="I348" s="30"/>
      <c r="J348" s="30"/>
      <c r="K348" s="30"/>
      <c r="L348" s="30"/>
      <c r="M348" s="30"/>
      <c r="N348" s="30"/>
      <c r="O348" s="30"/>
      <c r="P348" s="30"/>
      <c r="Q348" s="30"/>
      <c r="R348" s="30"/>
      <c r="S348" s="30"/>
    </row>
    <row r="349" spans="4:19" x14ac:dyDescent="0.35">
      <c r="D349" s="30"/>
      <c r="E349" s="30"/>
      <c r="F349" s="30"/>
      <c r="G349" s="30"/>
      <c r="H349" s="30"/>
      <c r="I349" s="30"/>
      <c r="J349" s="30"/>
      <c r="K349" s="30"/>
      <c r="L349" s="30"/>
      <c r="M349" s="30"/>
      <c r="N349" s="30"/>
      <c r="O349" s="30"/>
      <c r="P349" s="30"/>
      <c r="Q349" s="30"/>
      <c r="R349" s="30"/>
      <c r="S349" s="30"/>
    </row>
    <row r="350" spans="4:19" x14ac:dyDescent="0.35">
      <c r="D350" s="30"/>
      <c r="E350" s="30"/>
      <c r="F350" s="30"/>
      <c r="G350" s="30"/>
      <c r="H350" s="30"/>
      <c r="I350" s="30"/>
      <c r="J350" s="30"/>
      <c r="K350" s="30"/>
      <c r="L350" s="30"/>
      <c r="M350" s="30"/>
      <c r="N350" s="30"/>
      <c r="O350" s="30"/>
      <c r="P350" s="30"/>
      <c r="Q350" s="30"/>
      <c r="R350" s="30"/>
      <c r="S350" s="30"/>
    </row>
    <row r="351" spans="4:19" x14ac:dyDescent="0.35">
      <c r="D351" s="30"/>
      <c r="E351" s="30"/>
      <c r="F351" s="30"/>
      <c r="G351" s="30"/>
      <c r="H351" s="30"/>
      <c r="I351" s="30"/>
      <c r="J351" s="30"/>
      <c r="K351" s="30"/>
      <c r="L351" s="30"/>
      <c r="M351" s="30"/>
      <c r="N351" s="30"/>
      <c r="O351" s="30"/>
      <c r="P351" s="30"/>
      <c r="Q351" s="30"/>
      <c r="R351" s="30"/>
      <c r="S351" s="30"/>
    </row>
    <row r="352" spans="4:19" x14ac:dyDescent="0.35">
      <c r="D352" s="30"/>
      <c r="E352" s="30"/>
      <c r="F352" s="30"/>
      <c r="G352" s="30"/>
      <c r="H352" s="30"/>
      <c r="I352" s="30"/>
      <c r="J352" s="30"/>
      <c r="K352" s="30"/>
      <c r="L352" s="30"/>
      <c r="M352" s="30"/>
      <c r="N352" s="30"/>
      <c r="O352" s="30"/>
      <c r="P352" s="30"/>
      <c r="Q352" s="30"/>
      <c r="R352" s="30"/>
      <c r="S352" s="30"/>
    </row>
    <row r="353" spans="4:19" x14ac:dyDescent="0.35">
      <c r="D353" s="30"/>
      <c r="E353" s="30"/>
      <c r="F353" s="30"/>
      <c r="G353" s="30"/>
      <c r="H353" s="30"/>
      <c r="I353" s="30"/>
      <c r="J353" s="30"/>
      <c r="K353" s="30"/>
      <c r="L353" s="30"/>
      <c r="M353" s="30"/>
      <c r="N353" s="30"/>
      <c r="O353" s="30"/>
      <c r="P353" s="30"/>
      <c r="Q353" s="30"/>
      <c r="R353" s="30"/>
      <c r="S353" s="30"/>
    </row>
    <row r="354" spans="4:19" x14ac:dyDescent="0.35">
      <c r="D354" s="30"/>
      <c r="E354" s="30"/>
      <c r="F354" s="30"/>
      <c r="G354" s="30"/>
      <c r="H354" s="30"/>
      <c r="I354" s="30"/>
      <c r="J354" s="30"/>
      <c r="K354" s="30"/>
      <c r="L354" s="30"/>
      <c r="M354" s="30"/>
      <c r="N354" s="30"/>
      <c r="O354" s="30"/>
      <c r="P354" s="30"/>
      <c r="Q354" s="30"/>
      <c r="R354" s="30"/>
      <c r="S354" s="30"/>
    </row>
    <row r="355" spans="4:19" x14ac:dyDescent="0.35">
      <c r="D355" s="30"/>
      <c r="E355" s="30"/>
      <c r="F355" s="30"/>
      <c r="G355" s="30"/>
      <c r="H355" s="30"/>
      <c r="I355" s="30"/>
      <c r="J355" s="30"/>
      <c r="K355" s="30"/>
      <c r="L355" s="30"/>
      <c r="M355" s="30"/>
      <c r="N355" s="30"/>
      <c r="O355" s="30"/>
      <c r="P355" s="30"/>
      <c r="Q355" s="30"/>
      <c r="R355" s="30"/>
      <c r="S355" s="30"/>
    </row>
    <row r="356" spans="4:19" x14ac:dyDescent="0.35">
      <c r="D356" s="30"/>
      <c r="E356" s="30"/>
      <c r="F356" s="30"/>
      <c r="G356" s="30"/>
      <c r="H356" s="30"/>
      <c r="I356" s="30"/>
      <c r="J356" s="30"/>
      <c r="K356" s="30"/>
      <c r="L356" s="30"/>
      <c r="M356" s="30"/>
      <c r="N356" s="30"/>
      <c r="O356" s="30"/>
      <c r="P356" s="30"/>
      <c r="Q356" s="30"/>
      <c r="R356" s="30"/>
      <c r="S356" s="30"/>
    </row>
    <row r="357" spans="4:19" x14ac:dyDescent="0.35">
      <c r="D357" s="30"/>
      <c r="E357" s="30"/>
      <c r="F357" s="30"/>
      <c r="G357" s="30"/>
      <c r="H357" s="30"/>
      <c r="I357" s="30"/>
      <c r="J357" s="30"/>
      <c r="K357" s="30"/>
      <c r="L357" s="30"/>
      <c r="M357" s="30"/>
      <c r="N357" s="30"/>
      <c r="O357" s="30"/>
      <c r="P357" s="30"/>
      <c r="Q357" s="30"/>
      <c r="R357" s="30"/>
      <c r="S357" s="30"/>
    </row>
    <row r="358" spans="4:19" x14ac:dyDescent="0.35">
      <c r="D358" s="30"/>
      <c r="E358" s="30"/>
      <c r="F358" s="30"/>
      <c r="G358" s="30"/>
      <c r="H358" s="30"/>
      <c r="I358" s="30"/>
      <c r="J358" s="30"/>
      <c r="K358" s="30"/>
      <c r="L358" s="30"/>
      <c r="M358" s="30"/>
      <c r="N358" s="30"/>
      <c r="O358" s="30"/>
      <c r="P358" s="30"/>
      <c r="Q358" s="30"/>
      <c r="R358" s="30"/>
      <c r="S358" s="30"/>
    </row>
    <row r="359" spans="4:19" x14ac:dyDescent="0.35">
      <c r="D359" s="30"/>
      <c r="E359" s="30"/>
      <c r="F359" s="30"/>
      <c r="G359" s="30"/>
      <c r="H359" s="30"/>
      <c r="I359" s="30"/>
      <c r="J359" s="30"/>
      <c r="K359" s="30"/>
      <c r="L359" s="30"/>
      <c r="M359" s="30"/>
      <c r="N359" s="30"/>
      <c r="O359" s="30"/>
      <c r="P359" s="30"/>
      <c r="Q359" s="30"/>
      <c r="R359" s="30"/>
      <c r="S359" s="30"/>
    </row>
    <row r="360" spans="4:19" x14ac:dyDescent="0.35">
      <c r="D360" s="30"/>
      <c r="E360" s="30"/>
      <c r="F360" s="30"/>
      <c r="G360" s="30"/>
      <c r="H360" s="30"/>
      <c r="I360" s="30"/>
      <c r="J360" s="30"/>
      <c r="K360" s="30"/>
      <c r="L360" s="30"/>
      <c r="M360" s="30"/>
      <c r="N360" s="30"/>
      <c r="O360" s="30"/>
      <c r="P360" s="30"/>
      <c r="Q360" s="30"/>
      <c r="R360" s="30"/>
      <c r="S360" s="30"/>
    </row>
    <row r="361" spans="4:19" x14ac:dyDescent="0.35">
      <c r="D361" s="30"/>
      <c r="E361" s="30"/>
      <c r="F361" s="30"/>
      <c r="G361" s="30"/>
      <c r="H361" s="30"/>
      <c r="I361" s="30"/>
      <c r="J361" s="30"/>
      <c r="K361" s="30"/>
      <c r="L361" s="30"/>
      <c r="M361" s="30"/>
      <c r="N361" s="30"/>
      <c r="O361" s="30"/>
      <c r="P361" s="30"/>
      <c r="Q361" s="30"/>
      <c r="R361" s="30"/>
      <c r="S361" s="30"/>
    </row>
    <row r="362" spans="4:19" x14ac:dyDescent="0.35">
      <c r="D362" s="30"/>
      <c r="E362" s="30"/>
      <c r="F362" s="30"/>
      <c r="G362" s="30"/>
      <c r="H362" s="30"/>
      <c r="I362" s="30"/>
      <c r="J362" s="30"/>
      <c r="K362" s="30"/>
      <c r="L362" s="30"/>
      <c r="M362" s="30"/>
      <c r="N362" s="30"/>
      <c r="O362" s="30"/>
      <c r="P362" s="30"/>
      <c r="Q362" s="30"/>
      <c r="R362" s="30"/>
      <c r="S362" s="30"/>
    </row>
    <row r="363" spans="4:19" x14ac:dyDescent="0.35">
      <c r="D363" s="30"/>
      <c r="E363" s="30"/>
      <c r="F363" s="30"/>
      <c r="G363" s="30"/>
      <c r="H363" s="30"/>
      <c r="I363" s="30"/>
      <c r="J363" s="30"/>
      <c r="K363" s="30"/>
      <c r="L363" s="30"/>
      <c r="M363" s="30"/>
      <c r="N363" s="30"/>
      <c r="O363" s="30"/>
      <c r="P363" s="30"/>
      <c r="Q363" s="30"/>
      <c r="R363" s="30"/>
      <c r="S363" s="30"/>
    </row>
    <row r="364" spans="4:19" x14ac:dyDescent="0.35">
      <c r="D364" s="30"/>
      <c r="E364" s="30"/>
      <c r="F364" s="30"/>
      <c r="G364" s="30"/>
      <c r="H364" s="30"/>
      <c r="I364" s="30"/>
      <c r="J364" s="30"/>
      <c r="K364" s="30"/>
      <c r="L364" s="30"/>
      <c r="M364" s="30"/>
      <c r="N364" s="30"/>
      <c r="O364" s="30"/>
      <c r="P364" s="30"/>
      <c r="Q364" s="30"/>
      <c r="R364" s="30"/>
      <c r="S364" s="30"/>
    </row>
    <row r="365" spans="4:19" x14ac:dyDescent="0.35">
      <c r="D365" s="30"/>
      <c r="E365" s="30"/>
      <c r="F365" s="30"/>
      <c r="G365" s="30"/>
      <c r="H365" s="30"/>
      <c r="I365" s="30"/>
      <c r="J365" s="30"/>
      <c r="K365" s="30"/>
      <c r="L365" s="30"/>
      <c r="M365" s="30"/>
      <c r="N365" s="30"/>
      <c r="O365" s="30"/>
      <c r="P365" s="30"/>
      <c r="Q365" s="30"/>
      <c r="R365" s="30"/>
      <c r="S365" s="30"/>
    </row>
    <row r="366" spans="4:19" x14ac:dyDescent="0.35">
      <c r="D366" s="30"/>
      <c r="E366" s="30"/>
      <c r="F366" s="30"/>
      <c r="G366" s="30"/>
      <c r="H366" s="30"/>
      <c r="I366" s="30"/>
      <c r="J366" s="30"/>
      <c r="K366" s="30"/>
      <c r="L366" s="30"/>
      <c r="M366" s="30"/>
      <c r="N366" s="30"/>
      <c r="O366" s="30"/>
      <c r="P366" s="30"/>
      <c r="Q366" s="30"/>
      <c r="R366" s="30"/>
      <c r="S366" s="30"/>
    </row>
    <row r="367" spans="4:19" x14ac:dyDescent="0.35">
      <c r="D367" s="30"/>
      <c r="E367" s="30"/>
      <c r="F367" s="30"/>
      <c r="G367" s="30"/>
      <c r="H367" s="30"/>
      <c r="I367" s="30"/>
      <c r="J367" s="30"/>
      <c r="K367" s="30"/>
      <c r="L367" s="30"/>
      <c r="M367" s="30"/>
      <c r="N367" s="30"/>
      <c r="O367" s="30"/>
      <c r="P367" s="30"/>
      <c r="Q367" s="30"/>
      <c r="R367" s="30"/>
      <c r="S367" s="30"/>
    </row>
    <row r="368" spans="4:19" x14ac:dyDescent="0.35">
      <c r="D368" s="30"/>
      <c r="E368" s="30"/>
      <c r="F368" s="30"/>
      <c r="G368" s="30"/>
      <c r="H368" s="30"/>
      <c r="I368" s="30"/>
      <c r="J368" s="30"/>
      <c r="K368" s="30"/>
      <c r="L368" s="30"/>
      <c r="M368" s="30"/>
      <c r="N368" s="30"/>
      <c r="O368" s="30"/>
      <c r="P368" s="30"/>
      <c r="Q368" s="30"/>
      <c r="R368" s="30"/>
      <c r="S368" s="30"/>
    </row>
    <row r="369" spans="4:19" x14ac:dyDescent="0.35">
      <c r="D369" s="30"/>
      <c r="E369" s="30"/>
      <c r="F369" s="30"/>
      <c r="G369" s="30"/>
      <c r="H369" s="30"/>
      <c r="I369" s="30"/>
      <c r="J369" s="30"/>
      <c r="K369" s="30"/>
      <c r="L369" s="30"/>
      <c r="M369" s="30"/>
      <c r="N369" s="30"/>
      <c r="O369" s="30"/>
      <c r="P369" s="30"/>
      <c r="Q369" s="30"/>
      <c r="R369" s="30"/>
      <c r="S369" s="30"/>
    </row>
    <row r="370" spans="4:19" x14ac:dyDescent="0.35">
      <c r="D370" s="30"/>
      <c r="E370" s="30"/>
      <c r="F370" s="30"/>
      <c r="G370" s="30"/>
      <c r="H370" s="30"/>
      <c r="I370" s="30"/>
      <c r="J370" s="30"/>
      <c r="K370" s="30"/>
      <c r="L370" s="30"/>
      <c r="M370" s="30"/>
      <c r="N370" s="30"/>
      <c r="O370" s="30"/>
      <c r="P370" s="30"/>
      <c r="Q370" s="30"/>
      <c r="R370" s="30"/>
      <c r="S370" s="30"/>
    </row>
    <row r="371" spans="4:19" x14ac:dyDescent="0.35">
      <c r="D371" s="30"/>
      <c r="E371" s="30"/>
      <c r="F371" s="30"/>
      <c r="G371" s="30"/>
      <c r="H371" s="30"/>
      <c r="I371" s="30"/>
      <c r="J371" s="30"/>
      <c r="K371" s="30"/>
      <c r="L371" s="30"/>
      <c r="M371" s="30"/>
      <c r="N371" s="30"/>
      <c r="O371" s="30"/>
      <c r="P371" s="30"/>
      <c r="Q371" s="30"/>
      <c r="R371" s="30"/>
      <c r="S371" s="30"/>
    </row>
    <row r="372" spans="4:19" x14ac:dyDescent="0.35">
      <c r="D372" s="30"/>
      <c r="E372" s="30"/>
      <c r="F372" s="30"/>
      <c r="G372" s="30"/>
      <c r="H372" s="30"/>
      <c r="I372" s="30"/>
      <c r="J372" s="30"/>
      <c r="K372" s="30"/>
      <c r="L372" s="30"/>
      <c r="M372" s="30"/>
      <c r="N372" s="30"/>
      <c r="O372" s="30"/>
      <c r="P372" s="30"/>
      <c r="Q372" s="30"/>
      <c r="R372" s="30"/>
      <c r="S372" s="30"/>
    </row>
    <row r="373" spans="4:19" x14ac:dyDescent="0.35">
      <c r="D373" s="30"/>
      <c r="E373" s="30"/>
      <c r="F373" s="30"/>
      <c r="G373" s="30"/>
      <c r="H373" s="30"/>
      <c r="I373" s="30"/>
      <c r="J373" s="30"/>
      <c r="K373" s="30"/>
      <c r="L373" s="30"/>
      <c r="M373" s="30"/>
      <c r="N373" s="30"/>
      <c r="O373" s="30"/>
      <c r="P373" s="30"/>
      <c r="Q373" s="30"/>
      <c r="R373" s="30"/>
      <c r="S373" s="30"/>
    </row>
    <row r="374" spans="4:19" x14ac:dyDescent="0.35">
      <c r="D374" s="30"/>
      <c r="E374" s="30"/>
      <c r="F374" s="30"/>
      <c r="G374" s="30"/>
      <c r="H374" s="30"/>
      <c r="I374" s="30"/>
      <c r="J374" s="30"/>
      <c r="K374" s="30"/>
      <c r="L374" s="30"/>
      <c r="M374" s="30"/>
      <c r="N374" s="30"/>
      <c r="O374" s="30"/>
      <c r="P374" s="30"/>
      <c r="Q374" s="30"/>
      <c r="R374" s="30"/>
      <c r="S374" s="30"/>
    </row>
    <row r="375" spans="4:19" x14ac:dyDescent="0.35">
      <c r="D375" s="30"/>
      <c r="E375" s="30"/>
      <c r="F375" s="30"/>
      <c r="G375" s="30"/>
      <c r="H375" s="30"/>
      <c r="I375" s="30"/>
      <c r="J375" s="30"/>
      <c r="K375" s="30"/>
      <c r="L375" s="30"/>
      <c r="M375" s="30"/>
      <c r="N375" s="30"/>
      <c r="O375" s="30"/>
      <c r="P375" s="30"/>
      <c r="Q375" s="30"/>
      <c r="R375" s="30"/>
      <c r="S375" s="30"/>
    </row>
    <row r="376" spans="4:19" x14ac:dyDescent="0.35">
      <c r="D376" s="30"/>
      <c r="E376" s="30"/>
      <c r="F376" s="30"/>
      <c r="G376" s="30"/>
      <c r="H376" s="30"/>
      <c r="I376" s="30"/>
      <c r="J376" s="30"/>
      <c r="K376" s="30"/>
      <c r="L376" s="30"/>
      <c r="M376" s="30"/>
      <c r="N376" s="30"/>
      <c r="O376" s="30"/>
      <c r="P376" s="30"/>
      <c r="Q376" s="30"/>
      <c r="R376" s="30"/>
      <c r="S376" s="30"/>
    </row>
    <row r="377" spans="4:19" x14ac:dyDescent="0.35">
      <c r="D377" s="30"/>
      <c r="E377" s="30"/>
      <c r="F377" s="30"/>
      <c r="G377" s="30"/>
      <c r="H377" s="30"/>
      <c r="I377" s="30"/>
      <c r="J377" s="30"/>
      <c r="K377" s="30"/>
      <c r="L377" s="30"/>
      <c r="M377" s="30"/>
      <c r="N377" s="30"/>
      <c r="O377" s="30"/>
      <c r="P377" s="30"/>
      <c r="Q377" s="30"/>
      <c r="R377" s="30"/>
      <c r="S377" s="30"/>
    </row>
    <row r="378" spans="4:19" x14ac:dyDescent="0.35">
      <c r="D378" s="30"/>
      <c r="E378" s="30"/>
      <c r="F378" s="30"/>
      <c r="G378" s="30"/>
      <c r="H378" s="30"/>
      <c r="I378" s="30"/>
      <c r="J378" s="30"/>
      <c r="K378" s="30"/>
      <c r="L378" s="30"/>
      <c r="M378" s="30"/>
      <c r="N378" s="30"/>
      <c r="O378" s="30"/>
      <c r="P378" s="30"/>
      <c r="Q378" s="30"/>
      <c r="R378" s="30"/>
      <c r="S378" s="30"/>
    </row>
    <row r="379" spans="4:19" x14ac:dyDescent="0.35">
      <c r="D379" s="30"/>
      <c r="E379" s="30"/>
      <c r="F379" s="30"/>
      <c r="G379" s="30"/>
      <c r="H379" s="30"/>
      <c r="I379" s="30"/>
      <c r="J379" s="30"/>
      <c r="K379" s="30"/>
      <c r="L379" s="30"/>
      <c r="M379" s="30"/>
      <c r="N379" s="30"/>
      <c r="O379" s="30"/>
      <c r="P379" s="30"/>
      <c r="Q379" s="30"/>
      <c r="R379" s="30"/>
      <c r="S379" s="30"/>
    </row>
    <row r="380" spans="4:19" x14ac:dyDescent="0.35">
      <c r="D380" s="30"/>
      <c r="E380" s="30"/>
      <c r="F380" s="30"/>
      <c r="G380" s="30"/>
      <c r="H380" s="30"/>
      <c r="I380" s="30"/>
      <c r="J380" s="30"/>
      <c r="K380" s="30"/>
      <c r="L380" s="30"/>
      <c r="M380" s="30"/>
      <c r="N380" s="30"/>
      <c r="O380" s="30"/>
      <c r="P380" s="30"/>
      <c r="Q380" s="30"/>
      <c r="R380" s="30"/>
      <c r="S380" s="30"/>
    </row>
  </sheetData>
  <pageMargins left="0.51181102362204722" right="0.39370078740157483" top="0.74803149606299213" bottom="0.74803149606299213" header="0.31496062992125984" footer="0.31496062992125984"/>
  <pageSetup paperSize="9" scale="59" orientation="portrait" r:id="rId1"/>
  <rowBreaks count="2" manualBreakCount="2">
    <brk id="73" max="16383" man="1"/>
    <brk id="145"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2B7D0-0440-418A-B48C-93B646958E47}">
  <sheetPr>
    <tabColor theme="7" tint="-0.249977111117893"/>
    <pageSetUpPr fitToPage="1"/>
  </sheetPr>
  <dimension ref="A1:Z98"/>
  <sheetViews>
    <sheetView topLeftCell="A6" zoomScale="60" zoomScaleNormal="60" zoomScaleSheetLayoutView="30" zoomScalePageLayoutView="30" workbookViewId="0">
      <selection activeCell="E85" sqref="E85"/>
    </sheetView>
  </sheetViews>
  <sheetFormatPr baseColWidth="10" defaultColWidth="11.42578125" defaultRowHeight="15.75" x14ac:dyDescent="0.35"/>
  <cols>
    <col min="1" max="1" width="97.42578125" style="18" customWidth="1"/>
    <col min="2" max="2" width="13.42578125" style="18" customWidth="1"/>
    <col min="3" max="3" width="9.140625" style="18" customWidth="1"/>
    <col min="4" max="19" width="13.28515625" style="18" customWidth="1"/>
    <col min="20" max="26" width="11.42578125" style="272"/>
    <col min="27" max="16384" width="11.42578125" style="18"/>
  </cols>
  <sheetData>
    <row r="1" spans="1:19" ht="16.5" customHeight="1" x14ac:dyDescent="0.35">
      <c r="A1" s="381" t="s">
        <v>5</v>
      </c>
      <c r="B1" s="381"/>
      <c r="C1" s="381"/>
      <c r="D1" s="17"/>
      <c r="E1" s="17"/>
      <c r="F1" s="17"/>
      <c r="G1" s="17"/>
      <c r="H1" s="17"/>
      <c r="I1" s="17"/>
      <c r="J1" s="17"/>
      <c r="K1" s="17"/>
      <c r="L1" s="17"/>
      <c r="M1" s="17"/>
      <c r="N1" s="17"/>
      <c r="O1" s="17"/>
      <c r="P1" s="17"/>
      <c r="Q1" s="17"/>
      <c r="R1" s="17"/>
      <c r="S1" s="17"/>
    </row>
    <row r="2" spans="1:19" ht="54.75" customHeight="1" x14ac:dyDescent="0.35">
      <c r="A2" s="382"/>
      <c r="B2" s="382"/>
      <c r="C2" s="382"/>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19" ht="16.5" customHeight="1" thickBot="1" x14ac:dyDescent="0.4">
      <c r="A3" s="383"/>
      <c r="B3" s="383"/>
      <c r="C3" s="383"/>
      <c r="D3" s="270"/>
      <c r="E3" s="270"/>
      <c r="F3" s="270"/>
      <c r="G3" s="270"/>
      <c r="H3" s="270"/>
      <c r="I3" s="270"/>
      <c r="J3" s="270"/>
      <c r="K3" s="270"/>
      <c r="L3" s="270"/>
      <c r="M3" s="270"/>
      <c r="N3" s="270"/>
      <c r="O3" s="270"/>
      <c r="P3" s="270"/>
      <c r="Q3" s="270"/>
      <c r="R3" s="270"/>
      <c r="S3" s="270"/>
    </row>
    <row r="4" spans="1:19" ht="16.5" customHeight="1" x14ac:dyDescent="0.35">
      <c r="A4" s="384" t="s">
        <v>139</v>
      </c>
      <c r="B4" s="384"/>
      <c r="C4" s="384"/>
      <c r="D4" s="271"/>
      <c r="E4" s="271"/>
      <c r="F4" s="271"/>
      <c r="G4" s="271"/>
      <c r="H4" s="271"/>
      <c r="I4" s="271"/>
      <c r="J4" s="271"/>
      <c r="K4" s="271"/>
      <c r="L4" s="271"/>
      <c r="M4" s="271"/>
      <c r="N4" s="271"/>
      <c r="O4" s="271"/>
      <c r="P4" s="271"/>
      <c r="Q4" s="271"/>
      <c r="R4" s="271"/>
      <c r="S4" s="271"/>
    </row>
    <row r="5" spans="1:19" ht="16.5" customHeight="1" x14ac:dyDescent="0.35">
      <c r="A5" s="385" t="s">
        <v>140</v>
      </c>
      <c r="B5" s="385"/>
      <c r="C5" s="385"/>
      <c r="D5" s="28">
        <f t="shared" ref="D5:S5" si="0">D13+D23+D28+D45+D63+D78+D86+D90+D82</f>
        <v>281176.60188399535</v>
      </c>
      <c r="E5" s="28">
        <f t="shared" si="0"/>
        <v>259738.05531845646</v>
      </c>
      <c r="F5" s="28">
        <f t="shared" si="0"/>
        <v>198489.70568436006</v>
      </c>
      <c r="G5" s="28">
        <f t="shared" si="0"/>
        <v>130621.51260359085</v>
      </c>
      <c r="H5" s="28">
        <f t="shared" si="0"/>
        <v>144628.48410633244</v>
      </c>
      <c r="I5" s="28">
        <f t="shared" si="0"/>
        <v>129450.11813392991</v>
      </c>
      <c r="J5" s="28">
        <f t="shared" si="0"/>
        <v>148717.99314986897</v>
      </c>
      <c r="K5" s="28">
        <f t="shared" si="0"/>
        <v>247609.95477125247</v>
      </c>
      <c r="L5" s="28">
        <f t="shared" si="0"/>
        <v>174760.25070471555</v>
      </c>
      <c r="M5" s="28">
        <f t="shared" si="0"/>
        <v>118941.92745660368</v>
      </c>
      <c r="N5" s="28">
        <f t="shared" si="0"/>
        <v>157185.2403408665</v>
      </c>
      <c r="O5" s="28">
        <f t="shared" si="0"/>
        <v>208667.9338021419</v>
      </c>
      <c r="P5" s="28">
        <f t="shared" si="0"/>
        <v>196900.58634003671</v>
      </c>
      <c r="Q5" s="28">
        <f t="shared" si="0"/>
        <v>185552.23405484817</v>
      </c>
      <c r="R5" s="28">
        <f t="shared" si="0"/>
        <v>137904.04698260099</v>
      </c>
      <c r="S5" s="28">
        <f t="shared" si="0"/>
        <v>2720344.6453335998</v>
      </c>
    </row>
    <row r="6" spans="1:19" ht="16.5" customHeight="1" thickBot="1" x14ac:dyDescent="0.4">
      <c r="A6" s="377" t="s">
        <v>141</v>
      </c>
      <c r="B6" s="377"/>
      <c r="C6" s="377"/>
      <c r="D6" s="189">
        <f>SUM(D5:D5)</f>
        <v>281176.60188399535</v>
      </c>
      <c r="E6" s="189">
        <f t="shared" ref="E6:R6" si="1">SUM(E5:E5)</f>
        <v>259738.05531845646</v>
      </c>
      <c r="F6" s="189">
        <f t="shared" si="1"/>
        <v>198489.70568436006</v>
      </c>
      <c r="G6" s="189">
        <f t="shared" si="1"/>
        <v>130621.51260359085</v>
      </c>
      <c r="H6" s="189">
        <f t="shared" si="1"/>
        <v>144628.48410633244</v>
      </c>
      <c r="I6" s="189">
        <f t="shared" si="1"/>
        <v>129450.11813392991</v>
      </c>
      <c r="J6" s="189">
        <f t="shared" si="1"/>
        <v>148717.99314986897</v>
      </c>
      <c r="K6" s="189">
        <f t="shared" si="1"/>
        <v>247609.95477125247</v>
      </c>
      <c r="L6" s="189">
        <f t="shared" si="1"/>
        <v>174760.25070471555</v>
      </c>
      <c r="M6" s="189">
        <f t="shared" si="1"/>
        <v>118941.92745660368</v>
      </c>
      <c r="N6" s="189">
        <f t="shared" si="1"/>
        <v>157185.2403408665</v>
      </c>
      <c r="O6" s="189">
        <f t="shared" si="1"/>
        <v>208667.9338021419</v>
      </c>
      <c r="P6" s="189">
        <f t="shared" si="1"/>
        <v>196900.58634003671</v>
      </c>
      <c r="Q6" s="189">
        <f t="shared" si="1"/>
        <v>185552.23405484817</v>
      </c>
      <c r="R6" s="189">
        <f t="shared" si="1"/>
        <v>137904.04698260099</v>
      </c>
      <c r="S6" s="189">
        <f>SUM(S5:S5)</f>
        <v>2720344.6453335998</v>
      </c>
    </row>
    <row r="7" spans="1:19" ht="16.5" customHeight="1" thickBot="1" x14ac:dyDescent="0.4">
      <c r="A7" s="378"/>
      <c r="B7" s="378"/>
      <c r="C7" s="378"/>
      <c r="D7" s="70"/>
      <c r="E7" s="71"/>
      <c r="F7" s="71"/>
      <c r="G7" s="71"/>
      <c r="H7" s="70"/>
      <c r="I7" s="70"/>
      <c r="J7" s="70"/>
      <c r="K7" s="70"/>
      <c r="L7" s="70"/>
      <c r="M7" s="70"/>
      <c r="N7" s="70"/>
      <c r="O7" s="70"/>
      <c r="P7" s="70"/>
      <c r="Q7" s="70"/>
      <c r="R7" s="70"/>
      <c r="S7" s="70"/>
    </row>
    <row r="8" spans="1:19" ht="16.5" customHeight="1" x14ac:dyDescent="0.35">
      <c r="A8" s="379" t="str">
        <f>'Tabell 2.1 DOK32025'!A12</f>
        <v>FO1 Administrasjon og fellestjenester</v>
      </c>
      <c r="B8" s="379"/>
      <c r="C8" s="379"/>
      <c r="D8" s="153"/>
      <c r="E8" s="153"/>
      <c r="F8" s="153"/>
      <c r="G8" s="153"/>
      <c r="H8" s="153"/>
      <c r="I8" s="153"/>
      <c r="J8" s="153"/>
      <c r="K8" s="153"/>
      <c r="L8" s="153"/>
      <c r="M8" s="153"/>
      <c r="N8" s="153"/>
      <c r="O8" s="153"/>
      <c r="P8" s="153"/>
      <c r="Q8" s="153"/>
      <c r="R8" s="153"/>
      <c r="S8" s="153"/>
    </row>
    <row r="9" spans="1:19" ht="16.5" customHeight="1" x14ac:dyDescent="0.35">
      <c r="A9" s="247" t="s">
        <v>142</v>
      </c>
      <c r="B9" s="247"/>
      <c r="C9" s="247"/>
      <c r="D9" s="245">
        <v>3090</v>
      </c>
      <c r="E9" s="245">
        <v>3301</v>
      </c>
      <c r="F9" s="245">
        <v>2469</v>
      </c>
      <c r="G9" s="245">
        <v>2162</v>
      </c>
      <c r="H9" s="245">
        <v>611</v>
      </c>
      <c r="I9" s="245">
        <v>163</v>
      </c>
      <c r="J9" s="245">
        <v>315</v>
      </c>
      <c r="K9" s="245">
        <v>438</v>
      </c>
      <c r="L9" s="245">
        <v>293</v>
      </c>
      <c r="M9" s="245">
        <v>113</v>
      </c>
      <c r="N9" s="245">
        <v>248</v>
      </c>
      <c r="O9" s="245">
        <v>204</v>
      </c>
      <c r="P9" s="245">
        <v>229</v>
      </c>
      <c r="Q9" s="245">
        <v>246</v>
      </c>
      <c r="R9" s="245">
        <v>0</v>
      </c>
      <c r="S9" s="264">
        <f>SUM(D9:R9)</f>
        <v>13882</v>
      </c>
    </row>
    <row r="10" spans="1:19" ht="16.5" customHeight="1" x14ac:dyDescent="0.35">
      <c r="A10" s="247" t="s">
        <v>143</v>
      </c>
      <c r="B10" s="247"/>
      <c r="C10" s="247"/>
      <c r="D10" s="245">
        <v>0</v>
      </c>
      <c r="E10" s="245">
        <v>0</v>
      </c>
      <c r="F10" s="245">
        <v>0</v>
      </c>
      <c r="G10" s="245">
        <v>0</v>
      </c>
      <c r="H10" s="245">
        <v>0</v>
      </c>
      <c r="I10" s="245">
        <v>0</v>
      </c>
      <c r="J10" s="245">
        <v>150</v>
      </c>
      <c r="K10" s="245">
        <v>0</v>
      </c>
      <c r="L10" s="245">
        <v>0</v>
      </c>
      <c r="M10" s="245">
        <v>0</v>
      </c>
      <c r="N10" s="245">
        <v>0</v>
      </c>
      <c r="O10" s="245">
        <v>0</v>
      </c>
      <c r="P10" s="245">
        <v>0</v>
      </c>
      <c r="Q10" s="245">
        <v>0</v>
      </c>
      <c r="R10" s="245">
        <v>0</v>
      </c>
      <c r="S10" s="264">
        <f t="shared" ref="S10" si="2">SUM(D10:R10)</f>
        <v>150</v>
      </c>
    </row>
    <row r="11" spans="1:19" ht="16.5" customHeight="1" x14ac:dyDescent="0.35">
      <c r="A11" s="247" t="s">
        <v>144</v>
      </c>
      <c r="B11" s="247"/>
      <c r="C11" s="247"/>
      <c r="D11" s="245">
        <v>0</v>
      </c>
      <c r="E11" s="245">
        <v>0</v>
      </c>
      <c r="F11" s="245">
        <v>0</v>
      </c>
      <c r="G11" s="245">
        <v>0</v>
      </c>
      <c r="H11" s="245">
        <v>0</v>
      </c>
      <c r="I11" s="245">
        <v>0</v>
      </c>
      <c r="J11" s="245">
        <v>0</v>
      </c>
      <c r="K11" s="245">
        <v>0</v>
      </c>
      <c r="L11" s="245">
        <v>0</v>
      </c>
      <c r="M11" s="245">
        <v>2580</v>
      </c>
      <c r="N11" s="245">
        <v>0</v>
      </c>
      <c r="O11" s="245">
        <v>0</v>
      </c>
      <c r="P11" s="245">
        <v>0</v>
      </c>
      <c r="Q11" s="245">
        <v>0</v>
      </c>
      <c r="R11" s="245">
        <v>0</v>
      </c>
      <c r="S11" s="264">
        <f>SUM(D11:R11)</f>
        <v>2580</v>
      </c>
    </row>
    <row r="12" spans="1:19" ht="16.5" customHeight="1" x14ac:dyDescent="0.35">
      <c r="A12" s="247" t="s">
        <v>145</v>
      </c>
      <c r="B12" s="247"/>
      <c r="C12" s="247"/>
      <c r="D12" s="245">
        <v>0</v>
      </c>
      <c r="E12" s="245">
        <v>0</v>
      </c>
      <c r="F12" s="245">
        <v>0</v>
      </c>
      <c r="G12" s="245">
        <v>0</v>
      </c>
      <c r="H12" s="245">
        <v>0</v>
      </c>
      <c r="I12" s="245">
        <v>0</v>
      </c>
      <c r="J12" s="245">
        <v>0</v>
      </c>
      <c r="K12" s="245">
        <v>0</v>
      </c>
      <c r="L12" s="245">
        <v>0</v>
      </c>
      <c r="M12" s="245">
        <v>0</v>
      </c>
      <c r="N12" s="245">
        <v>0</v>
      </c>
      <c r="O12" s="245">
        <v>0</v>
      </c>
      <c r="P12" s="245">
        <v>0</v>
      </c>
      <c r="Q12" s="245">
        <v>0</v>
      </c>
      <c r="R12" s="245">
        <v>-2000</v>
      </c>
      <c r="S12" s="264">
        <f>SUM(D12:R12)</f>
        <v>-2000</v>
      </c>
    </row>
    <row r="13" spans="1:19" ht="16.5" customHeight="1" thickBot="1" x14ac:dyDescent="0.4">
      <c r="A13" s="380" t="s">
        <v>112</v>
      </c>
      <c r="B13" s="380"/>
      <c r="C13" s="380"/>
      <c r="D13" s="190">
        <f t="shared" ref="D13:S13" si="3">SUM(D9:D12)</f>
        <v>3090</v>
      </c>
      <c r="E13" s="190">
        <f t="shared" si="3"/>
        <v>3301</v>
      </c>
      <c r="F13" s="190">
        <f t="shared" si="3"/>
        <v>2469</v>
      </c>
      <c r="G13" s="190">
        <f t="shared" si="3"/>
        <v>2162</v>
      </c>
      <c r="H13" s="190">
        <f t="shared" si="3"/>
        <v>611</v>
      </c>
      <c r="I13" s="190">
        <f t="shared" si="3"/>
        <v>163</v>
      </c>
      <c r="J13" s="190">
        <f t="shared" si="3"/>
        <v>465</v>
      </c>
      <c r="K13" s="190">
        <f t="shared" si="3"/>
        <v>438</v>
      </c>
      <c r="L13" s="190">
        <f t="shared" si="3"/>
        <v>293</v>
      </c>
      <c r="M13" s="190">
        <f t="shared" si="3"/>
        <v>2693</v>
      </c>
      <c r="N13" s="190">
        <f t="shared" si="3"/>
        <v>248</v>
      </c>
      <c r="O13" s="190">
        <f t="shared" si="3"/>
        <v>204</v>
      </c>
      <c r="P13" s="190">
        <f t="shared" si="3"/>
        <v>229</v>
      </c>
      <c r="Q13" s="190">
        <f t="shared" si="3"/>
        <v>246</v>
      </c>
      <c r="R13" s="190">
        <f t="shared" si="3"/>
        <v>-2000</v>
      </c>
      <c r="S13" s="190">
        <f t="shared" si="3"/>
        <v>14612</v>
      </c>
    </row>
    <row r="14" spans="1:19" ht="16.5" customHeight="1" thickBot="1" x14ac:dyDescent="0.4">
      <c r="A14" s="388"/>
      <c r="B14" s="388"/>
      <c r="C14" s="388"/>
      <c r="D14" s="28"/>
      <c r="E14" s="28"/>
      <c r="F14" s="28"/>
      <c r="G14" s="28"/>
      <c r="H14" s="28"/>
      <c r="I14" s="28"/>
      <c r="J14" s="28"/>
      <c r="K14" s="28"/>
      <c r="L14" s="28"/>
      <c r="M14" s="28"/>
      <c r="N14" s="28"/>
      <c r="O14" s="28"/>
      <c r="P14" s="28"/>
      <c r="Q14" s="28"/>
      <c r="R14" s="28"/>
      <c r="S14" s="28"/>
    </row>
    <row r="15" spans="1:19" ht="16.5" customHeight="1" x14ac:dyDescent="0.35">
      <c r="A15" s="386" t="str">
        <f>'Tabell 2.1 DOK32025'!A18</f>
        <v>FO2A Barnehager</v>
      </c>
      <c r="B15" s="386"/>
      <c r="C15" s="386"/>
      <c r="D15" s="193"/>
      <c r="E15" s="193"/>
      <c r="F15" s="193"/>
      <c r="G15" s="193"/>
      <c r="H15" s="193"/>
      <c r="I15" s="193"/>
      <c r="J15" s="193"/>
      <c r="K15" s="193"/>
      <c r="L15" s="193"/>
      <c r="M15" s="193"/>
      <c r="N15" s="193"/>
      <c r="O15" s="193"/>
      <c r="P15" s="193"/>
      <c r="Q15" s="193"/>
      <c r="R15" s="193"/>
      <c r="S15" s="193"/>
    </row>
    <row r="16" spans="1:19" ht="16.5" customHeight="1" x14ac:dyDescent="0.35">
      <c r="A16" s="247" t="s">
        <v>146</v>
      </c>
      <c r="B16" s="247"/>
      <c r="C16" s="247"/>
      <c r="D16" s="245">
        <v>0</v>
      </c>
      <c r="E16" s="245">
        <v>0</v>
      </c>
      <c r="F16" s="245">
        <v>0</v>
      </c>
      <c r="G16" s="245">
        <v>0</v>
      </c>
      <c r="H16" s="245">
        <v>0</v>
      </c>
      <c r="I16" s="245">
        <v>0</v>
      </c>
      <c r="J16" s="245">
        <v>0</v>
      </c>
      <c r="K16" s="245">
        <v>48661.955628675001</v>
      </c>
      <c r="L16" s="245">
        <v>0</v>
      </c>
      <c r="M16" s="245">
        <v>0</v>
      </c>
      <c r="N16" s="245">
        <v>0</v>
      </c>
      <c r="O16" s="245">
        <v>0</v>
      </c>
      <c r="P16" s="245">
        <v>0</v>
      </c>
      <c r="Q16" s="245">
        <v>0</v>
      </c>
      <c r="R16" s="245">
        <v>0</v>
      </c>
      <c r="S16" s="245">
        <f>SUM(D16:R16)</f>
        <v>48661.955628675001</v>
      </c>
    </row>
    <row r="17" spans="1:19" ht="16.5" customHeight="1" x14ac:dyDescent="0.35">
      <c r="A17" s="247" t="s">
        <v>147</v>
      </c>
      <c r="B17" s="247"/>
      <c r="C17" s="247"/>
      <c r="D17" s="245">
        <v>0</v>
      </c>
      <c r="E17" s="245">
        <v>1296.0139146500001</v>
      </c>
      <c r="F17" s="245">
        <v>0</v>
      </c>
      <c r="G17" s="245">
        <v>0</v>
      </c>
      <c r="H17" s="245">
        <v>0</v>
      </c>
      <c r="I17" s="245">
        <v>0</v>
      </c>
      <c r="J17" s="245">
        <v>0</v>
      </c>
      <c r="K17" s="245">
        <v>0</v>
      </c>
      <c r="L17" s="245">
        <v>0</v>
      </c>
      <c r="M17" s="245">
        <v>0</v>
      </c>
      <c r="N17" s="245">
        <v>0</v>
      </c>
      <c r="O17" s="245">
        <v>0</v>
      </c>
      <c r="P17" s="245">
        <v>0</v>
      </c>
      <c r="Q17" s="245">
        <v>0</v>
      </c>
      <c r="R17" s="245">
        <v>0</v>
      </c>
      <c r="S17" s="245">
        <f t="shared" ref="S17:S21" si="4">SUM(D17:R17)</f>
        <v>1296.0139146500001</v>
      </c>
    </row>
    <row r="18" spans="1:19" ht="16.5" customHeight="1" x14ac:dyDescent="0.35">
      <c r="A18" s="247" t="s">
        <v>148</v>
      </c>
      <c r="B18" s="247"/>
      <c r="C18" s="247"/>
      <c r="D18" s="245">
        <v>0</v>
      </c>
      <c r="E18" s="245">
        <v>1116.1244964750001</v>
      </c>
      <c r="F18" s="245">
        <v>0</v>
      </c>
      <c r="G18" s="245">
        <v>0</v>
      </c>
      <c r="H18" s="245">
        <v>0</v>
      </c>
      <c r="I18" s="245">
        <v>0</v>
      </c>
      <c r="J18" s="245">
        <v>0</v>
      </c>
      <c r="K18" s="245">
        <v>0</v>
      </c>
      <c r="L18" s="245">
        <v>0</v>
      </c>
      <c r="M18" s="245">
        <v>0</v>
      </c>
      <c r="N18" s="245">
        <v>0</v>
      </c>
      <c r="O18" s="245">
        <v>0</v>
      </c>
      <c r="P18" s="245">
        <v>0</v>
      </c>
      <c r="Q18" s="245">
        <v>0</v>
      </c>
      <c r="R18" s="245">
        <v>0</v>
      </c>
      <c r="S18" s="245">
        <f t="shared" si="4"/>
        <v>1116.1244964750001</v>
      </c>
    </row>
    <row r="19" spans="1:19" ht="16.5" customHeight="1" x14ac:dyDescent="0.35">
      <c r="A19" s="320" t="s">
        <v>149</v>
      </c>
      <c r="B19" s="320"/>
      <c r="C19" s="320"/>
      <c r="D19" s="321">
        <v>72726</v>
      </c>
      <c r="E19" s="321">
        <v>72705</v>
      </c>
      <c r="F19" s="321">
        <v>64128</v>
      </c>
      <c r="G19" s="321">
        <v>30550</v>
      </c>
      <c r="H19" s="321">
        <v>24182</v>
      </c>
      <c r="I19" s="321">
        <v>37001</v>
      </c>
      <c r="J19" s="321">
        <v>38972</v>
      </c>
      <c r="K19" s="321">
        <v>56894</v>
      </c>
      <c r="L19" s="321">
        <v>37874</v>
      </c>
      <c r="M19" s="321">
        <v>27171</v>
      </c>
      <c r="N19" s="321">
        <v>32428</v>
      </c>
      <c r="O19" s="321">
        <v>38681</v>
      </c>
      <c r="P19" s="321">
        <v>56769</v>
      </c>
      <c r="Q19" s="321">
        <v>46456</v>
      </c>
      <c r="R19" s="321">
        <v>26159</v>
      </c>
      <c r="S19" s="321">
        <f t="shared" si="4"/>
        <v>662696</v>
      </c>
    </row>
    <row r="20" spans="1:19" ht="16.5" customHeight="1" x14ac:dyDescent="0.35">
      <c r="A20" s="320" t="s">
        <v>150</v>
      </c>
      <c r="B20" s="320"/>
      <c r="C20" s="320"/>
      <c r="D20" s="321">
        <v>17993</v>
      </c>
      <c r="E20" s="321">
        <v>12756</v>
      </c>
      <c r="F20" s="321">
        <v>16948</v>
      </c>
      <c r="G20" s="321">
        <v>13933</v>
      </c>
      <c r="H20" s="321">
        <v>13644</v>
      </c>
      <c r="I20" s="321">
        <v>12529</v>
      </c>
      <c r="J20" s="321">
        <v>26437</v>
      </c>
      <c r="K20" s="321">
        <v>27857</v>
      </c>
      <c r="L20" s="321">
        <v>12505</v>
      </c>
      <c r="M20" s="321">
        <v>2821</v>
      </c>
      <c r="N20" s="321">
        <v>2368</v>
      </c>
      <c r="O20" s="321">
        <v>18783</v>
      </c>
      <c r="P20" s="321">
        <v>10050</v>
      </c>
      <c r="Q20" s="321">
        <v>18281</v>
      </c>
      <c r="R20" s="321">
        <v>11347</v>
      </c>
      <c r="S20" s="321">
        <f t="shared" si="4"/>
        <v>218252</v>
      </c>
    </row>
    <row r="21" spans="1:19" ht="16.5" customHeight="1" x14ac:dyDescent="0.35">
      <c r="A21" s="320" t="s">
        <v>151</v>
      </c>
      <c r="B21" s="320"/>
      <c r="C21" s="320"/>
      <c r="D21" s="321">
        <f>'Tabell 5.1-5.2 DOK32025'!D17</f>
        <v>3412.5</v>
      </c>
      <c r="E21" s="321">
        <f>'Tabell 5.1-5.2 DOK32025'!E17</f>
        <v>1820</v>
      </c>
      <c r="F21" s="321">
        <f>'Tabell 5.1-5.2 DOK32025'!F17</f>
        <v>5460</v>
      </c>
      <c r="G21" s="321">
        <f>'Tabell 5.1-5.2 DOK32025'!G17</f>
        <v>0</v>
      </c>
      <c r="H21" s="321">
        <f>'Tabell 5.1-5.2 DOK32025'!H17</f>
        <v>5460</v>
      </c>
      <c r="I21" s="321">
        <f>'Tabell 5.1-5.2 DOK32025'!I17</f>
        <v>11147.5</v>
      </c>
      <c r="J21" s="321">
        <f>'Tabell 5.1-5.2 DOK32025'!J17</f>
        <v>13422.5</v>
      </c>
      <c r="K21" s="321">
        <f>'Tabell 5.1-5.2 DOK32025'!K17</f>
        <v>14110.9</v>
      </c>
      <c r="L21" s="321">
        <f>'Tabell 5.1-5.2 DOK32025'!L17</f>
        <v>16380</v>
      </c>
      <c r="M21" s="321">
        <f>'Tabell 5.1-5.2 DOK32025'!M17</f>
        <v>4550</v>
      </c>
      <c r="N21" s="321">
        <f>'Tabell 5.1-5.2 DOK32025'!N17</f>
        <v>0</v>
      </c>
      <c r="O21" s="321">
        <f>'Tabell 5.1-5.2 DOK32025'!O17</f>
        <v>2963.3999999999996</v>
      </c>
      <c r="P21" s="321">
        <f>'Tabell 5.1-5.2 DOK32025'!P17</f>
        <v>13450.4</v>
      </c>
      <c r="Q21" s="321">
        <f>'Tabell 5.1-5.2 DOK32025'!Q17</f>
        <v>25791.200000000001</v>
      </c>
      <c r="R21" s="321">
        <f>'Tabell 5.1-5.2 DOK32025'!R17</f>
        <v>3568.1</v>
      </c>
      <c r="S21" s="321">
        <f t="shared" si="4"/>
        <v>121536.49999999999</v>
      </c>
    </row>
    <row r="22" spans="1:19" ht="16.5" customHeight="1" x14ac:dyDescent="0.35">
      <c r="A22" s="247" t="s">
        <v>152</v>
      </c>
      <c r="B22" s="247"/>
      <c r="C22" s="247"/>
      <c r="D22" s="245">
        <f>'Tabell 5.1-5.2 DOK32025'!D30</f>
        <v>41407.349456720782</v>
      </c>
      <c r="E22" s="245">
        <f>'Tabell 5.1-5.2 DOK32025'!E30</f>
        <v>32256.459504560731</v>
      </c>
      <c r="F22" s="245">
        <f>'Tabell 5.1-5.2 DOK32025'!F30</f>
        <v>19268.089821687649</v>
      </c>
      <c r="G22" s="245">
        <f>'Tabell 5.1-5.2 DOK32025'!G30</f>
        <v>11534.998642687133</v>
      </c>
      <c r="H22" s="245">
        <f>'Tabell 5.1-5.2 DOK32025'!H30</f>
        <v>16170.420697480613</v>
      </c>
      <c r="I22" s="245">
        <f>'Tabell 5.1-5.2 DOK32025'!I30</f>
        <v>11378.704891386968</v>
      </c>
      <c r="J22" s="245">
        <f>'Tabell 5.1-5.2 DOK32025'!J30</f>
        <v>21157.546117626294</v>
      </c>
      <c r="K22" s="245">
        <f>'Tabell 5.1-5.2 DOK32025'!K30</f>
        <v>22076.619771971898</v>
      </c>
      <c r="L22" s="245">
        <f>'Tabell 5.1-5.2 DOK32025'!L30</f>
        <v>31035.879108289355</v>
      </c>
      <c r="M22" s="245">
        <f>'Tabell 5.1-5.2 DOK32025'!M30</f>
        <v>25704.256269662183</v>
      </c>
      <c r="N22" s="245">
        <f>'Tabell 5.1-5.2 DOK32025'!N30</f>
        <v>40614.007931188105</v>
      </c>
      <c r="O22" s="245">
        <f>'Tabell 5.1-5.2 DOK32025'!O30</f>
        <v>47190.89989535293</v>
      </c>
      <c r="P22" s="245">
        <f>'Tabell 5.1-5.2 DOK32025'!P30</f>
        <v>25280.146771528067</v>
      </c>
      <c r="Q22" s="245">
        <f>'Tabell 5.1-5.2 DOK32025'!Q30</f>
        <v>22177.789627019552</v>
      </c>
      <c r="R22" s="245">
        <f>'Tabell 5.1-5.2 DOK32025'!R30</f>
        <v>41605.842036637718</v>
      </c>
      <c r="S22" s="245">
        <f>'Tabell 5.1-5.2 DOK32025'!S30</f>
        <v>408859.01054380002</v>
      </c>
    </row>
    <row r="23" spans="1:19" ht="16.5" customHeight="1" thickBot="1" x14ac:dyDescent="0.4">
      <c r="A23" s="387" t="s">
        <v>112</v>
      </c>
      <c r="B23" s="387"/>
      <c r="C23" s="387"/>
      <c r="D23" s="194">
        <f t="shared" ref="D23:S23" si="5">SUM(D16:D22)</f>
        <v>135538.84945672078</v>
      </c>
      <c r="E23" s="194">
        <f t="shared" si="5"/>
        <v>121949.59791568572</v>
      </c>
      <c r="F23" s="194">
        <f t="shared" si="5"/>
        <v>105804.08982168765</v>
      </c>
      <c r="G23" s="194">
        <f t="shared" si="5"/>
        <v>56017.998642687133</v>
      </c>
      <c r="H23" s="194">
        <f t="shared" si="5"/>
        <v>59456.420697480615</v>
      </c>
      <c r="I23" s="194">
        <f t="shared" si="5"/>
        <v>72056.204891386966</v>
      </c>
      <c r="J23" s="194">
        <f t="shared" si="5"/>
        <v>99989.046117626291</v>
      </c>
      <c r="K23" s="194">
        <f t="shared" si="5"/>
        <v>169600.47540064689</v>
      </c>
      <c r="L23" s="194">
        <f t="shared" si="5"/>
        <v>97794.879108289359</v>
      </c>
      <c r="M23" s="194">
        <f t="shared" si="5"/>
        <v>60246.256269662183</v>
      </c>
      <c r="N23" s="194">
        <f t="shared" si="5"/>
        <v>75410.007931188098</v>
      </c>
      <c r="O23" s="194">
        <f t="shared" si="5"/>
        <v>107618.29989535293</v>
      </c>
      <c r="P23" s="194">
        <f t="shared" si="5"/>
        <v>105549.54677152805</v>
      </c>
      <c r="Q23" s="194">
        <f t="shared" si="5"/>
        <v>112705.98962701955</v>
      </c>
      <c r="R23" s="194">
        <f t="shared" si="5"/>
        <v>82679.942036637716</v>
      </c>
      <c r="S23" s="194">
        <f t="shared" si="5"/>
        <v>1462417.6045835998</v>
      </c>
    </row>
    <row r="24" spans="1:19" ht="16.5" customHeight="1" thickBot="1" x14ac:dyDescent="0.4">
      <c r="A24" s="388"/>
      <c r="B24" s="388"/>
      <c r="C24" s="388"/>
      <c r="D24" s="28"/>
      <c r="E24" s="28"/>
      <c r="F24" s="28"/>
      <c r="G24" s="28"/>
      <c r="H24" s="28"/>
      <c r="I24" s="28"/>
      <c r="J24" s="28"/>
      <c r="K24" s="28"/>
      <c r="L24" s="28"/>
      <c r="M24" s="28"/>
      <c r="N24" s="28"/>
      <c r="O24" s="28"/>
      <c r="P24" s="28"/>
      <c r="Q24" s="28"/>
      <c r="R24" s="28"/>
      <c r="S24" s="28"/>
    </row>
    <row r="25" spans="1:19" ht="16.5" customHeight="1" x14ac:dyDescent="0.35">
      <c r="A25" s="389" t="str">
        <f>'Tabell 2.1 DOK32025'!A24</f>
        <v xml:space="preserve">FO2B  Barnevern </v>
      </c>
      <c r="B25" s="389"/>
      <c r="C25" s="389"/>
      <c r="D25" s="166"/>
      <c r="E25" s="166"/>
      <c r="F25" s="166"/>
      <c r="G25" s="166"/>
      <c r="H25" s="166"/>
      <c r="I25" s="166"/>
      <c r="J25" s="166"/>
      <c r="K25" s="166"/>
      <c r="L25" s="166"/>
      <c r="M25" s="166"/>
      <c r="N25" s="166"/>
      <c r="O25" s="166"/>
      <c r="P25" s="166"/>
      <c r="Q25" s="166"/>
      <c r="R25" s="166"/>
      <c r="S25" s="166"/>
    </row>
    <row r="26" spans="1:19" ht="16.5" customHeight="1" x14ac:dyDescent="0.35">
      <c r="A26" s="392" t="s">
        <v>153</v>
      </c>
      <c r="B26" s="392"/>
      <c r="C26" s="392"/>
      <c r="D26" s="245">
        <v>941</v>
      </c>
      <c r="E26" s="245">
        <v>0</v>
      </c>
      <c r="F26" s="245">
        <v>0</v>
      </c>
      <c r="G26" s="245">
        <v>2823</v>
      </c>
      <c r="H26" s="28">
        <v>0</v>
      </c>
      <c r="I26" s="28">
        <v>0</v>
      </c>
      <c r="J26" s="28">
        <v>0</v>
      </c>
      <c r="K26" s="28">
        <v>0</v>
      </c>
      <c r="L26" s="28">
        <v>0</v>
      </c>
      <c r="M26" s="28">
        <v>0</v>
      </c>
      <c r="N26" s="28">
        <v>0</v>
      </c>
      <c r="O26" s="28">
        <v>0</v>
      </c>
      <c r="P26" s="28">
        <v>0</v>
      </c>
      <c r="Q26" s="28">
        <v>0</v>
      </c>
      <c r="R26" s="28">
        <v>0</v>
      </c>
      <c r="S26" s="28">
        <f>SUM(D26:R26)</f>
        <v>3764</v>
      </c>
    </row>
    <row r="27" spans="1:19" ht="16.5" customHeight="1" x14ac:dyDescent="0.35">
      <c r="A27" s="390" t="s">
        <v>154</v>
      </c>
      <c r="B27" s="390"/>
      <c r="C27" s="390"/>
      <c r="D27" s="245">
        <v>0</v>
      </c>
      <c r="E27" s="245">
        <v>0</v>
      </c>
      <c r="F27" s="245">
        <v>0</v>
      </c>
      <c r="G27" s="245">
        <v>2485</v>
      </c>
      <c r="H27" s="28">
        <v>0</v>
      </c>
      <c r="I27" s="28">
        <v>0</v>
      </c>
      <c r="J27" s="28">
        <v>0</v>
      </c>
      <c r="K27" s="28">
        <v>0</v>
      </c>
      <c r="L27" s="28">
        <v>0</v>
      </c>
      <c r="M27" s="28">
        <v>0</v>
      </c>
      <c r="N27" s="28">
        <v>0</v>
      </c>
      <c r="O27" s="28">
        <v>0</v>
      </c>
      <c r="P27" s="28">
        <v>0</v>
      </c>
      <c r="Q27" s="28">
        <v>0</v>
      </c>
      <c r="R27" s="28">
        <v>0</v>
      </c>
      <c r="S27" s="28">
        <f t="shared" ref="S27" si="6">SUM(D27:R27)</f>
        <v>2485</v>
      </c>
    </row>
    <row r="28" spans="1:19" ht="16.5" customHeight="1" thickBot="1" x14ac:dyDescent="0.4">
      <c r="A28" s="391" t="s">
        <v>112</v>
      </c>
      <c r="B28" s="391"/>
      <c r="C28" s="391"/>
      <c r="D28" s="198">
        <f t="shared" ref="D28:S28" si="7">SUM(D26:D27)</f>
        <v>941</v>
      </c>
      <c r="E28" s="198">
        <f t="shared" si="7"/>
        <v>0</v>
      </c>
      <c r="F28" s="198">
        <f t="shared" si="7"/>
        <v>0</v>
      </c>
      <c r="G28" s="198">
        <f t="shared" si="7"/>
        <v>5308</v>
      </c>
      <c r="H28" s="198">
        <f t="shared" si="7"/>
        <v>0</v>
      </c>
      <c r="I28" s="198">
        <f t="shared" si="7"/>
        <v>0</v>
      </c>
      <c r="J28" s="198">
        <f t="shared" si="7"/>
        <v>0</v>
      </c>
      <c r="K28" s="198">
        <f t="shared" si="7"/>
        <v>0</v>
      </c>
      <c r="L28" s="198">
        <f t="shared" si="7"/>
        <v>0</v>
      </c>
      <c r="M28" s="198">
        <f t="shared" si="7"/>
        <v>0</v>
      </c>
      <c r="N28" s="198">
        <f t="shared" si="7"/>
        <v>0</v>
      </c>
      <c r="O28" s="198">
        <f t="shared" si="7"/>
        <v>0</v>
      </c>
      <c r="P28" s="198">
        <f t="shared" si="7"/>
        <v>0</v>
      </c>
      <c r="Q28" s="198">
        <f t="shared" si="7"/>
        <v>0</v>
      </c>
      <c r="R28" s="198">
        <f t="shared" si="7"/>
        <v>0</v>
      </c>
      <c r="S28" s="198">
        <f t="shared" si="7"/>
        <v>6249</v>
      </c>
    </row>
    <row r="29" spans="1:19" ht="16.5" customHeight="1" thickBot="1" x14ac:dyDescent="0.4">
      <c r="A29" s="388"/>
      <c r="B29" s="388"/>
      <c r="C29" s="388"/>
      <c r="D29" s="72"/>
      <c r="E29" s="72"/>
      <c r="F29" s="72"/>
      <c r="G29" s="72"/>
      <c r="H29" s="72"/>
      <c r="I29" s="72"/>
      <c r="J29" s="72"/>
      <c r="K29" s="72"/>
      <c r="L29" s="72"/>
      <c r="M29" s="72"/>
      <c r="N29" s="72"/>
      <c r="O29" s="72"/>
      <c r="P29" s="72"/>
      <c r="Q29" s="72"/>
      <c r="R29" s="72"/>
      <c r="S29" s="72"/>
    </row>
    <row r="30" spans="1:19" ht="16.5" customHeight="1" x14ac:dyDescent="0.35">
      <c r="A30" s="389" t="str">
        <f>'Tabell 2.1 DOK32025'!A30</f>
        <v>FO2C Aktivitetstilbud for barn og unge, helsestasjon og skolehelsetjeneste</v>
      </c>
      <c r="B30" s="389"/>
      <c r="C30" s="389"/>
      <c r="D30" s="166"/>
      <c r="E30" s="166"/>
      <c r="F30" s="166"/>
      <c r="G30" s="166"/>
      <c r="H30" s="166"/>
      <c r="I30" s="166"/>
      <c r="J30" s="166"/>
      <c r="K30" s="166"/>
      <c r="L30" s="166"/>
      <c r="M30" s="166"/>
      <c r="N30" s="166"/>
      <c r="O30" s="166"/>
      <c r="P30" s="166"/>
      <c r="Q30" s="166"/>
      <c r="R30" s="166"/>
      <c r="S30" s="166"/>
    </row>
    <row r="31" spans="1:19" ht="16.5" customHeight="1" x14ac:dyDescent="0.35">
      <c r="A31" s="247" t="s">
        <v>155</v>
      </c>
      <c r="B31" s="247"/>
      <c r="C31" s="247"/>
      <c r="D31" s="245">
        <v>1729</v>
      </c>
      <c r="E31" s="245">
        <v>0</v>
      </c>
      <c r="F31" s="245">
        <v>0</v>
      </c>
      <c r="G31" s="245">
        <v>0</v>
      </c>
      <c r="H31" s="245">
        <v>0</v>
      </c>
      <c r="I31" s="245">
        <v>0</v>
      </c>
      <c r="J31" s="245">
        <v>0</v>
      </c>
      <c r="K31" s="245">
        <v>0</v>
      </c>
      <c r="L31" s="245">
        <v>0</v>
      </c>
      <c r="M31" s="245">
        <v>853</v>
      </c>
      <c r="N31" s="245">
        <v>1644</v>
      </c>
      <c r="O31" s="245">
        <v>1737</v>
      </c>
      <c r="P31" s="245">
        <v>0</v>
      </c>
      <c r="Q31" s="245">
        <v>0</v>
      </c>
      <c r="R31" s="245">
        <v>1894</v>
      </c>
      <c r="S31" s="245">
        <f t="shared" ref="S31:S44" si="8">SUM(D31:R31)</f>
        <v>7857</v>
      </c>
    </row>
    <row r="32" spans="1:19" ht="16.5" customHeight="1" x14ac:dyDescent="0.35">
      <c r="A32" s="247" t="s">
        <v>156</v>
      </c>
      <c r="B32" s="247"/>
      <c r="C32" s="247"/>
      <c r="D32" s="245">
        <v>5486</v>
      </c>
      <c r="E32" s="245">
        <v>5406</v>
      </c>
      <c r="F32" s="245">
        <v>4352</v>
      </c>
      <c r="G32" s="245">
        <v>2235</v>
      </c>
      <c r="H32" s="245">
        <v>2641</v>
      </c>
      <c r="I32" s="245">
        <v>979</v>
      </c>
      <c r="J32" s="245">
        <v>1256</v>
      </c>
      <c r="K32" s="245">
        <v>1292</v>
      </c>
      <c r="L32" s="245">
        <v>2083</v>
      </c>
      <c r="M32" s="245">
        <v>1310</v>
      </c>
      <c r="N32" s="245">
        <v>1636</v>
      </c>
      <c r="O32" s="245">
        <v>2694</v>
      </c>
      <c r="P32" s="245">
        <v>1797</v>
      </c>
      <c r="Q32" s="245">
        <v>1297</v>
      </c>
      <c r="R32" s="245">
        <v>1536</v>
      </c>
      <c r="S32" s="245">
        <f t="shared" si="8"/>
        <v>36000</v>
      </c>
    </row>
    <row r="33" spans="1:26" ht="16.5" customHeight="1" x14ac:dyDescent="0.35">
      <c r="A33" s="247" t="s">
        <v>157</v>
      </c>
      <c r="B33" s="247"/>
      <c r="C33" s="247"/>
      <c r="D33" s="245">
        <v>1918.8567069248707</v>
      </c>
      <c r="E33" s="245">
        <v>1380.8519338268761</v>
      </c>
      <c r="F33" s="245">
        <v>1136.9836736772991</v>
      </c>
      <c r="G33" s="245">
        <v>558.62972534158939</v>
      </c>
      <c r="H33" s="245">
        <v>765.7791278928587</v>
      </c>
      <c r="I33" s="245">
        <v>464.49526598567013</v>
      </c>
      <c r="J33" s="245">
        <v>639.48524212453424</v>
      </c>
      <c r="K33" s="245">
        <v>698.07224255998506</v>
      </c>
      <c r="L33" s="245">
        <v>1182.4295109553393</v>
      </c>
      <c r="M33" s="245">
        <v>1205.3660279891922</v>
      </c>
      <c r="N33" s="245">
        <v>1714.2231133992398</v>
      </c>
      <c r="O33" s="245">
        <v>2162.3693532547391</v>
      </c>
      <c r="P33" s="245">
        <v>1127.2114785733936</v>
      </c>
      <c r="Q33" s="245">
        <v>758.22409410528894</v>
      </c>
      <c r="R33" s="245">
        <v>1850.0225033891247</v>
      </c>
      <c r="S33" s="245">
        <f t="shared" si="8"/>
        <v>17563</v>
      </c>
    </row>
    <row r="34" spans="1:26" ht="16.5" customHeight="1" x14ac:dyDescent="0.35">
      <c r="A34" s="247" t="s">
        <v>158</v>
      </c>
      <c r="B34" s="247"/>
      <c r="C34" s="247"/>
      <c r="D34" s="245">
        <v>5234</v>
      </c>
      <c r="E34" s="245">
        <v>3981</v>
      </c>
      <c r="F34" s="245">
        <v>0</v>
      </c>
      <c r="G34" s="245">
        <v>5836</v>
      </c>
      <c r="H34" s="245">
        <v>6041</v>
      </c>
      <c r="I34" s="245">
        <v>1701</v>
      </c>
      <c r="J34" s="245">
        <v>1044</v>
      </c>
      <c r="K34" s="245">
        <v>3805</v>
      </c>
      <c r="L34" s="245">
        <v>3906</v>
      </c>
      <c r="M34" s="245">
        <v>0</v>
      </c>
      <c r="N34" s="245">
        <v>1195</v>
      </c>
      <c r="O34" s="245">
        <v>1548</v>
      </c>
      <c r="P34" s="245">
        <v>752</v>
      </c>
      <c r="Q34" s="245">
        <v>2172</v>
      </c>
      <c r="R34" s="245">
        <v>930</v>
      </c>
      <c r="S34" s="245">
        <f t="shared" si="8"/>
        <v>38145</v>
      </c>
    </row>
    <row r="35" spans="1:26" ht="16.5" customHeight="1" x14ac:dyDescent="0.35">
      <c r="A35" s="247" t="s">
        <v>159</v>
      </c>
      <c r="B35" s="247"/>
      <c r="C35" s="247"/>
      <c r="D35" s="245">
        <v>0</v>
      </c>
      <c r="E35" s="245">
        <v>6849.41075</v>
      </c>
      <c r="F35" s="245">
        <v>0</v>
      </c>
      <c r="G35" s="245">
        <v>0</v>
      </c>
      <c r="H35" s="245">
        <v>0</v>
      </c>
      <c r="I35" s="245">
        <v>0</v>
      </c>
      <c r="J35" s="245">
        <v>0</v>
      </c>
      <c r="K35" s="245">
        <v>0</v>
      </c>
      <c r="L35" s="245">
        <v>0</v>
      </c>
      <c r="M35" s="245">
        <v>0</v>
      </c>
      <c r="N35" s="245">
        <v>0</v>
      </c>
      <c r="O35" s="245">
        <v>0</v>
      </c>
      <c r="P35" s="245">
        <v>0</v>
      </c>
      <c r="Q35" s="245">
        <v>0</v>
      </c>
      <c r="R35" s="245">
        <v>0</v>
      </c>
      <c r="S35" s="245">
        <f t="shared" si="8"/>
        <v>6849.41075</v>
      </c>
    </row>
    <row r="36" spans="1:26" ht="16.5" customHeight="1" x14ac:dyDescent="0.35">
      <c r="A36" s="247" t="s">
        <v>160</v>
      </c>
      <c r="B36" s="247"/>
      <c r="C36" s="247"/>
      <c r="D36" s="245">
        <v>0</v>
      </c>
      <c r="E36" s="245">
        <v>0</v>
      </c>
      <c r="F36" s="245">
        <v>0</v>
      </c>
      <c r="G36" s="245">
        <v>0</v>
      </c>
      <c r="H36" s="245">
        <v>2328</v>
      </c>
      <c r="I36" s="245">
        <v>0</v>
      </c>
      <c r="J36" s="245">
        <v>0</v>
      </c>
      <c r="K36" s="245">
        <v>0</v>
      </c>
      <c r="L36" s="245">
        <v>0</v>
      </c>
      <c r="M36" s="245">
        <v>0</v>
      </c>
      <c r="N36" s="245">
        <v>0</v>
      </c>
      <c r="O36" s="245">
        <v>0</v>
      </c>
      <c r="P36" s="245">
        <v>0</v>
      </c>
      <c r="Q36" s="245">
        <v>0</v>
      </c>
      <c r="R36" s="245">
        <v>0</v>
      </c>
      <c r="S36" s="245">
        <f t="shared" si="8"/>
        <v>2328</v>
      </c>
    </row>
    <row r="37" spans="1:26" ht="16.5" customHeight="1" x14ac:dyDescent="0.35">
      <c r="A37" s="247" t="s">
        <v>161</v>
      </c>
      <c r="B37" s="247"/>
      <c r="C37" s="247"/>
      <c r="D37" s="245">
        <v>5943</v>
      </c>
      <c r="E37" s="245">
        <v>3962</v>
      </c>
      <c r="F37" s="245">
        <v>2972</v>
      </c>
      <c r="G37" s="245">
        <v>990</v>
      </c>
      <c r="H37" s="245">
        <v>1651</v>
      </c>
      <c r="I37" s="245">
        <v>661</v>
      </c>
      <c r="J37" s="245">
        <v>1321</v>
      </c>
      <c r="K37" s="245">
        <v>1321</v>
      </c>
      <c r="L37" s="245">
        <v>3302</v>
      </c>
      <c r="M37" s="245">
        <v>3962</v>
      </c>
      <c r="N37" s="245">
        <v>4953</v>
      </c>
      <c r="O37" s="245">
        <v>5943</v>
      </c>
      <c r="P37" s="245">
        <v>3302</v>
      </c>
      <c r="Q37" s="245">
        <v>1650</v>
      </c>
      <c r="R37" s="245">
        <v>5943</v>
      </c>
      <c r="S37" s="245">
        <f t="shared" si="8"/>
        <v>47876</v>
      </c>
      <c r="U37" s="273"/>
      <c r="W37" s="274"/>
      <c r="X37" s="274"/>
      <c r="Y37" s="274"/>
      <c r="Z37" s="274"/>
    </row>
    <row r="38" spans="1:26" ht="16.5" customHeight="1" x14ac:dyDescent="0.35">
      <c r="A38" s="247" t="s">
        <v>162</v>
      </c>
      <c r="B38" s="247"/>
      <c r="C38" s="247"/>
      <c r="D38" s="245">
        <v>660</v>
      </c>
      <c r="E38" s="245">
        <v>660</v>
      </c>
      <c r="F38" s="245">
        <v>660</v>
      </c>
      <c r="G38" s="245">
        <v>660</v>
      </c>
      <c r="H38" s="245">
        <v>660</v>
      </c>
      <c r="I38" s="245">
        <v>660</v>
      </c>
      <c r="J38" s="245">
        <v>660</v>
      </c>
      <c r="K38" s="245">
        <v>660</v>
      </c>
      <c r="L38" s="245">
        <v>660</v>
      </c>
      <c r="M38" s="245">
        <v>660</v>
      </c>
      <c r="N38" s="245">
        <v>660</v>
      </c>
      <c r="O38" s="245">
        <v>660</v>
      </c>
      <c r="P38" s="245">
        <v>660</v>
      </c>
      <c r="Q38" s="245">
        <v>660</v>
      </c>
      <c r="R38" s="245">
        <v>660</v>
      </c>
      <c r="S38" s="245">
        <f t="shared" si="8"/>
        <v>9900</v>
      </c>
    </row>
    <row r="39" spans="1:26" ht="16.5" customHeight="1" x14ac:dyDescent="0.35">
      <c r="A39" s="247" t="s">
        <v>163</v>
      </c>
      <c r="B39" s="247"/>
      <c r="C39" s="247"/>
      <c r="D39" s="245">
        <v>7761</v>
      </c>
      <c r="E39" s="245">
        <v>0</v>
      </c>
      <c r="F39" s="245">
        <v>0</v>
      </c>
      <c r="G39" s="245">
        <v>0</v>
      </c>
      <c r="H39" s="245">
        <v>0</v>
      </c>
      <c r="I39" s="245">
        <v>0</v>
      </c>
      <c r="J39" s="245">
        <v>0</v>
      </c>
      <c r="K39" s="245">
        <v>0</v>
      </c>
      <c r="L39" s="245">
        <v>0</v>
      </c>
      <c r="M39" s="245">
        <v>0</v>
      </c>
      <c r="N39" s="245">
        <v>0</v>
      </c>
      <c r="O39" s="245">
        <v>0</v>
      </c>
      <c r="P39" s="245">
        <v>0</v>
      </c>
      <c r="Q39" s="245">
        <v>0</v>
      </c>
      <c r="R39" s="245">
        <v>0</v>
      </c>
      <c r="S39" s="245">
        <f t="shared" si="8"/>
        <v>7761</v>
      </c>
    </row>
    <row r="40" spans="1:26" ht="16.5" customHeight="1" x14ac:dyDescent="0.35">
      <c r="A40" s="247" t="s">
        <v>164</v>
      </c>
      <c r="B40" s="247"/>
      <c r="C40" s="247"/>
      <c r="D40" s="245">
        <v>0</v>
      </c>
      <c r="E40" s="245">
        <v>0</v>
      </c>
      <c r="F40" s="245">
        <v>1434</v>
      </c>
      <c r="G40" s="245">
        <v>0</v>
      </c>
      <c r="H40" s="245">
        <v>0</v>
      </c>
      <c r="I40" s="245">
        <v>0</v>
      </c>
      <c r="J40" s="245">
        <v>0</v>
      </c>
      <c r="K40" s="245">
        <v>0</v>
      </c>
      <c r="L40" s="245">
        <v>0</v>
      </c>
      <c r="M40" s="245">
        <v>0</v>
      </c>
      <c r="N40" s="245">
        <v>0</v>
      </c>
      <c r="O40" s="245">
        <v>0</v>
      </c>
      <c r="P40" s="245">
        <v>0</v>
      </c>
      <c r="Q40" s="245">
        <v>0</v>
      </c>
      <c r="R40" s="245">
        <v>0</v>
      </c>
      <c r="S40" s="245">
        <f t="shared" si="8"/>
        <v>1434</v>
      </c>
    </row>
    <row r="41" spans="1:26" ht="16.5" customHeight="1" x14ac:dyDescent="0.35">
      <c r="A41" s="247" t="s">
        <v>165</v>
      </c>
      <c r="B41" s="247"/>
      <c r="C41" s="247"/>
      <c r="D41" s="245">
        <v>0</v>
      </c>
      <c r="E41" s="245">
        <v>0</v>
      </c>
      <c r="F41" s="245">
        <v>0</v>
      </c>
      <c r="G41" s="245">
        <v>0</v>
      </c>
      <c r="H41" s="245">
        <v>0</v>
      </c>
      <c r="I41" s="245">
        <v>0</v>
      </c>
      <c r="J41" s="245">
        <v>0</v>
      </c>
      <c r="K41" s="245">
        <v>0</v>
      </c>
      <c r="L41" s="245">
        <v>0</v>
      </c>
      <c r="M41" s="245">
        <v>0</v>
      </c>
      <c r="N41" s="245">
        <v>5257</v>
      </c>
      <c r="O41" s="245">
        <v>0</v>
      </c>
      <c r="P41" s="245">
        <v>0</v>
      </c>
      <c r="Q41" s="245">
        <v>0</v>
      </c>
      <c r="R41" s="245">
        <v>0</v>
      </c>
      <c r="S41" s="245">
        <f t="shared" si="8"/>
        <v>5257</v>
      </c>
    </row>
    <row r="42" spans="1:26" ht="16.5" customHeight="1" x14ac:dyDescent="0.35">
      <c r="A42" s="247" t="s">
        <v>166</v>
      </c>
      <c r="B42" s="247"/>
      <c r="C42" s="247"/>
      <c r="D42" s="245">
        <v>0</v>
      </c>
      <c r="E42" s="245">
        <v>0</v>
      </c>
      <c r="F42" s="245">
        <v>0</v>
      </c>
      <c r="G42" s="245">
        <v>0</v>
      </c>
      <c r="H42" s="245">
        <v>0</v>
      </c>
      <c r="I42" s="245">
        <v>0</v>
      </c>
      <c r="J42" s="245">
        <v>0</v>
      </c>
      <c r="K42" s="245">
        <v>0</v>
      </c>
      <c r="L42" s="245">
        <v>0</v>
      </c>
      <c r="M42" s="245">
        <v>0</v>
      </c>
      <c r="N42" s="245">
        <v>0</v>
      </c>
      <c r="O42" s="245">
        <v>0</v>
      </c>
      <c r="P42" s="245">
        <v>0</v>
      </c>
      <c r="Q42" s="245">
        <v>0</v>
      </c>
      <c r="R42" s="245">
        <v>4182</v>
      </c>
      <c r="S42" s="245">
        <f t="shared" si="8"/>
        <v>4182</v>
      </c>
    </row>
    <row r="43" spans="1:26" ht="16.5" customHeight="1" x14ac:dyDescent="0.35">
      <c r="A43" s="247" t="s">
        <v>167</v>
      </c>
      <c r="B43" s="247"/>
      <c r="C43" s="247"/>
      <c r="D43" s="245">
        <v>0</v>
      </c>
      <c r="E43" s="245">
        <v>0</v>
      </c>
      <c r="F43" s="245">
        <v>0</v>
      </c>
      <c r="G43" s="245">
        <v>0</v>
      </c>
      <c r="H43" s="245">
        <v>0</v>
      </c>
      <c r="I43" s="245">
        <v>0</v>
      </c>
      <c r="J43" s="245">
        <v>0</v>
      </c>
      <c r="K43" s="245">
        <v>275</v>
      </c>
      <c r="L43" s="245">
        <v>0</v>
      </c>
      <c r="M43" s="245">
        <v>0</v>
      </c>
      <c r="N43" s="245">
        <v>0</v>
      </c>
      <c r="O43" s="245">
        <v>0</v>
      </c>
      <c r="P43" s="245">
        <v>0</v>
      </c>
      <c r="Q43" s="245">
        <v>0</v>
      </c>
      <c r="R43" s="245">
        <v>0</v>
      </c>
      <c r="S43" s="245">
        <f t="shared" si="8"/>
        <v>275</v>
      </c>
    </row>
    <row r="44" spans="1:26" ht="16.5" customHeight="1" x14ac:dyDescent="0.35">
      <c r="A44" s="247" t="s">
        <v>168</v>
      </c>
      <c r="B44" s="286"/>
      <c r="C44" s="286"/>
      <c r="D44" s="245">
        <v>0</v>
      </c>
      <c r="E44" s="245">
        <v>1000</v>
      </c>
      <c r="F44" s="245">
        <v>0</v>
      </c>
      <c r="G44" s="245">
        <v>0</v>
      </c>
      <c r="H44" s="245">
        <v>0</v>
      </c>
      <c r="I44" s="245">
        <v>0</v>
      </c>
      <c r="J44" s="245">
        <v>0</v>
      </c>
      <c r="K44" s="245">
        <v>0</v>
      </c>
      <c r="L44" s="245">
        <v>0</v>
      </c>
      <c r="M44" s="245">
        <v>0</v>
      </c>
      <c r="N44" s="245">
        <v>0</v>
      </c>
      <c r="O44" s="245">
        <v>0</v>
      </c>
      <c r="P44" s="245">
        <v>0</v>
      </c>
      <c r="Q44" s="245">
        <v>0</v>
      </c>
      <c r="R44" s="245">
        <v>0</v>
      </c>
      <c r="S44" s="245">
        <f t="shared" si="8"/>
        <v>1000</v>
      </c>
    </row>
    <row r="45" spans="1:26" ht="16.5" customHeight="1" thickBot="1" x14ac:dyDescent="0.4">
      <c r="A45" s="391" t="s">
        <v>112</v>
      </c>
      <c r="B45" s="391"/>
      <c r="C45" s="391"/>
      <c r="D45" s="198">
        <f t="shared" ref="D45:S45" si="9">SUM(D31:D44)</f>
        <v>28731.856706924871</v>
      </c>
      <c r="E45" s="198">
        <f t="shared" si="9"/>
        <v>23239.262683826877</v>
      </c>
      <c r="F45" s="198">
        <f t="shared" si="9"/>
        <v>10554.9836736773</v>
      </c>
      <c r="G45" s="198">
        <f t="shared" si="9"/>
        <v>10279.629725341591</v>
      </c>
      <c r="H45" s="198">
        <f t="shared" si="9"/>
        <v>14086.77912789286</v>
      </c>
      <c r="I45" s="198">
        <f t="shared" si="9"/>
        <v>4465.4952659856699</v>
      </c>
      <c r="J45" s="198">
        <f t="shared" si="9"/>
        <v>4920.4852421245341</v>
      </c>
      <c r="K45" s="198">
        <f t="shared" si="9"/>
        <v>8051.0722425599852</v>
      </c>
      <c r="L45" s="198">
        <f t="shared" si="9"/>
        <v>11133.429510955339</v>
      </c>
      <c r="M45" s="198">
        <f t="shared" si="9"/>
        <v>7990.3660279891919</v>
      </c>
      <c r="N45" s="198">
        <f t="shared" si="9"/>
        <v>17059.223113399239</v>
      </c>
      <c r="O45" s="198">
        <f t="shared" si="9"/>
        <v>14744.369353254739</v>
      </c>
      <c r="P45" s="198">
        <f t="shared" si="9"/>
        <v>7638.2114785733938</v>
      </c>
      <c r="Q45" s="198">
        <f t="shared" si="9"/>
        <v>6537.2240941052887</v>
      </c>
      <c r="R45" s="198">
        <f t="shared" si="9"/>
        <v>16995.022503389126</v>
      </c>
      <c r="S45" s="198">
        <f t="shared" si="9"/>
        <v>186427.41074999998</v>
      </c>
    </row>
    <row r="46" spans="1:26" ht="16.5" customHeight="1" thickBot="1" x14ac:dyDescent="0.4">
      <c r="A46" s="388"/>
      <c r="B46" s="388"/>
      <c r="C46" s="388"/>
      <c r="D46" s="28"/>
      <c r="E46" s="28"/>
      <c r="F46" s="28"/>
      <c r="G46" s="28"/>
      <c r="H46" s="28"/>
      <c r="I46" s="28"/>
      <c r="J46" s="28"/>
      <c r="K46" s="28"/>
      <c r="L46" s="28"/>
      <c r="M46" s="28"/>
      <c r="N46" s="28"/>
      <c r="O46" s="28"/>
      <c r="P46" s="28"/>
      <c r="Q46" s="28"/>
      <c r="R46" s="28"/>
      <c r="S46" s="28"/>
    </row>
    <row r="47" spans="1:26" ht="16.5" customHeight="1" x14ac:dyDescent="0.35">
      <c r="A47" s="396" t="str">
        <f>'Tabell 2.1 DOK32025'!A36</f>
        <v>FO3 Helse og omsorg</v>
      </c>
      <c r="B47" s="396"/>
      <c r="C47" s="396"/>
      <c r="D47" s="199"/>
      <c r="E47" s="199"/>
      <c r="F47" s="199"/>
      <c r="G47" s="199"/>
      <c r="H47" s="199"/>
      <c r="I47" s="199"/>
      <c r="J47" s="199"/>
      <c r="K47" s="199"/>
      <c r="L47" s="199"/>
      <c r="M47" s="199"/>
      <c r="N47" s="199"/>
      <c r="O47" s="199"/>
      <c r="P47" s="199"/>
      <c r="Q47" s="199"/>
      <c r="R47" s="199"/>
      <c r="S47" s="199"/>
    </row>
    <row r="48" spans="1:26" ht="16.5" customHeight="1" x14ac:dyDescent="0.35">
      <c r="A48" s="247" t="s">
        <v>169</v>
      </c>
      <c r="B48" s="247"/>
      <c r="C48" s="247"/>
      <c r="D48" s="246">
        <v>0</v>
      </c>
      <c r="E48" s="246">
        <v>190</v>
      </c>
      <c r="F48" s="246">
        <v>0</v>
      </c>
      <c r="G48" s="246">
        <v>8407</v>
      </c>
      <c r="H48" s="246">
        <v>3591</v>
      </c>
      <c r="I48" s="246">
        <v>0</v>
      </c>
      <c r="J48" s="246">
        <v>0</v>
      </c>
      <c r="K48" s="246">
        <v>0</v>
      </c>
      <c r="L48" s="246">
        <v>1510</v>
      </c>
      <c r="M48" s="246">
        <v>0</v>
      </c>
      <c r="N48" s="246">
        <v>0</v>
      </c>
      <c r="O48" s="246">
        <v>427</v>
      </c>
      <c r="P48" s="246">
        <v>0</v>
      </c>
      <c r="Q48" s="246">
        <v>0</v>
      </c>
      <c r="R48" s="246">
        <v>0</v>
      </c>
      <c r="S48" s="246">
        <f>SUM(D48:R48)</f>
        <v>14125</v>
      </c>
    </row>
    <row r="49" spans="1:19" ht="16.5" customHeight="1" x14ac:dyDescent="0.35">
      <c r="A49" s="247" t="s">
        <v>170</v>
      </c>
      <c r="B49" s="247"/>
      <c r="C49" s="247"/>
      <c r="D49" s="246">
        <v>1001</v>
      </c>
      <c r="E49" s="246">
        <v>1778</v>
      </c>
      <c r="F49" s="246">
        <v>1778</v>
      </c>
      <c r="G49" s="246">
        <v>889</v>
      </c>
      <c r="H49" s="246">
        <v>1057</v>
      </c>
      <c r="I49" s="246">
        <v>889</v>
      </c>
      <c r="J49" s="246">
        <v>1778</v>
      </c>
      <c r="K49" s="246">
        <v>1778</v>
      </c>
      <c r="L49" s="246">
        <v>889</v>
      </c>
      <c r="M49" s="246">
        <v>889</v>
      </c>
      <c r="N49" s="246">
        <v>889</v>
      </c>
      <c r="O49" s="246">
        <v>3556</v>
      </c>
      <c r="P49" s="246">
        <v>1834</v>
      </c>
      <c r="Q49" s="246">
        <v>889</v>
      </c>
      <c r="R49" s="246">
        <v>889</v>
      </c>
      <c r="S49" s="246">
        <f t="shared" ref="S49:S57" si="10">SUM(D49:R49)</f>
        <v>20783</v>
      </c>
    </row>
    <row r="50" spans="1:19" ht="16.5" customHeight="1" x14ac:dyDescent="0.35">
      <c r="A50" s="247" t="s">
        <v>171</v>
      </c>
      <c r="B50" s="247"/>
      <c r="C50" s="247"/>
      <c r="D50" s="246">
        <v>0</v>
      </c>
      <c r="E50" s="246">
        <v>0</v>
      </c>
      <c r="F50" s="246">
        <v>0</v>
      </c>
      <c r="G50" s="246">
        <v>0</v>
      </c>
      <c r="H50" s="246">
        <v>0</v>
      </c>
      <c r="I50" s="246">
        <v>0</v>
      </c>
      <c r="J50" s="246">
        <v>0</v>
      </c>
      <c r="K50" s="246">
        <v>540</v>
      </c>
      <c r="L50" s="246">
        <v>0</v>
      </c>
      <c r="M50" s="246">
        <v>0</v>
      </c>
      <c r="N50" s="246">
        <v>0</v>
      </c>
      <c r="O50" s="246">
        <v>1750</v>
      </c>
      <c r="P50" s="246">
        <v>0</v>
      </c>
      <c r="Q50" s="246">
        <v>0</v>
      </c>
      <c r="R50" s="246">
        <v>0</v>
      </c>
      <c r="S50" s="246">
        <f t="shared" si="10"/>
        <v>2290</v>
      </c>
    </row>
    <row r="51" spans="1:19" ht="16.5" customHeight="1" x14ac:dyDescent="0.35">
      <c r="A51" s="247" t="s">
        <v>172</v>
      </c>
      <c r="B51" s="247"/>
      <c r="C51" s="247"/>
      <c r="D51" s="246">
        <v>4750</v>
      </c>
      <c r="E51" s="246">
        <v>0</v>
      </c>
      <c r="F51" s="246">
        <v>0</v>
      </c>
      <c r="G51" s="246">
        <v>0</v>
      </c>
      <c r="H51" s="246">
        <v>0</v>
      </c>
      <c r="I51" s="246">
        <v>0</v>
      </c>
      <c r="J51" s="246">
        <v>0</v>
      </c>
      <c r="K51" s="246">
        <v>0</v>
      </c>
      <c r="L51" s="246">
        <v>0</v>
      </c>
      <c r="M51" s="246">
        <v>0</v>
      </c>
      <c r="N51" s="246">
        <v>0</v>
      </c>
      <c r="O51" s="246">
        <v>0</v>
      </c>
      <c r="P51" s="246">
        <v>0</v>
      </c>
      <c r="Q51" s="246">
        <v>0</v>
      </c>
      <c r="R51" s="246">
        <v>0</v>
      </c>
      <c r="S51" s="246">
        <f t="shared" si="10"/>
        <v>4750</v>
      </c>
    </row>
    <row r="52" spans="1:19" ht="16.5" customHeight="1" x14ac:dyDescent="0.35">
      <c r="A52" s="247" t="s">
        <v>173</v>
      </c>
      <c r="B52" s="247"/>
      <c r="C52" s="247"/>
      <c r="D52" s="246">
        <v>0</v>
      </c>
      <c r="E52" s="246">
        <v>0</v>
      </c>
      <c r="F52" s="246">
        <v>0</v>
      </c>
      <c r="G52" s="246">
        <v>9660</v>
      </c>
      <c r="H52" s="246">
        <v>0</v>
      </c>
      <c r="I52" s="246">
        <v>0</v>
      </c>
      <c r="J52" s="246">
        <v>0</v>
      </c>
      <c r="K52" s="246">
        <v>0</v>
      </c>
      <c r="L52" s="246">
        <v>0</v>
      </c>
      <c r="M52" s="246">
        <v>0</v>
      </c>
      <c r="N52" s="246">
        <v>0</v>
      </c>
      <c r="O52" s="246">
        <v>0</v>
      </c>
      <c r="P52" s="246">
        <v>0</v>
      </c>
      <c r="Q52" s="246">
        <v>0</v>
      </c>
      <c r="R52" s="246">
        <v>0</v>
      </c>
      <c r="S52" s="246">
        <f t="shared" si="10"/>
        <v>9660</v>
      </c>
    </row>
    <row r="53" spans="1:19" ht="16.5" customHeight="1" x14ac:dyDescent="0.35">
      <c r="A53" s="247" t="s">
        <v>174</v>
      </c>
      <c r="B53" s="247"/>
      <c r="C53" s="247"/>
      <c r="D53" s="246">
        <v>3800</v>
      </c>
      <c r="E53" s="246">
        <v>0</v>
      </c>
      <c r="F53" s="246">
        <v>0</v>
      </c>
      <c r="G53" s="246">
        <v>0</v>
      </c>
      <c r="H53" s="246">
        <v>3800</v>
      </c>
      <c r="I53" s="246">
        <v>0</v>
      </c>
      <c r="J53" s="246">
        <v>0</v>
      </c>
      <c r="K53" s="246">
        <v>0</v>
      </c>
      <c r="L53" s="246">
        <v>1050</v>
      </c>
      <c r="M53" s="246">
        <v>0</v>
      </c>
      <c r="N53" s="246">
        <v>0</v>
      </c>
      <c r="O53" s="246">
        <v>0</v>
      </c>
      <c r="P53" s="246">
        <v>0</v>
      </c>
      <c r="Q53" s="246">
        <v>0</v>
      </c>
      <c r="R53" s="246">
        <v>3800</v>
      </c>
      <c r="S53" s="246">
        <f t="shared" si="10"/>
        <v>12450</v>
      </c>
    </row>
    <row r="54" spans="1:19" ht="16.5" customHeight="1" x14ac:dyDescent="0.35">
      <c r="A54" s="247" t="s">
        <v>175</v>
      </c>
      <c r="B54" s="247"/>
      <c r="C54" s="247"/>
      <c r="D54" s="246">
        <v>0</v>
      </c>
      <c r="E54" s="246">
        <v>0</v>
      </c>
      <c r="F54" s="246">
        <v>0</v>
      </c>
      <c r="G54" s="246">
        <v>0</v>
      </c>
      <c r="H54" s="246">
        <v>0</v>
      </c>
      <c r="I54" s="246">
        <v>0</v>
      </c>
      <c r="J54" s="246">
        <v>0</v>
      </c>
      <c r="K54" s="246">
        <v>0</v>
      </c>
      <c r="L54" s="246">
        <v>550</v>
      </c>
      <c r="M54" s="246">
        <v>0</v>
      </c>
      <c r="N54" s="246">
        <v>0</v>
      </c>
      <c r="O54" s="246">
        <v>0</v>
      </c>
      <c r="P54" s="246">
        <v>0</v>
      </c>
      <c r="Q54" s="246">
        <v>0</v>
      </c>
      <c r="R54" s="246">
        <v>0</v>
      </c>
      <c r="S54" s="246">
        <f t="shared" si="10"/>
        <v>550</v>
      </c>
    </row>
    <row r="55" spans="1:19" ht="16.5" customHeight="1" x14ac:dyDescent="0.35">
      <c r="A55" s="247" t="s">
        <v>176</v>
      </c>
      <c r="B55" s="247"/>
      <c r="C55" s="247"/>
      <c r="D55" s="246">
        <v>0</v>
      </c>
      <c r="E55" s="246">
        <v>0</v>
      </c>
      <c r="F55" s="246">
        <v>0</v>
      </c>
      <c r="G55" s="246">
        <v>400</v>
      </c>
      <c r="H55" s="246">
        <v>0</v>
      </c>
      <c r="I55" s="246">
        <v>0</v>
      </c>
      <c r="J55" s="246">
        <v>0</v>
      </c>
      <c r="K55" s="246">
        <v>0</v>
      </c>
      <c r="L55" s="246">
        <v>0</v>
      </c>
      <c r="M55" s="246">
        <v>0</v>
      </c>
      <c r="N55" s="246">
        <v>0</v>
      </c>
      <c r="O55" s="246">
        <v>0</v>
      </c>
      <c r="P55" s="246">
        <v>0</v>
      </c>
      <c r="Q55" s="246">
        <v>0</v>
      </c>
      <c r="R55" s="246">
        <v>0</v>
      </c>
      <c r="S55" s="246">
        <f t="shared" si="10"/>
        <v>400</v>
      </c>
    </row>
    <row r="56" spans="1:19" ht="16.5" customHeight="1" x14ac:dyDescent="0.35">
      <c r="A56" s="320" t="s">
        <v>177</v>
      </c>
      <c r="B56" s="320"/>
      <c r="C56" s="320"/>
      <c r="D56" s="323">
        <v>0</v>
      </c>
      <c r="E56" s="323">
        <v>0</v>
      </c>
      <c r="F56" s="323">
        <f>1900+1000</f>
        <v>2900</v>
      </c>
      <c r="G56" s="323">
        <v>0</v>
      </c>
      <c r="H56" s="323">
        <v>0</v>
      </c>
      <c r="I56" s="323">
        <v>0</v>
      </c>
      <c r="J56" s="323">
        <v>0</v>
      </c>
      <c r="K56" s="323">
        <v>0</v>
      </c>
      <c r="L56" s="323">
        <v>0</v>
      </c>
      <c r="M56" s="323">
        <v>0</v>
      </c>
      <c r="N56" s="323">
        <v>0</v>
      </c>
      <c r="O56" s="323">
        <v>0</v>
      </c>
      <c r="P56" s="323">
        <v>0</v>
      </c>
      <c r="Q56" s="323">
        <v>0</v>
      </c>
      <c r="R56" s="323">
        <v>0</v>
      </c>
      <c r="S56" s="323">
        <f t="shared" si="10"/>
        <v>2900</v>
      </c>
    </row>
    <row r="57" spans="1:19" ht="16.5" customHeight="1" x14ac:dyDescent="0.35">
      <c r="A57" s="247" t="s">
        <v>178</v>
      </c>
      <c r="B57" s="247"/>
      <c r="C57" s="247"/>
      <c r="D57" s="246">
        <v>0</v>
      </c>
      <c r="E57" s="246">
        <v>0</v>
      </c>
      <c r="F57" s="246">
        <v>0</v>
      </c>
      <c r="G57" s="246">
        <v>0</v>
      </c>
      <c r="H57" s="246">
        <v>0</v>
      </c>
      <c r="I57" s="246">
        <v>0</v>
      </c>
      <c r="J57" s="246">
        <v>0</v>
      </c>
      <c r="K57" s="246">
        <v>1900</v>
      </c>
      <c r="L57" s="246">
        <v>0</v>
      </c>
      <c r="M57" s="246">
        <v>0</v>
      </c>
      <c r="N57" s="246">
        <v>0</v>
      </c>
      <c r="O57" s="246">
        <v>0</v>
      </c>
      <c r="P57" s="246">
        <v>0</v>
      </c>
      <c r="Q57" s="246">
        <v>0</v>
      </c>
      <c r="R57" s="246">
        <v>0</v>
      </c>
      <c r="S57" s="246">
        <f t="shared" si="10"/>
        <v>1900</v>
      </c>
    </row>
    <row r="58" spans="1:19" ht="16.5" customHeight="1" x14ac:dyDescent="0.35">
      <c r="A58" s="247" t="s">
        <v>179</v>
      </c>
      <c r="B58" s="247"/>
      <c r="C58" s="247"/>
      <c r="D58" s="246">
        <f>$S$58*'Tabell 3.1 DOK32025'!D68/100</f>
        <v>1313.6509214370731</v>
      </c>
      <c r="E58" s="246">
        <f>$S$58*'Tabell 3.1 DOK32025'!E68/100</f>
        <v>1133.6566978414021</v>
      </c>
      <c r="F58" s="246">
        <f>$S$58*'Tabell 3.1 DOK32025'!F68/100</f>
        <v>1016.4752693025945</v>
      </c>
      <c r="G58" s="246">
        <f>$S$58*'Tabell 3.1 DOK32025'!G68/100</f>
        <v>776.87993619729457</v>
      </c>
      <c r="H58" s="246">
        <f>$S$58*'Tabell 3.1 DOK32025'!H68/100</f>
        <v>1562.9433345190146</v>
      </c>
      <c r="I58" s="246">
        <f>$S$58*'Tabell 3.1 DOK32025'!I68/100</f>
        <v>1166.1377051418922</v>
      </c>
      <c r="J58" s="246">
        <f>$S$58*'Tabell 3.1 DOK32025'!J68/100</f>
        <v>1528.3877203247634</v>
      </c>
      <c r="K58" s="246">
        <f>$S$58*'Tabell 3.1 DOK32025'!K68/100</f>
        <v>1406.0946200508813</v>
      </c>
      <c r="L58" s="246">
        <f>$S$58*'Tabell 3.1 DOK32025'!L68/100</f>
        <v>1010.0771899191444</v>
      </c>
      <c r="M58" s="246">
        <f>$S$58*'Tabell 3.1 DOK32025'!M68/100</f>
        <v>1118.8258290511458</v>
      </c>
      <c r="N58" s="246">
        <f>$S$58*'Tabell 3.1 DOK32025'!N68/100</f>
        <v>1288.0417889347671</v>
      </c>
      <c r="O58" s="246">
        <f>$S$58*'Tabell 3.1 DOK32025'!O68/100</f>
        <v>1837.2385823085569</v>
      </c>
      <c r="P58" s="246">
        <f>$S$58*'Tabell 3.1 DOK32025'!P68/100</f>
        <v>1869.4916758116854</v>
      </c>
      <c r="Q58" s="246">
        <f>$S$58*'Tabell 3.1 DOK32025'!Q68/100</f>
        <v>1699.7787275963906</v>
      </c>
      <c r="R58" s="246">
        <f>$S$58*'Tabell 3.1 DOK32025'!R68/100</f>
        <v>1272.3200015633945</v>
      </c>
      <c r="S58" s="246">
        <v>20000</v>
      </c>
    </row>
    <row r="59" spans="1:19" ht="16.5" customHeight="1" x14ac:dyDescent="0.35">
      <c r="A59" s="247" t="s">
        <v>180</v>
      </c>
      <c r="B59" s="247"/>
      <c r="C59" s="247"/>
      <c r="D59" s="246">
        <v>0</v>
      </c>
      <c r="E59" s="246">
        <v>0</v>
      </c>
      <c r="F59" s="246">
        <v>0</v>
      </c>
      <c r="G59" s="246">
        <v>0</v>
      </c>
      <c r="H59" s="246">
        <v>0</v>
      </c>
      <c r="I59" s="246">
        <v>0</v>
      </c>
      <c r="J59" s="246">
        <v>5195</v>
      </c>
      <c r="K59" s="246">
        <v>0</v>
      </c>
      <c r="L59" s="246">
        <v>0</v>
      </c>
      <c r="M59" s="246">
        <v>0</v>
      </c>
      <c r="N59" s="246">
        <v>0</v>
      </c>
      <c r="O59" s="246">
        <v>5611</v>
      </c>
      <c r="P59" s="246">
        <v>0</v>
      </c>
      <c r="Q59" s="246">
        <v>0</v>
      </c>
      <c r="R59" s="246">
        <v>0</v>
      </c>
      <c r="S59" s="246">
        <f t="shared" ref="S59:S62" si="11">SUM(D59:R59)</f>
        <v>10806</v>
      </c>
    </row>
    <row r="60" spans="1:19" ht="16.5" customHeight="1" x14ac:dyDescent="0.35">
      <c r="A60" s="247" t="s">
        <v>181</v>
      </c>
      <c r="B60" s="247"/>
      <c r="C60" s="247"/>
      <c r="D60" s="246">
        <v>897</v>
      </c>
      <c r="E60" s="246">
        <v>1116</v>
      </c>
      <c r="F60" s="246">
        <v>0</v>
      </c>
      <c r="G60" s="246">
        <v>836</v>
      </c>
      <c r="H60" s="246">
        <v>0</v>
      </c>
      <c r="I60" s="246">
        <v>0</v>
      </c>
      <c r="J60" s="246">
        <v>712</v>
      </c>
      <c r="K60" s="246">
        <v>0</v>
      </c>
      <c r="L60" s="246">
        <v>581</v>
      </c>
      <c r="M60" s="246">
        <v>1065</v>
      </c>
      <c r="N60" s="246">
        <v>0</v>
      </c>
      <c r="O60" s="246">
        <v>310</v>
      </c>
      <c r="P60" s="246">
        <v>2057</v>
      </c>
      <c r="Q60" s="246">
        <v>1401</v>
      </c>
      <c r="R60" s="246">
        <v>801</v>
      </c>
      <c r="S60" s="246">
        <f t="shared" si="11"/>
        <v>9776</v>
      </c>
    </row>
    <row r="61" spans="1:19" ht="16.5" customHeight="1" x14ac:dyDescent="0.35">
      <c r="A61" s="247" t="s">
        <v>182</v>
      </c>
      <c r="B61" s="247"/>
      <c r="C61" s="247"/>
      <c r="D61" s="246">
        <v>5049</v>
      </c>
      <c r="E61" s="246">
        <v>4404</v>
      </c>
      <c r="F61" s="246">
        <v>2586</v>
      </c>
      <c r="G61" s="246">
        <v>0</v>
      </c>
      <c r="H61" s="246">
        <v>0</v>
      </c>
      <c r="I61" s="246">
        <v>0</v>
      </c>
      <c r="J61" s="246">
        <v>0</v>
      </c>
      <c r="K61" s="246">
        <v>0</v>
      </c>
      <c r="L61" s="246">
        <v>1368</v>
      </c>
      <c r="M61" s="246">
        <v>5024</v>
      </c>
      <c r="N61" s="246">
        <v>5467</v>
      </c>
      <c r="O61" s="246">
        <v>7810</v>
      </c>
      <c r="P61" s="246">
        <v>7070</v>
      </c>
      <c r="Q61" s="246">
        <v>0</v>
      </c>
      <c r="R61" s="246">
        <v>3620</v>
      </c>
      <c r="S61" s="246">
        <f t="shared" si="11"/>
        <v>42398</v>
      </c>
    </row>
    <row r="62" spans="1:19" ht="16.5" customHeight="1" x14ac:dyDescent="0.35">
      <c r="A62" s="320" t="s">
        <v>183</v>
      </c>
      <c r="B62" s="320"/>
      <c r="C62" s="320"/>
      <c r="D62" s="324">
        <v>1863</v>
      </c>
      <c r="E62" s="324">
        <v>604</v>
      </c>
      <c r="F62" s="324">
        <v>-284</v>
      </c>
      <c r="G62" s="324">
        <v>-1199</v>
      </c>
      <c r="H62" s="324">
        <v>-1243</v>
      </c>
      <c r="I62" s="324">
        <v>146</v>
      </c>
      <c r="J62" s="324">
        <v>-64</v>
      </c>
      <c r="K62" s="324">
        <v>-696</v>
      </c>
      <c r="L62" s="324">
        <v>624</v>
      </c>
      <c r="M62" s="324">
        <v>-74</v>
      </c>
      <c r="N62" s="324">
        <v>499</v>
      </c>
      <c r="O62" s="324">
        <v>1769</v>
      </c>
      <c r="P62" s="324">
        <v>2446</v>
      </c>
      <c r="Q62" s="324">
        <v>-823</v>
      </c>
      <c r="R62" s="324">
        <v>2631</v>
      </c>
      <c r="S62" s="323">
        <f t="shared" si="11"/>
        <v>6199</v>
      </c>
    </row>
    <row r="63" spans="1:19" ht="16.5" customHeight="1" thickBot="1" x14ac:dyDescent="0.4">
      <c r="A63" s="395" t="s">
        <v>112</v>
      </c>
      <c r="B63" s="395"/>
      <c r="C63" s="395"/>
      <c r="D63" s="195">
        <f t="shared" ref="D63:S63" si="12">SUM(D48:D62)</f>
        <v>18673.650921437074</v>
      </c>
      <c r="E63" s="195">
        <f t="shared" si="12"/>
        <v>9225.6566978414012</v>
      </c>
      <c r="F63" s="195">
        <f t="shared" si="12"/>
        <v>7996.4752693025948</v>
      </c>
      <c r="G63" s="195">
        <f t="shared" si="12"/>
        <v>19769.879936197296</v>
      </c>
      <c r="H63" s="195">
        <f t="shared" si="12"/>
        <v>8767.9433345190155</v>
      </c>
      <c r="I63" s="195">
        <f t="shared" si="12"/>
        <v>2201.1377051418922</v>
      </c>
      <c r="J63" s="195">
        <f t="shared" si="12"/>
        <v>9149.387720324763</v>
      </c>
      <c r="K63" s="195">
        <f t="shared" si="12"/>
        <v>4928.0946200508815</v>
      </c>
      <c r="L63" s="195">
        <f t="shared" si="12"/>
        <v>7582.0771899191441</v>
      </c>
      <c r="M63" s="195">
        <f t="shared" si="12"/>
        <v>8022.8258290511458</v>
      </c>
      <c r="N63" s="195">
        <f t="shared" si="12"/>
        <v>8143.0417889347673</v>
      </c>
      <c r="O63" s="195">
        <f t="shared" si="12"/>
        <v>23070.238582308557</v>
      </c>
      <c r="P63" s="195">
        <f t="shared" si="12"/>
        <v>15276.491675811685</v>
      </c>
      <c r="Q63" s="195">
        <f t="shared" si="12"/>
        <v>3166.7787275963906</v>
      </c>
      <c r="R63" s="195">
        <f t="shared" si="12"/>
        <v>13013.320001563396</v>
      </c>
      <c r="S63" s="195">
        <f t="shared" si="12"/>
        <v>158987</v>
      </c>
    </row>
    <row r="64" spans="1:19" ht="16.5" customHeight="1" thickBot="1" x14ac:dyDescent="0.4">
      <c r="A64" s="388"/>
      <c r="B64" s="388"/>
      <c r="C64" s="388"/>
      <c r="D64" s="17"/>
      <c r="E64" s="17"/>
      <c r="F64" s="17"/>
      <c r="G64" s="17"/>
      <c r="H64" s="17"/>
      <c r="I64" s="17"/>
      <c r="J64" s="17"/>
      <c r="K64" s="17"/>
      <c r="L64" s="17"/>
      <c r="M64" s="17"/>
      <c r="N64" s="17"/>
      <c r="O64" s="17"/>
      <c r="P64" s="17"/>
      <c r="Q64" s="17"/>
      <c r="R64" s="17"/>
      <c r="S64" s="17"/>
    </row>
    <row r="65" spans="1:26" ht="16.5" customHeight="1" x14ac:dyDescent="0.35">
      <c r="A65" s="393" t="str">
        <f>'Tabell 2.1 DOK32025'!A42</f>
        <v>FO4A Sosiale tjenester</v>
      </c>
      <c r="B65" s="393"/>
      <c r="C65" s="393"/>
      <c r="D65" s="200"/>
      <c r="E65" s="200"/>
      <c r="F65" s="200"/>
      <c r="G65" s="200"/>
      <c r="H65" s="200"/>
      <c r="I65" s="200"/>
      <c r="J65" s="200"/>
      <c r="K65" s="200"/>
      <c r="L65" s="200"/>
      <c r="M65" s="200"/>
      <c r="N65" s="200"/>
      <c r="O65" s="200"/>
      <c r="P65" s="200"/>
      <c r="Q65" s="200"/>
      <c r="R65" s="200"/>
      <c r="S65" s="200"/>
    </row>
    <row r="66" spans="1:26" ht="16.5" customHeight="1" x14ac:dyDescent="0.35">
      <c r="A66" s="247" t="s">
        <v>184</v>
      </c>
      <c r="B66" s="247"/>
      <c r="C66" s="247"/>
      <c r="D66" s="248">
        <v>0</v>
      </c>
      <c r="E66" s="248">
        <v>4291</v>
      </c>
      <c r="F66" s="248">
        <v>0</v>
      </c>
      <c r="G66" s="248">
        <v>0</v>
      </c>
      <c r="H66" s="248">
        <v>0</v>
      </c>
      <c r="I66" s="248">
        <v>0</v>
      </c>
      <c r="J66" s="248">
        <v>0</v>
      </c>
      <c r="K66" s="248">
        <v>0</v>
      </c>
      <c r="L66" s="248">
        <v>0</v>
      </c>
      <c r="M66" s="248">
        <v>0</v>
      </c>
      <c r="N66" s="248">
        <v>0</v>
      </c>
      <c r="O66" s="248">
        <v>0</v>
      </c>
      <c r="P66" s="248">
        <v>0</v>
      </c>
      <c r="Q66" s="248">
        <v>0</v>
      </c>
      <c r="R66" s="248"/>
      <c r="S66" s="246">
        <f>SUM(D66:R66)</f>
        <v>4291</v>
      </c>
    </row>
    <row r="67" spans="1:26" ht="16.5" customHeight="1" x14ac:dyDescent="0.35">
      <c r="A67" s="247" t="s">
        <v>185</v>
      </c>
      <c r="B67" s="247"/>
      <c r="C67" s="247"/>
      <c r="D67" s="248">
        <f>$S67*'Tabell 3.1 DOK32025'!D$82/100</f>
        <v>4390.5168013720549</v>
      </c>
      <c r="E67" s="248">
        <f>$S67*'Tabell 3.1 DOK32025'!E$82/100</f>
        <v>3643.7005671410275</v>
      </c>
      <c r="F67" s="248">
        <f>$S67*'Tabell 3.1 DOK32025'!F$82/100</f>
        <v>2275.3499105226961</v>
      </c>
      <c r="G67" s="248">
        <f>$S67*'Tabell 3.1 DOK32025'!G$82/100</f>
        <v>1802.7222292421582</v>
      </c>
      <c r="H67" s="248">
        <f>$S67*'Tabell 3.1 DOK32025'!H$82/100</f>
        <v>2290.5287506824861</v>
      </c>
      <c r="I67" s="248">
        <f>$S67*'Tabell 3.1 DOK32025'!I$82/100</f>
        <v>845.81750803705245</v>
      </c>
      <c r="J67" s="248">
        <f>$S67*'Tabell 3.1 DOK32025'!J$82/100</f>
        <v>1039.8853333696591</v>
      </c>
      <c r="K67" s="248">
        <f>$S67*'Tabell 3.1 DOK32025'!K$82/100</f>
        <v>1393.2653774160424</v>
      </c>
      <c r="L67" s="248">
        <f>$S67*'Tabell 3.1 DOK32025'!L$82/100</f>
        <v>2390.664753078031</v>
      </c>
      <c r="M67" s="248">
        <f>$S67*'Tabell 3.1 DOK32025'!M$82/100</f>
        <v>2095.498081456828</v>
      </c>
      <c r="N67" s="248">
        <f>$S67*'Tabell 3.1 DOK32025'!N$82/100</f>
        <v>3192.8490080893539</v>
      </c>
      <c r="O67" s="248">
        <f>$S67*'Tabell 3.1 DOK32025'!O$82/100</f>
        <v>3816.0133220454345</v>
      </c>
      <c r="P67" s="248">
        <f>$S67*'Tabell 3.1 DOK32025'!P$82/100</f>
        <v>1810.2122960394047</v>
      </c>
      <c r="Q67" s="248">
        <f>$S67*'Tabell 3.1 DOK32025'!Q$82/100</f>
        <v>1338.6440777226139</v>
      </c>
      <c r="R67" s="248">
        <f>$S67*'Tabell 3.1 DOK32025'!R$82/100</f>
        <v>3332.3319837851577</v>
      </c>
      <c r="S67" s="246">
        <v>35658</v>
      </c>
    </row>
    <row r="68" spans="1:26" ht="16.5" customHeight="1" x14ac:dyDescent="0.35">
      <c r="A68" s="247" t="s">
        <v>186</v>
      </c>
      <c r="B68" s="247"/>
      <c r="C68" s="247"/>
      <c r="D68" s="248">
        <f>$S68*'Tabell 3.1 DOK32025'!D$82/100</f>
        <v>8469.0259305618001</v>
      </c>
      <c r="E68" s="248">
        <f>$S68*'Tabell 3.1 DOK32025'!E$82/100</f>
        <v>7028.4652086234264</v>
      </c>
      <c r="F68" s="248">
        <f>$S68*'Tabell 3.1 DOK32025'!F$82/100</f>
        <v>4389.0043621507675</v>
      </c>
      <c r="G68" s="248">
        <f>$S68*'Tabell 3.1 DOK32025'!G$82/100</f>
        <v>3477.335811647712</v>
      </c>
      <c r="H68" s="248">
        <f>$S68*'Tabell 3.1 DOK32025'!H$82/100</f>
        <v>4418.2833734209089</v>
      </c>
      <c r="I68" s="248">
        <f>$S68*'Tabell 3.1 DOK32025'!I$82/100</f>
        <v>1631.5278433396306</v>
      </c>
      <c r="J68" s="248">
        <f>$S68*'Tabell 3.1 DOK32025'!J$82/100</f>
        <v>2005.8722586749645</v>
      </c>
      <c r="K68" s="248">
        <f>$S68*'Tabell 3.1 DOK32025'!K$82/100</f>
        <v>2687.5197484275682</v>
      </c>
      <c r="L68" s="248">
        <f>$S68*'Tabell 3.1 DOK32025'!L$82/100</f>
        <v>4611.439313652284</v>
      </c>
      <c r="M68" s="248">
        <f>$S68*'Tabell 3.1 DOK32025'!M$82/100</f>
        <v>4042.0816938348635</v>
      </c>
      <c r="N68" s="248">
        <f>$S68*'Tabell 3.1 DOK32025'!N$82/100</f>
        <v>6158.8014042964251</v>
      </c>
      <c r="O68" s="248">
        <f>$S68*'Tabell 3.1 DOK32025'!O$82/100</f>
        <v>7360.8454853589401</v>
      </c>
      <c r="P68" s="248">
        <f>$S68*'Tabell 3.1 DOK32025'!P$82/100</f>
        <v>3491.783671158852</v>
      </c>
      <c r="Q68" s="248">
        <f>$S68*'Tabell 3.1 DOK32025'!Q$82/100</f>
        <v>2582.1587569105618</v>
      </c>
      <c r="R68" s="248">
        <f>$S68*'Tabell 3.1 DOK32025'!R$82/100</f>
        <v>6427.8551379412957</v>
      </c>
      <c r="S68" s="246">
        <v>68782</v>
      </c>
    </row>
    <row r="69" spans="1:26" ht="16.5" customHeight="1" x14ac:dyDescent="0.35">
      <c r="A69" s="247" t="s">
        <v>187</v>
      </c>
      <c r="B69" s="247"/>
      <c r="C69" s="247"/>
      <c r="D69" s="248">
        <v>0</v>
      </c>
      <c r="E69" s="248">
        <v>0</v>
      </c>
      <c r="F69" s="248">
        <v>0</v>
      </c>
      <c r="G69" s="248">
        <v>0</v>
      </c>
      <c r="H69" s="248">
        <v>0</v>
      </c>
      <c r="I69" s="248">
        <v>300</v>
      </c>
      <c r="J69" s="248">
        <v>0</v>
      </c>
      <c r="K69" s="248">
        <v>0</v>
      </c>
      <c r="L69" s="248">
        <v>0</v>
      </c>
      <c r="M69" s="248">
        <v>0</v>
      </c>
      <c r="N69" s="248">
        <v>0</v>
      </c>
      <c r="O69" s="248">
        <v>0</v>
      </c>
      <c r="P69" s="248">
        <v>0</v>
      </c>
      <c r="Q69" s="248">
        <v>0</v>
      </c>
      <c r="R69" s="248">
        <v>0</v>
      </c>
      <c r="S69" s="246">
        <f>SUM(D69:R69)</f>
        <v>300</v>
      </c>
    </row>
    <row r="70" spans="1:26" ht="16.5" customHeight="1" x14ac:dyDescent="0.35">
      <c r="A70" s="247" t="s">
        <v>188</v>
      </c>
      <c r="B70" s="247"/>
      <c r="C70" s="247"/>
      <c r="D70" s="248">
        <v>955</v>
      </c>
      <c r="E70" s="248">
        <v>0</v>
      </c>
      <c r="F70" s="248">
        <v>0</v>
      </c>
      <c r="G70" s="248">
        <v>0</v>
      </c>
      <c r="H70" s="248">
        <v>0</v>
      </c>
      <c r="I70" s="248">
        <v>0</v>
      </c>
      <c r="J70" s="248">
        <v>955</v>
      </c>
      <c r="K70" s="248">
        <v>0</v>
      </c>
      <c r="L70" s="248">
        <v>0</v>
      </c>
      <c r="M70" s="248">
        <v>0</v>
      </c>
      <c r="N70" s="248">
        <v>1910</v>
      </c>
      <c r="O70" s="248">
        <v>955</v>
      </c>
      <c r="P70" s="248">
        <v>955</v>
      </c>
      <c r="Q70" s="248">
        <v>0</v>
      </c>
      <c r="R70" s="248">
        <v>955</v>
      </c>
      <c r="S70" s="246">
        <f>SUM(D70:R70)</f>
        <v>6685</v>
      </c>
    </row>
    <row r="71" spans="1:26" ht="16.5" customHeight="1" x14ac:dyDescent="0.35">
      <c r="A71" s="247" t="s">
        <v>189</v>
      </c>
      <c r="B71" s="247"/>
      <c r="C71" s="247"/>
      <c r="D71" s="248">
        <v>0</v>
      </c>
      <c r="E71" s="248">
        <v>3340</v>
      </c>
      <c r="F71" s="248">
        <v>0</v>
      </c>
      <c r="G71" s="248">
        <v>0</v>
      </c>
      <c r="H71" s="248">
        <v>0</v>
      </c>
      <c r="I71" s="248">
        <v>0</v>
      </c>
      <c r="J71" s="248">
        <v>0</v>
      </c>
      <c r="K71" s="248">
        <v>0</v>
      </c>
      <c r="L71" s="248">
        <v>0</v>
      </c>
      <c r="M71" s="248">
        <v>0</v>
      </c>
      <c r="N71" s="248">
        <v>0</v>
      </c>
      <c r="O71" s="248">
        <v>0</v>
      </c>
      <c r="P71" s="248">
        <v>0</v>
      </c>
      <c r="Q71" s="248">
        <v>0</v>
      </c>
      <c r="R71" s="248">
        <v>0</v>
      </c>
      <c r="S71" s="246">
        <f>SUM(D71:R71)</f>
        <v>3340</v>
      </c>
      <c r="T71" s="274"/>
      <c r="U71" s="274"/>
      <c r="V71" s="274"/>
      <c r="W71" s="274"/>
      <c r="X71" s="274"/>
      <c r="Y71" s="274"/>
      <c r="Z71" s="274"/>
    </row>
    <row r="72" spans="1:26" ht="16.5" customHeight="1" x14ac:dyDescent="0.35">
      <c r="A72" s="247" t="s">
        <v>190</v>
      </c>
      <c r="B72" s="247"/>
      <c r="C72" s="247"/>
      <c r="D72" s="248">
        <f>$S72*'Tabell 3.1 DOK32025'!D$82/100</f>
        <v>3044.7220669787471</v>
      </c>
      <c r="E72" s="248">
        <f>$S72*'Tabell 3.1 DOK32025'!E$82/100</f>
        <v>2526.8222453380258</v>
      </c>
      <c r="F72" s="248">
        <f>$S72*'Tabell 3.1 DOK32025'!F$82/100</f>
        <v>1577.9026470190483</v>
      </c>
      <c r="G72" s="248">
        <f>$S72*'Tabell 3.1 DOK32025'!G$82/100</f>
        <v>1250.1462584749588</v>
      </c>
      <c r="H72" s="248">
        <f>$S72*'Tabell 3.1 DOK32025'!H$82/100</f>
        <v>1588.4288223365447</v>
      </c>
      <c r="I72" s="248">
        <f>$S72*'Tabell 3.1 DOK32025'!I$82/100</f>
        <v>586.55492003870756</v>
      </c>
      <c r="J72" s="248">
        <f>$S72*'Tabell 3.1 DOK32025'!J$82/100</f>
        <v>721.13647774875005</v>
      </c>
      <c r="K72" s="248">
        <f>$S72*'Tabell 3.1 DOK32025'!K$82/100</f>
        <v>966.19738215109919</v>
      </c>
      <c r="L72" s="248">
        <f>$S72*'Tabell 3.1 DOK32025'!L$82/100</f>
        <v>1657.8708288214018</v>
      </c>
      <c r="M72" s="248">
        <f>$S72*'Tabell 3.1 DOK32025'!M$82/100</f>
        <v>1453.1795546094688</v>
      </c>
      <c r="N72" s="248">
        <f>$S72*'Tabell 3.1 DOK32025'!N$82/100</f>
        <v>2214.1670949585941</v>
      </c>
      <c r="O72" s="248">
        <f>$S72*'Tabell 3.1 DOK32025'!O$82/100</f>
        <v>2646.3171638212889</v>
      </c>
      <c r="P72" s="248">
        <f>$S72*'Tabell 3.1 DOK32025'!P$82/100</f>
        <v>1255.3404469253014</v>
      </c>
      <c r="Q72" s="248">
        <f>$S72*'Tabell 3.1 DOK32025'!Q$82/100</f>
        <v>928.31877149376839</v>
      </c>
      <c r="R72" s="248">
        <f>$S72*'Tabell 3.1 DOK32025'!R$82/100</f>
        <v>2310.8953192842951</v>
      </c>
      <c r="S72" s="246">
        <v>24728</v>
      </c>
      <c r="T72" s="274"/>
      <c r="U72" s="274"/>
      <c r="V72" s="274"/>
      <c r="W72" s="274"/>
      <c r="X72" s="274"/>
      <c r="Y72" s="274"/>
      <c r="Z72" s="274"/>
    </row>
    <row r="73" spans="1:26" ht="16.5" customHeight="1" x14ac:dyDescent="0.35">
      <c r="A73" s="247" t="s">
        <v>191</v>
      </c>
      <c r="B73" s="247"/>
      <c r="C73" s="247"/>
      <c r="D73" s="248">
        <v>0</v>
      </c>
      <c r="E73" s="248">
        <v>0</v>
      </c>
      <c r="F73" s="248">
        <v>2026</v>
      </c>
      <c r="G73" s="248">
        <v>0</v>
      </c>
      <c r="H73" s="248">
        <v>0</v>
      </c>
      <c r="I73" s="248">
        <v>0</v>
      </c>
      <c r="J73" s="248">
        <v>0</v>
      </c>
      <c r="K73" s="248">
        <v>0</v>
      </c>
      <c r="L73" s="248">
        <v>0</v>
      </c>
      <c r="M73" s="248">
        <v>0</v>
      </c>
      <c r="N73" s="248">
        <v>0</v>
      </c>
      <c r="O73" s="248">
        <v>0</v>
      </c>
      <c r="P73" s="248">
        <v>0</v>
      </c>
      <c r="Q73" s="248">
        <v>0</v>
      </c>
      <c r="R73" s="248">
        <v>0</v>
      </c>
      <c r="S73" s="246">
        <f>SUM(D73:R73)</f>
        <v>2026</v>
      </c>
      <c r="T73" s="274"/>
      <c r="U73" s="274"/>
      <c r="V73" s="274"/>
      <c r="W73" s="274"/>
      <c r="X73" s="274"/>
      <c r="Y73" s="274"/>
      <c r="Z73" s="274"/>
    </row>
    <row r="74" spans="1:26" ht="16.5" customHeight="1" x14ac:dyDescent="0.35">
      <c r="A74" s="247" t="s">
        <v>192</v>
      </c>
      <c r="B74" s="247"/>
      <c r="C74" s="247"/>
      <c r="D74" s="319">
        <v>1177</v>
      </c>
      <c r="E74" s="319">
        <v>1177</v>
      </c>
      <c r="F74" s="319">
        <v>1177</v>
      </c>
      <c r="G74" s="319">
        <v>600</v>
      </c>
      <c r="H74" s="319">
        <v>1177</v>
      </c>
      <c r="I74" s="319">
        <v>600</v>
      </c>
      <c r="J74" s="319">
        <v>600</v>
      </c>
      <c r="K74" s="319">
        <v>600</v>
      </c>
      <c r="L74" s="319">
        <v>1177</v>
      </c>
      <c r="M74" s="319">
        <v>1177</v>
      </c>
      <c r="N74" s="319">
        <v>600</v>
      </c>
      <c r="O74" s="319">
        <v>600</v>
      </c>
      <c r="P74" s="319">
        <v>1177</v>
      </c>
      <c r="Q74" s="319">
        <v>1177</v>
      </c>
      <c r="R74" s="319">
        <v>1177</v>
      </c>
      <c r="S74" s="246">
        <f>SUM(D74:R74)</f>
        <v>14193</v>
      </c>
      <c r="T74" s="274"/>
      <c r="U74" s="274"/>
      <c r="V74" s="274"/>
      <c r="W74" s="274"/>
      <c r="X74" s="274"/>
      <c r="Y74" s="274"/>
      <c r="Z74" s="274"/>
    </row>
    <row r="75" spans="1:26" ht="16.5" customHeight="1" x14ac:dyDescent="0.35">
      <c r="A75" s="320" t="s">
        <v>193</v>
      </c>
      <c r="B75" s="320"/>
      <c r="C75" s="320"/>
      <c r="D75" s="322">
        <f>'Tabell 6.1 DOK32025'!D17</f>
        <v>73720.98</v>
      </c>
      <c r="E75" s="322">
        <f>'Tabell 6.1 DOK32025'!E17</f>
        <v>74735.55</v>
      </c>
      <c r="F75" s="322">
        <f>'Tabell 6.1 DOK32025'!F17</f>
        <v>58095.9</v>
      </c>
      <c r="G75" s="322">
        <f>'Tabell 6.1 DOK32025'!G17</f>
        <v>45784.800000000003</v>
      </c>
      <c r="H75" s="322">
        <f>'Tabell 6.1 DOK32025'!H17</f>
        <v>50129.1</v>
      </c>
      <c r="I75" s="322">
        <f>'Tabell 6.1 DOK32025'!I17</f>
        <v>44719.38</v>
      </c>
      <c r="J75" s="322">
        <f>'Tabell 6.1 DOK32025'!J17</f>
        <v>45873.18</v>
      </c>
      <c r="K75" s="322">
        <f>'Tabell 6.1 DOK32025'!K17</f>
        <v>56784.33</v>
      </c>
      <c r="L75" s="322">
        <f>'Tabell 6.1 DOK32025'!L17</f>
        <v>46108.89</v>
      </c>
      <c r="M75" s="322">
        <f>'Tabell 6.1 DOK32025'!M17</f>
        <v>29079.72</v>
      </c>
      <c r="N75" s="322">
        <f>'Tabell 6.1 DOK32025'!N17</f>
        <v>40008.15</v>
      </c>
      <c r="O75" s="322">
        <f>'Tabell 6.1 DOK32025'!O17</f>
        <v>45041.85</v>
      </c>
      <c r="P75" s="322">
        <f>'Tabell 6.1 DOK32025'!P17</f>
        <v>72468</v>
      </c>
      <c r="Q75" s="322">
        <f>'Tabell 6.1 DOK32025'!Q17</f>
        <v>54627.12</v>
      </c>
      <c r="R75" s="322">
        <f>'Tabell 6.1 DOK32025'!R17</f>
        <v>37570.68</v>
      </c>
      <c r="S75" s="323">
        <f>SUM(D75:R75)</f>
        <v>774747.63</v>
      </c>
      <c r="T75" s="274"/>
      <c r="U75" s="274"/>
      <c r="V75" s="274"/>
      <c r="W75" s="274"/>
      <c r="X75" s="274"/>
      <c r="Y75" s="274"/>
      <c r="Z75" s="274"/>
    </row>
    <row r="76" spans="1:26" ht="16.5" customHeight="1" x14ac:dyDescent="0.35">
      <c r="A76" s="247" t="s">
        <v>194</v>
      </c>
      <c r="B76" s="247"/>
      <c r="C76" s="247"/>
      <c r="D76" s="248">
        <v>1320</v>
      </c>
      <c r="E76" s="248">
        <v>1320</v>
      </c>
      <c r="F76" s="248">
        <v>1320</v>
      </c>
      <c r="G76" s="248">
        <v>1320</v>
      </c>
      <c r="H76" s="248">
        <v>1320</v>
      </c>
      <c r="I76" s="248">
        <v>1320</v>
      </c>
      <c r="J76" s="248">
        <v>1320</v>
      </c>
      <c r="K76" s="248">
        <v>1320</v>
      </c>
      <c r="L76" s="248">
        <v>1320</v>
      </c>
      <c r="M76" s="248">
        <v>1320</v>
      </c>
      <c r="N76" s="248">
        <v>1320</v>
      </c>
      <c r="O76" s="248">
        <v>1320</v>
      </c>
      <c r="P76" s="248">
        <v>1320</v>
      </c>
      <c r="Q76" s="248">
        <v>1320</v>
      </c>
      <c r="R76" s="248">
        <v>1320</v>
      </c>
      <c r="S76" s="246">
        <f>SUM(D76:R76)</f>
        <v>19800</v>
      </c>
      <c r="T76" s="274"/>
      <c r="U76" s="274"/>
      <c r="V76" s="274"/>
      <c r="W76" s="274"/>
      <c r="X76" s="274"/>
      <c r="Y76" s="274"/>
      <c r="Z76" s="274"/>
    </row>
    <row r="77" spans="1:26" ht="16.5" customHeight="1" x14ac:dyDescent="0.35">
      <c r="A77" s="247" t="s">
        <v>195</v>
      </c>
      <c r="B77" s="247"/>
      <c r="C77" s="247"/>
      <c r="D77" s="248">
        <v>1124</v>
      </c>
      <c r="E77" s="248">
        <v>960</v>
      </c>
      <c r="F77" s="248">
        <v>804</v>
      </c>
      <c r="G77" s="248">
        <v>533</v>
      </c>
      <c r="H77" s="248">
        <v>783</v>
      </c>
      <c r="I77" s="248">
        <v>561</v>
      </c>
      <c r="J77" s="248">
        <v>762</v>
      </c>
      <c r="K77" s="248">
        <v>841</v>
      </c>
      <c r="L77" s="248">
        <v>691</v>
      </c>
      <c r="M77" s="248">
        <v>822</v>
      </c>
      <c r="N77" s="248">
        <v>921</v>
      </c>
      <c r="O77" s="248">
        <v>1291</v>
      </c>
      <c r="P77" s="248">
        <v>1021</v>
      </c>
      <c r="Q77" s="248">
        <v>923</v>
      </c>
      <c r="R77" s="248">
        <v>1158</v>
      </c>
      <c r="S77" s="246">
        <f>SUM(D77:R77)</f>
        <v>13195</v>
      </c>
      <c r="T77" s="274"/>
      <c r="U77" s="274"/>
      <c r="V77" s="274"/>
      <c r="W77" s="274"/>
      <c r="X77" s="274"/>
      <c r="Y77" s="274"/>
      <c r="Z77" s="274"/>
    </row>
    <row r="78" spans="1:26" ht="16.5" customHeight="1" thickBot="1" x14ac:dyDescent="0.4">
      <c r="A78" s="394" t="s">
        <v>112</v>
      </c>
      <c r="B78" s="394"/>
      <c r="C78" s="394"/>
      <c r="D78" s="196">
        <f t="shared" ref="D78:S78" si="13">SUM(D66:D77)</f>
        <v>94201.244798912594</v>
      </c>
      <c r="E78" s="196">
        <f t="shared" si="13"/>
        <v>99022.538021102489</v>
      </c>
      <c r="F78" s="196">
        <f t="shared" si="13"/>
        <v>71665.156919692512</v>
      </c>
      <c r="G78" s="196">
        <f t="shared" si="13"/>
        <v>54768.004299364831</v>
      </c>
      <c r="H78" s="196">
        <f t="shared" si="13"/>
        <v>61706.340946439937</v>
      </c>
      <c r="I78" s="196">
        <f t="shared" si="13"/>
        <v>50564.280271415388</v>
      </c>
      <c r="J78" s="196">
        <f t="shared" si="13"/>
        <v>53277.074069793372</v>
      </c>
      <c r="K78" s="196">
        <f t="shared" si="13"/>
        <v>64592.312507994713</v>
      </c>
      <c r="L78" s="196">
        <f t="shared" si="13"/>
        <v>57956.864895551713</v>
      </c>
      <c r="M78" s="196">
        <f t="shared" si="13"/>
        <v>39989.479329901165</v>
      </c>
      <c r="N78" s="196">
        <f t="shared" si="13"/>
        <v>56324.96750734438</v>
      </c>
      <c r="O78" s="196">
        <f t="shared" si="13"/>
        <v>63031.025971225667</v>
      </c>
      <c r="P78" s="196">
        <f t="shared" si="13"/>
        <v>83498.336414123565</v>
      </c>
      <c r="Q78" s="196">
        <f t="shared" si="13"/>
        <v>62896.241606126947</v>
      </c>
      <c r="R78" s="196">
        <f t="shared" si="13"/>
        <v>54251.762441010746</v>
      </c>
      <c r="S78" s="196">
        <f t="shared" si="13"/>
        <v>967745.63</v>
      </c>
      <c r="T78" s="274"/>
      <c r="U78" s="274"/>
      <c r="V78" s="274"/>
      <c r="W78" s="274"/>
      <c r="X78" s="274"/>
      <c r="Y78" s="274"/>
      <c r="Z78" s="274"/>
    </row>
    <row r="79" spans="1:26" ht="16.5" customHeight="1" thickBot="1" x14ac:dyDescent="0.4">
      <c r="A79" s="388"/>
      <c r="B79" s="388"/>
      <c r="C79" s="388"/>
      <c r="D79" s="17"/>
      <c r="E79" s="17"/>
      <c r="F79" s="17"/>
      <c r="G79" s="17"/>
      <c r="H79" s="17"/>
      <c r="I79" s="17"/>
      <c r="J79" s="17"/>
      <c r="K79" s="17"/>
      <c r="L79" s="17"/>
      <c r="M79" s="17"/>
      <c r="N79" s="17"/>
      <c r="O79" s="17"/>
      <c r="P79" s="17"/>
      <c r="Q79" s="17"/>
      <c r="R79" s="17"/>
      <c r="S79" s="17"/>
    </row>
    <row r="80" spans="1:26" ht="16.5" customHeight="1" x14ac:dyDescent="0.35">
      <c r="A80" s="400" t="str">
        <f>'Tabell 2.1 DOK32025'!A48</f>
        <v>FO4B Kvalifiseringsprogram (KVP)</v>
      </c>
      <c r="B80" s="400"/>
      <c r="C80" s="400"/>
      <c r="D80" s="178"/>
      <c r="E80" s="178"/>
      <c r="F80" s="178"/>
      <c r="G80" s="178"/>
      <c r="H80" s="178"/>
      <c r="I80" s="178"/>
      <c r="J80" s="178"/>
      <c r="K80" s="178"/>
      <c r="L80" s="178"/>
      <c r="M80" s="178"/>
      <c r="N80" s="178"/>
      <c r="O80" s="178"/>
      <c r="P80" s="178"/>
      <c r="Q80" s="178"/>
      <c r="R80" s="178"/>
      <c r="S80" s="178"/>
    </row>
    <row r="81" spans="1:19" ht="16.5" customHeight="1" x14ac:dyDescent="0.35">
      <c r="A81" s="448"/>
      <c r="B81" s="448"/>
      <c r="C81" s="448"/>
      <c r="D81" s="248">
        <v>0</v>
      </c>
      <c r="E81" s="248">
        <v>0</v>
      </c>
      <c r="F81" s="248">
        <v>0</v>
      </c>
      <c r="G81" s="248">
        <v>0</v>
      </c>
      <c r="H81" s="248">
        <v>0</v>
      </c>
      <c r="I81" s="248">
        <v>0</v>
      </c>
      <c r="J81" s="248">
        <v>0</v>
      </c>
      <c r="K81" s="248">
        <v>0</v>
      </c>
      <c r="L81" s="248">
        <v>0</v>
      </c>
      <c r="M81" s="248">
        <v>0</v>
      </c>
      <c r="N81" s="248">
        <v>0</v>
      </c>
      <c r="O81" s="248">
        <v>0</v>
      </c>
      <c r="P81" s="248">
        <v>0</v>
      </c>
      <c r="Q81" s="248">
        <v>0</v>
      </c>
      <c r="R81" s="248">
        <v>0</v>
      </c>
      <c r="S81" s="248">
        <f>SUM(D81:R81)</f>
        <v>0</v>
      </c>
    </row>
    <row r="82" spans="1:19" ht="16.5" customHeight="1" thickBot="1" x14ac:dyDescent="0.4">
      <c r="A82" s="401" t="s">
        <v>112</v>
      </c>
      <c r="B82" s="401"/>
      <c r="C82" s="401"/>
      <c r="D82" s="196">
        <f t="shared" ref="D82:S82" si="14">SUM(D81)</f>
        <v>0</v>
      </c>
      <c r="E82" s="196">
        <f t="shared" si="14"/>
        <v>0</v>
      </c>
      <c r="F82" s="196">
        <f t="shared" si="14"/>
        <v>0</v>
      </c>
      <c r="G82" s="196">
        <f t="shared" si="14"/>
        <v>0</v>
      </c>
      <c r="H82" s="196">
        <f t="shared" si="14"/>
        <v>0</v>
      </c>
      <c r="I82" s="196">
        <f t="shared" si="14"/>
        <v>0</v>
      </c>
      <c r="J82" s="196">
        <f t="shared" si="14"/>
        <v>0</v>
      </c>
      <c r="K82" s="196">
        <f t="shared" si="14"/>
        <v>0</v>
      </c>
      <c r="L82" s="196">
        <f t="shared" si="14"/>
        <v>0</v>
      </c>
      <c r="M82" s="196">
        <f t="shared" si="14"/>
        <v>0</v>
      </c>
      <c r="N82" s="196">
        <f t="shared" si="14"/>
        <v>0</v>
      </c>
      <c r="O82" s="196">
        <f t="shared" si="14"/>
        <v>0</v>
      </c>
      <c r="P82" s="196">
        <f t="shared" si="14"/>
        <v>0</v>
      </c>
      <c r="Q82" s="196">
        <f t="shared" si="14"/>
        <v>0</v>
      </c>
      <c r="R82" s="196">
        <f t="shared" si="14"/>
        <v>0</v>
      </c>
      <c r="S82" s="196">
        <f t="shared" si="14"/>
        <v>0</v>
      </c>
    </row>
    <row r="83" spans="1:19" ht="16.5" customHeight="1" thickBot="1" x14ac:dyDescent="0.4">
      <c r="A83" s="399"/>
      <c r="B83" s="399"/>
      <c r="C83" s="399"/>
      <c r="D83" s="73"/>
      <c r="E83" s="73"/>
      <c r="F83" s="73"/>
      <c r="G83" s="73"/>
      <c r="H83" s="73"/>
      <c r="I83" s="73"/>
      <c r="J83" s="73"/>
      <c r="K83" s="73"/>
      <c r="L83" s="73"/>
      <c r="M83" s="73"/>
      <c r="N83" s="73"/>
      <c r="O83" s="73"/>
      <c r="P83" s="73"/>
      <c r="Q83" s="73"/>
      <c r="R83" s="73"/>
      <c r="S83" s="73"/>
    </row>
    <row r="84" spans="1:19" ht="16.5" customHeight="1" x14ac:dyDescent="0.35">
      <c r="A84" s="400" t="str">
        <f>'Tabell 2.1 DOK32025'!A54</f>
        <v>FO4C Økonomisk sosialhjelp</v>
      </c>
      <c r="B84" s="400"/>
      <c r="C84" s="400"/>
      <c r="D84" s="178"/>
      <c r="E84" s="178"/>
      <c r="F84" s="178"/>
      <c r="G84" s="178"/>
      <c r="H84" s="178"/>
      <c r="I84" s="178"/>
      <c r="J84" s="178"/>
      <c r="K84" s="178"/>
      <c r="L84" s="178"/>
      <c r="M84" s="178"/>
      <c r="N84" s="178"/>
      <c r="O84" s="178"/>
      <c r="P84" s="178"/>
      <c r="Q84" s="178"/>
      <c r="R84" s="178"/>
      <c r="S84" s="178"/>
    </row>
    <row r="85" spans="1:19" ht="16.5" customHeight="1" x14ac:dyDescent="0.35">
      <c r="A85" s="247" t="s">
        <v>197</v>
      </c>
      <c r="B85" s="247"/>
      <c r="C85" s="247"/>
      <c r="D85" s="248">
        <v>0</v>
      </c>
      <c r="E85" s="248">
        <v>3000</v>
      </c>
      <c r="F85" s="248">
        <v>0</v>
      </c>
      <c r="G85" s="248">
        <v>0</v>
      </c>
      <c r="H85" s="248">
        <v>0</v>
      </c>
      <c r="I85" s="248">
        <v>0</v>
      </c>
      <c r="J85" s="248">
        <v>0</v>
      </c>
      <c r="K85" s="248">
        <v>0</v>
      </c>
      <c r="L85" s="248">
        <v>0</v>
      </c>
      <c r="M85" s="248">
        <v>0</v>
      </c>
      <c r="N85" s="248">
        <v>0</v>
      </c>
      <c r="O85" s="248">
        <v>0</v>
      </c>
      <c r="P85" s="248">
        <v>0</v>
      </c>
      <c r="Q85" s="248">
        <v>0</v>
      </c>
      <c r="R85" s="248">
        <v>0</v>
      </c>
      <c r="S85" s="248">
        <f>SUM(D85:R85)</f>
        <v>3000</v>
      </c>
    </row>
    <row r="86" spans="1:19" ht="16.5" customHeight="1" thickBot="1" x14ac:dyDescent="0.4">
      <c r="A86" s="401" t="s">
        <v>112</v>
      </c>
      <c r="B86" s="401"/>
      <c r="C86" s="401"/>
      <c r="D86" s="196">
        <f t="shared" ref="D86:S86" si="15">SUM(D85:D85)</f>
        <v>0</v>
      </c>
      <c r="E86" s="196">
        <f t="shared" si="15"/>
        <v>3000</v>
      </c>
      <c r="F86" s="196">
        <f t="shared" si="15"/>
        <v>0</v>
      </c>
      <c r="G86" s="196">
        <f t="shared" si="15"/>
        <v>0</v>
      </c>
      <c r="H86" s="196">
        <f t="shared" si="15"/>
        <v>0</v>
      </c>
      <c r="I86" s="196">
        <f t="shared" si="15"/>
        <v>0</v>
      </c>
      <c r="J86" s="196">
        <f t="shared" si="15"/>
        <v>0</v>
      </c>
      <c r="K86" s="196">
        <f t="shared" si="15"/>
        <v>0</v>
      </c>
      <c r="L86" s="196">
        <f t="shared" si="15"/>
        <v>0</v>
      </c>
      <c r="M86" s="196">
        <f t="shared" si="15"/>
        <v>0</v>
      </c>
      <c r="N86" s="196">
        <f t="shared" si="15"/>
        <v>0</v>
      </c>
      <c r="O86" s="196">
        <f t="shared" si="15"/>
        <v>0</v>
      </c>
      <c r="P86" s="196">
        <f t="shared" si="15"/>
        <v>0</v>
      </c>
      <c r="Q86" s="196">
        <f t="shared" si="15"/>
        <v>0</v>
      </c>
      <c r="R86" s="196">
        <f t="shared" si="15"/>
        <v>0</v>
      </c>
      <c r="S86" s="196">
        <f t="shared" si="15"/>
        <v>3000</v>
      </c>
    </row>
    <row r="87" spans="1:19" ht="16.5" customHeight="1" thickBot="1" x14ac:dyDescent="0.4">
      <c r="A87" s="388"/>
      <c r="B87" s="388"/>
      <c r="C87" s="388"/>
      <c r="D87" s="17"/>
      <c r="E87" s="17"/>
      <c r="F87" s="17"/>
      <c r="G87" s="17"/>
      <c r="H87" s="17"/>
      <c r="I87" s="17"/>
      <c r="J87" s="17"/>
      <c r="K87" s="17"/>
      <c r="L87" s="17"/>
      <c r="M87" s="17"/>
      <c r="N87" s="17"/>
      <c r="O87" s="17"/>
      <c r="P87" s="17"/>
      <c r="Q87" s="17"/>
      <c r="R87" s="17"/>
      <c r="S87" s="17"/>
    </row>
    <row r="88" spans="1:19" ht="16.5" customHeight="1" x14ac:dyDescent="0.35">
      <c r="A88" s="397" t="str">
        <f>'Tabell 2.1 DOK32025'!A62</f>
        <v>Inndekking av merforbruk</v>
      </c>
      <c r="B88" s="397"/>
      <c r="C88" s="397"/>
      <c r="D88" s="184"/>
      <c r="E88" s="184"/>
      <c r="F88" s="184"/>
      <c r="G88" s="184"/>
      <c r="H88" s="184"/>
      <c r="I88" s="184"/>
      <c r="J88" s="184"/>
      <c r="K88" s="184"/>
      <c r="L88" s="184"/>
      <c r="M88" s="184"/>
      <c r="N88" s="184"/>
      <c r="O88" s="184"/>
      <c r="P88" s="184"/>
      <c r="Q88" s="184"/>
      <c r="R88" s="184"/>
      <c r="S88" s="184"/>
    </row>
    <row r="89" spans="1:19" ht="16.5" customHeight="1" x14ac:dyDescent="0.35">
      <c r="A89" s="249" t="s">
        <v>35</v>
      </c>
      <c r="B89" s="250"/>
      <c r="C89" s="250"/>
      <c r="D89" s="251">
        <v>0</v>
      </c>
      <c r="E89" s="251">
        <v>0</v>
      </c>
      <c r="F89" s="251">
        <v>0</v>
      </c>
      <c r="G89" s="251">
        <v>-17684</v>
      </c>
      <c r="H89" s="251">
        <v>0</v>
      </c>
      <c r="I89" s="251">
        <v>0</v>
      </c>
      <c r="J89" s="248">
        <v>-19083</v>
      </c>
      <c r="K89" s="251">
        <v>0</v>
      </c>
      <c r="L89" s="251">
        <v>0</v>
      </c>
      <c r="M89" s="251">
        <v>0</v>
      </c>
      <c r="N89" s="251">
        <v>0</v>
      </c>
      <c r="O89" s="251">
        <v>0</v>
      </c>
      <c r="P89" s="251">
        <v>-15291</v>
      </c>
      <c r="Q89" s="251">
        <v>0</v>
      </c>
      <c r="R89" s="251">
        <v>-27036</v>
      </c>
      <c r="S89" s="251">
        <f>SUM(D89:R89)</f>
        <v>-79094</v>
      </c>
    </row>
    <row r="90" spans="1:19" ht="16.5" thickBot="1" x14ac:dyDescent="0.4">
      <c r="A90" s="398" t="s">
        <v>112</v>
      </c>
      <c r="B90" s="398"/>
      <c r="C90" s="398"/>
      <c r="D90" s="197">
        <f>D89</f>
        <v>0</v>
      </c>
      <c r="E90" s="197">
        <f t="shared" ref="E90:S90" si="16">E89</f>
        <v>0</v>
      </c>
      <c r="F90" s="197">
        <f t="shared" si="16"/>
        <v>0</v>
      </c>
      <c r="G90" s="197">
        <f t="shared" si="16"/>
        <v>-17684</v>
      </c>
      <c r="H90" s="197">
        <f t="shared" si="16"/>
        <v>0</v>
      </c>
      <c r="I90" s="197">
        <f t="shared" si="16"/>
        <v>0</v>
      </c>
      <c r="J90" s="197">
        <f t="shared" si="16"/>
        <v>-19083</v>
      </c>
      <c r="K90" s="197">
        <f t="shared" si="16"/>
        <v>0</v>
      </c>
      <c r="L90" s="197">
        <f t="shared" si="16"/>
        <v>0</v>
      </c>
      <c r="M90" s="197">
        <f t="shared" si="16"/>
        <v>0</v>
      </c>
      <c r="N90" s="197">
        <f t="shared" si="16"/>
        <v>0</v>
      </c>
      <c r="O90" s="197">
        <f t="shared" si="16"/>
        <v>0</v>
      </c>
      <c r="P90" s="197">
        <f t="shared" si="16"/>
        <v>-15291</v>
      </c>
      <c r="Q90" s="197">
        <f t="shared" si="16"/>
        <v>0</v>
      </c>
      <c r="R90" s="197">
        <f t="shared" si="16"/>
        <v>-27036</v>
      </c>
      <c r="S90" s="197">
        <f t="shared" si="16"/>
        <v>-79094</v>
      </c>
    </row>
    <row r="94" spans="1:19" x14ac:dyDescent="0.35">
      <c r="D94" s="29"/>
      <c r="E94" s="29"/>
      <c r="F94" s="29"/>
      <c r="G94" s="29"/>
      <c r="H94" s="29"/>
      <c r="I94" s="29"/>
      <c r="J94" s="29"/>
      <c r="K94" s="29"/>
      <c r="L94" s="29"/>
      <c r="M94" s="29"/>
      <c r="N94" s="29"/>
      <c r="O94" s="29"/>
      <c r="P94" s="29"/>
      <c r="Q94" s="29"/>
      <c r="R94" s="29"/>
      <c r="S94" s="29"/>
    </row>
    <row r="98" spans="4:19" x14ac:dyDescent="0.35">
      <c r="D98" s="29"/>
      <c r="E98" s="29"/>
      <c r="F98" s="29"/>
      <c r="G98" s="29"/>
      <c r="H98" s="29"/>
      <c r="I98" s="29"/>
      <c r="J98" s="29"/>
      <c r="K98" s="29"/>
      <c r="L98" s="29"/>
      <c r="M98" s="29"/>
      <c r="N98" s="29"/>
      <c r="O98" s="29"/>
      <c r="P98" s="29"/>
      <c r="Q98" s="29"/>
      <c r="R98" s="29"/>
      <c r="S98" s="29"/>
    </row>
  </sheetData>
  <mergeCells count="36">
    <mergeCell ref="A23:C23"/>
    <mergeCell ref="A1:C1"/>
    <mergeCell ref="A2:C2"/>
    <mergeCell ref="A3:C3"/>
    <mergeCell ref="A4:C4"/>
    <mergeCell ref="A5:C5"/>
    <mergeCell ref="A6:C6"/>
    <mergeCell ref="A7:C7"/>
    <mergeCell ref="A8:C8"/>
    <mergeCell ref="A13:C13"/>
    <mergeCell ref="A14:C14"/>
    <mergeCell ref="A15:C15"/>
    <mergeCell ref="A64:C64"/>
    <mergeCell ref="A24:C24"/>
    <mergeCell ref="A25:C25"/>
    <mergeCell ref="A26:C26"/>
    <mergeCell ref="A27:C27"/>
    <mergeCell ref="A28:C28"/>
    <mergeCell ref="A29:C29"/>
    <mergeCell ref="A30:C30"/>
    <mergeCell ref="A45:C45"/>
    <mergeCell ref="A46:C46"/>
    <mergeCell ref="A47:C47"/>
    <mergeCell ref="A63:C63"/>
    <mergeCell ref="A90:C90"/>
    <mergeCell ref="A65:C65"/>
    <mergeCell ref="A78:C78"/>
    <mergeCell ref="A79:C79"/>
    <mergeCell ref="A80:C80"/>
    <mergeCell ref="A81:C81"/>
    <mergeCell ref="A82:C82"/>
    <mergeCell ref="A83:C83"/>
    <mergeCell ref="A84:C84"/>
    <mergeCell ref="A86:C86"/>
    <mergeCell ref="A87:C87"/>
    <mergeCell ref="A88:C88"/>
  </mergeCells>
  <pageMargins left="0.51181102362204722" right="0.39370078740157483" top="0.74803149606299213" bottom="0.74803149606299213" header="0.31496062992125984" footer="0.31496062992125984"/>
  <pageSetup paperSize="9" scale="45" fitToWidth="0" orientation="portrait" r:id="rId1"/>
  <colBreaks count="1" manualBreakCount="1">
    <brk id="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54A03-B687-44F5-9532-8B9E340A6C44}">
  <sheetPr>
    <tabColor theme="7" tint="-0.249977111117893"/>
  </sheetPr>
  <dimension ref="A1:AL101"/>
  <sheetViews>
    <sheetView topLeftCell="A7" zoomScale="60" zoomScaleNormal="80" workbookViewId="0">
      <selection activeCell="D39" sqref="D39:S39"/>
    </sheetView>
  </sheetViews>
  <sheetFormatPr baseColWidth="10" defaultColWidth="11.42578125" defaultRowHeight="15.75" x14ac:dyDescent="0.35"/>
  <cols>
    <col min="1" max="1" width="48.42578125" style="18" customWidth="1"/>
    <col min="2" max="2" width="31.140625" style="18" customWidth="1"/>
    <col min="3" max="3" width="14" style="18" customWidth="1"/>
    <col min="4" max="19" width="13.28515625" style="18" customWidth="1"/>
    <col min="20" max="16384" width="11.42578125" style="18"/>
  </cols>
  <sheetData>
    <row r="1" spans="1:36" ht="16.5" customHeight="1" x14ac:dyDescent="0.35">
      <c r="A1" s="381" t="s">
        <v>6</v>
      </c>
      <c r="B1" s="381"/>
      <c r="C1" s="17"/>
      <c r="D1" s="17"/>
      <c r="E1" s="17"/>
      <c r="F1" s="17"/>
      <c r="G1" s="17"/>
      <c r="H1" s="17"/>
      <c r="I1" s="17"/>
      <c r="J1" s="17"/>
      <c r="K1" s="17"/>
      <c r="L1" s="17"/>
      <c r="M1" s="17"/>
      <c r="N1" s="17"/>
      <c r="O1" s="17"/>
      <c r="P1" s="17"/>
      <c r="Q1" s="17"/>
      <c r="R1" s="17"/>
      <c r="S1" s="17"/>
    </row>
    <row r="2" spans="1:36" ht="54.75" customHeight="1" x14ac:dyDescent="0.35">
      <c r="A2" s="382"/>
      <c r="B2" s="382"/>
      <c r="C2" s="45" t="s">
        <v>198</v>
      </c>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36" ht="16.5" customHeight="1" thickBot="1" x14ac:dyDescent="0.4">
      <c r="A3" s="405"/>
      <c r="B3" s="405"/>
      <c r="C3" s="51"/>
      <c r="D3" s="51"/>
      <c r="E3" s="74"/>
      <c r="F3" s="74"/>
      <c r="G3" s="74"/>
      <c r="H3" s="51"/>
      <c r="I3" s="51"/>
      <c r="J3" s="51"/>
      <c r="K3" s="51"/>
      <c r="L3" s="51"/>
      <c r="M3" s="51"/>
      <c r="N3" s="51"/>
      <c r="O3" s="51"/>
      <c r="P3" s="51"/>
      <c r="Q3" s="51"/>
      <c r="R3" s="51"/>
      <c r="S3" s="51"/>
    </row>
    <row r="4" spans="1:36" ht="16.5" customHeight="1" x14ac:dyDescent="0.35">
      <c r="A4" s="406" t="str">
        <f>'Tabell 2.1 DOK32025'!A12</f>
        <v>FO1 Administrasjon og fellestjenester</v>
      </c>
      <c r="B4" s="406"/>
      <c r="C4" s="153"/>
      <c r="D4" s="153"/>
      <c r="E4" s="153"/>
      <c r="F4" s="153"/>
      <c r="G4" s="153"/>
      <c r="H4" s="153"/>
      <c r="I4" s="153"/>
      <c r="J4" s="153"/>
      <c r="K4" s="153"/>
      <c r="L4" s="153"/>
      <c r="M4" s="153"/>
      <c r="N4" s="153"/>
      <c r="O4" s="153"/>
      <c r="P4" s="153"/>
      <c r="Q4" s="153"/>
      <c r="R4" s="153"/>
      <c r="S4" s="153"/>
    </row>
    <row r="5" spans="1:36" ht="16.5" customHeight="1" x14ac:dyDescent="0.35">
      <c r="A5" s="407" t="s">
        <v>199</v>
      </c>
      <c r="B5" s="407"/>
      <c r="C5" s="75">
        <f>'Tabell 4.1 DOK32025'!C5</f>
        <v>0.5</v>
      </c>
      <c r="D5" s="76">
        <f>'Tabell 4.1 DOK32025'!D5</f>
        <v>6.666666666666667</v>
      </c>
      <c r="E5" s="76">
        <f>'Tabell 4.1 DOK32025'!E5</f>
        <v>6.666666666666667</v>
      </c>
      <c r="F5" s="76">
        <f>'Tabell 4.1 DOK32025'!F5</f>
        <v>6.666666666666667</v>
      </c>
      <c r="G5" s="76">
        <f>'Tabell 4.1 DOK32025'!G5</f>
        <v>6.666666666666667</v>
      </c>
      <c r="H5" s="76">
        <f>'Tabell 4.1 DOK32025'!H5</f>
        <v>6.666666666666667</v>
      </c>
      <c r="I5" s="76">
        <f>'Tabell 4.1 DOK32025'!I5</f>
        <v>6.666666666666667</v>
      </c>
      <c r="J5" s="76">
        <f>'Tabell 4.1 DOK32025'!J5</f>
        <v>6.666666666666667</v>
      </c>
      <c r="K5" s="76">
        <f>'Tabell 4.1 DOK32025'!K5</f>
        <v>6.666666666666667</v>
      </c>
      <c r="L5" s="76">
        <f>'Tabell 4.1 DOK32025'!L5</f>
        <v>6.666666666666667</v>
      </c>
      <c r="M5" s="76">
        <f>'Tabell 4.1 DOK32025'!M5</f>
        <v>6.666666666666667</v>
      </c>
      <c r="N5" s="76">
        <f>'Tabell 4.1 DOK32025'!N5</f>
        <v>6.666666666666667</v>
      </c>
      <c r="O5" s="76">
        <f>'Tabell 4.1 DOK32025'!O5</f>
        <v>6.666666666666667</v>
      </c>
      <c r="P5" s="76">
        <f>'Tabell 4.1 DOK32025'!P5</f>
        <v>6.666666666666667</v>
      </c>
      <c r="Q5" s="76">
        <f>'Tabell 4.1 DOK32025'!Q5</f>
        <v>6.666666666666667</v>
      </c>
      <c r="R5" s="76">
        <f>'Tabell 4.1 DOK32025'!R5</f>
        <v>6.666666666666667</v>
      </c>
      <c r="S5" s="76">
        <f>'Tabell 4.1 DOK32025'!S5</f>
        <v>100.00000000000001</v>
      </c>
    </row>
    <row r="6" spans="1:36" ht="16.5" customHeight="1" x14ac:dyDescent="0.35">
      <c r="A6" s="402" t="s">
        <v>200</v>
      </c>
      <c r="B6" s="402"/>
      <c r="C6" s="75">
        <f>'Tabell 4.1 DOK32025'!C6</f>
        <v>0.5</v>
      </c>
      <c r="D6" s="77">
        <f>'Tabell 4.1 DOK32025'!D6/'Tabell 4.1 DOK32025'!$S$6*100</f>
        <v>8.2710353214551908</v>
      </c>
      <c r="E6" s="77">
        <f>'Tabell 4.1 DOK32025'!E6/'Tabell 4.1 DOK32025'!$S$6*100</f>
        <v>7.2855184136008475</v>
      </c>
      <c r="F6" s="77">
        <f>'Tabell 4.1 DOK32025'!F6/'Tabell 4.1 DOK32025'!$S$6*100</f>
        <v>6.0583655492305022</v>
      </c>
      <c r="G6" s="77">
        <f>'Tabell 4.1 DOK32025'!G6/'Tabell 4.1 DOK32025'!$S$6*100</f>
        <v>4.4831906338865757</v>
      </c>
      <c r="H6" s="77">
        <f>'Tabell 4.1 DOK32025'!H6/'Tabell 4.1 DOK32025'!$S$6*100</f>
        <v>6.5297105012678758</v>
      </c>
      <c r="I6" s="77">
        <f>'Tabell 4.1 DOK32025'!I6/'Tabell 4.1 DOK32025'!$S$6*100</f>
        <v>5.0928897922558773</v>
      </c>
      <c r="J6" s="77">
        <f>'Tabell 4.1 DOK32025'!J6/'Tabell 4.1 DOK32025'!$S$6*100</f>
        <v>6.9802731734782908</v>
      </c>
      <c r="K6" s="77">
        <f>'Tabell 4.1 DOK32025'!K6/'Tabell 4.1 DOK32025'!$S$6*100</f>
        <v>7.4064083963699803</v>
      </c>
      <c r="L6" s="77">
        <f>'Tabell 4.1 DOK32025'!L6/'Tabell 4.1 DOK32025'!$S$6*100</f>
        <v>5.5098245404424482</v>
      </c>
      <c r="M6" s="77">
        <f>'Tabell 4.1 DOK32025'!M6/'Tabell 4.1 DOK32025'!$S$6*100</f>
        <v>4.9700541130502733</v>
      </c>
      <c r="N6" s="77">
        <f>'Tabell 4.1 DOK32025'!N6/'Tabell 4.1 DOK32025'!$S$6*100</f>
        <v>6.1709058875715437</v>
      </c>
      <c r="O6" s="77">
        <f>'Tabell 4.1 DOK32025'!O6/'Tabell 4.1 DOK32025'!$S$6*100</f>
        <v>8.7860990956795249</v>
      </c>
      <c r="P6" s="77">
        <f>'Tabell 4.1 DOK32025'!P6/'Tabell 4.1 DOK32025'!$S$6*100</f>
        <v>8.1792118377288947</v>
      </c>
      <c r="Q6" s="77">
        <f>'Tabell 4.1 DOK32025'!Q6/'Tabell 4.1 DOK32025'!$S$6*100</f>
        <v>7.5615092268148523</v>
      </c>
      <c r="R6" s="77">
        <f>'Tabell 4.1 DOK32025'!R6/'Tabell 4.1 DOK32025'!$S$6*100</f>
        <v>6.7150035171673199</v>
      </c>
      <c r="S6" s="77">
        <f>'Tabell 4.1 DOK32025'!S6/'Tabell 4.1 DOK32025'!$S$6*100</f>
        <v>100</v>
      </c>
    </row>
    <row r="7" spans="1:36" ht="16.5" customHeight="1" thickBot="1" x14ac:dyDescent="0.4">
      <c r="A7" s="403" t="s">
        <v>201</v>
      </c>
      <c r="B7" s="403"/>
      <c r="C7" s="201" t="s">
        <v>202</v>
      </c>
      <c r="D7" s="202">
        <f>SUMPRODUCT($C5:$C6,D5:D6)</f>
        <v>7.4688509940609293</v>
      </c>
      <c r="E7" s="202">
        <f t="shared" ref="E7:Q7" si="0">SUMPRODUCT($C5:$C6,E5:E6)</f>
        <v>6.9760925401337577</v>
      </c>
      <c r="F7" s="202">
        <f t="shared" si="0"/>
        <v>6.3625161079485846</v>
      </c>
      <c r="G7" s="202">
        <f t="shared" si="0"/>
        <v>5.5749286502766218</v>
      </c>
      <c r="H7" s="202">
        <f t="shared" si="0"/>
        <v>6.5981885839672714</v>
      </c>
      <c r="I7" s="202">
        <f t="shared" si="0"/>
        <v>5.8797782294612722</v>
      </c>
      <c r="J7" s="202">
        <f t="shared" si="0"/>
        <v>6.8234699200724789</v>
      </c>
      <c r="K7" s="202">
        <f t="shared" si="0"/>
        <v>7.0365375315183236</v>
      </c>
      <c r="L7" s="202">
        <f>SUMPRODUCT($C5:$C6,L5:L6)</f>
        <v>6.088245603554558</v>
      </c>
      <c r="M7" s="202">
        <f t="shared" si="0"/>
        <v>5.8183603898584701</v>
      </c>
      <c r="N7" s="202">
        <f>SUMPRODUCT($C5:$C6,N5:N6)</f>
        <v>6.4187862771191053</v>
      </c>
      <c r="O7" s="202">
        <f t="shared" si="0"/>
        <v>7.7263828811730964</v>
      </c>
      <c r="P7" s="202">
        <f t="shared" si="0"/>
        <v>7.4229392521977804</v>
      </c>
      <c r="Q7" s="202">
        <f t="shared" si="0"/>
        <v>7.1140879467407601</v>
      </c>
      <c r="R7" s="202">
        <f>SUMPRODUCT($C5:$C6,R5:R6)</f>
        <v>6.690835091916993</v>
      </c>
      <c r="S7" s="202">
        <f t="shared" ref="S7" si="1">SUM(D7:R7)</f>
        <v>100</v>
      </c>
      <c r="U7" s="83"/>
      <c r="V7" s="83"/>
      <c r="W7" s="83"/>
      <c r="X7" s="83"/>
      <c r="Y7" s="83"/>
      <c r="Z7" s="83"/>
      <c r="AA7" s="83"/>
      <c r="AB7" s="83"/>
      <c r="AC7" s="83"/>
      <c r="AD7" s="83"/>
      <c r="AE7" s="83"/>
      <c r="AF7" s="83"/>
      <c r="AG7" s="83"/>
      <c r="AH7" s="83"/>
      <c r="AI7" s="83"/>
      <c r="AJ7" s="83"/>
    </row>
    <row r="8" spans="1:36" ht="16.5" customHeight="1" thickBot="1" x14ac:dyDescent="0.4">
      <c r="A8" s="404"/>
      <c r="B8" s="404"/>
      <c r="C8" s="78"/>
      <c r="D8" s="315"/>
      <c r="E8" s="315"/>
      <c r="F8" s="315"/>
      <c r="G8" s="315"/>
      <c r="H8" s="315"/>
      <c r="I8" s="315"/>
      <c r="J8" s="315"/>
      <c r="K8" s="315"/>
      <c r="L8" s="315"/>
      <c r="M8" s="315"/>
      <c r="N8" s="315"/>
      <c r="O8" s="315"/>
      <c r="P8" s="315"/>
      <c r="Q8" s="315"/>
      <c r="R8" s="315"/>
      <c r="S8" s="276"/>
    </row>
    <row r="9" spans="1:36" ht="16.5" customHeight="1" x14ac:dyDescent="0.35">
      <c r="A9" s="409" t="s">
        <v>203</v>
      </c>
      <c r="B9" s="409"/>
      <c r="C9" s="192"/>
      <c r="D9" s="193"/>
      <c r="E9" s="193"/>
      <c r="F9" s="193"/>
      <c r="G9" s="193"/>
      <c r="H9" s="193"/>
      <c r="I9" s="193"/>
      <c r="J9" s="193"/>
      <c r="K9" s="193"/>
      <c r="L9" s="193"/>
      <c r="M9" s="193"/>
      <c r="N9" s="193"/>
      <c r="O9" s="193"/>
      <c r="P9" s="193"/>
      <c r="Q9" s="193"/>
      <c r="R9" s="193"/>
      <c r="S9" s="193"/>
    </row>
    <row r="10" spans="1:36" ht="16.5" customHeight="1" x14ac:dyDescent="0.35">
      <c r="A10" s="407" t="s">
        <v>204</v>
      </c>
      <c r="B10" s="407"/>
      <c r="C10" s="79">
        <f>'Tabell 4.1 DOK32025'!C10</f>
        <v>0.56300325187345646</v>
      </c>
      <c r="D10" s="76">
        <f>'Tabell 4.1 DOK32025'!D10/'Tabell 4.1 DOK32025'!$S10*100</f>
        <v>10.883929684577986</v>
      </c>
      <c r="E10" s="76">
        <f>'Tabell 4.1 DOK32025'!E10/'Tabell 4.1 DOK32025'!$S10*100</f>
        <v>10.871462411170677</v>
      </c>
      <c r="F10" s="76">
        <f>'Tabell 4.1 DOK32025'!F10/'Tabell 4.1 DOK32025'!$S10*100</f>
        <v>8.7769604787433</v>
      </c>
      <c r="G10" s="76">
        <f>'Tabell 4.1 DOK32025'!G10/'Tabell 4.1 DOK32025'!$S10*100</f>
        <v>4.4009475127789557</v>
      </c>
      <c r="H10" s="76">
        <f>'Tabell 4.1 DOK32025'!H10/'Tabell 4.1 DOK32025'!$S10*100</f>
        <v>4.8747039022565772</v>
      </c>
      <c r="I10" s="76">
        <f>'Tabell 4.1 DOK32025'!I10/'Tabell 4.1 DOK32025'!$S10*100</f>
        <v>5.7474130407679844</v>
      </c>
      <c r="J10" s="76">
        <f>'Tabell 4.1 DOK32025'!J10/'Tabell 4.1 DOK32025'!$S10*100</f>
        <v>5.9344221418775724</v>
      </c>
      <c r="K10" s="76">
        <f>'Tabell 4.1 DOK32025'!K10/'Tabell 4.1 DOK32025'!$S10*100</f>
        <v>6.0840294227652425</v>
      </c>
      <c r="L10" s="76">
        <f>'Tabell 4.1 DOK32025'!L10/'Tabell 4.1 DOK32025'!$S10*100</f>
        <v>5.834683954619126</v>
      </c>
      <c r="M10" s="76">
        <f>'Tabell 4.1 DOK32025'!M10/'Tabell 4.1 DOK32025'!$S10*100</f>
        <v>4.5131529734447087</v>
      </c>
      <c r="N10" s="76">
        <f>'Tabell 4.1 DOK32025'!N10/'Tabell 4.1 DOK32025'!$S10*100</f>
        <v>4.575489340481238</v>
      </c>
      <c r="O10" s="76">
        <f>'Tabell 4.1 DOK32025'!O10/'Tabell 4.1 DOK32025'!$S10*100</f>
        <v>5.7848148609899033</v>
      </c>
      <c r="P10" s="76">
        <f>'Tabell 4.1 DOK32025'!P10/'Tabell 4.1 DOK32025'!$S10*100</f>
        <v>8.8891659394090521</v>
      </c>
      <c r="Q10" s="76">
        <f>'Tabell 4.1 DOK32025'!Q10/'Tabell 4.1 DOK32025'!$S10*100</f>
        <v>8.0538586211195629</v>
      </c>
      <c r="R10" s="76">
        <f>'Tabell 4.1 DOK32025'!R10/'Tabell 4.1 DOK32025'!$S10*100</f>
        <v>4.7749657149981308</v>
      </c>
      <c r="S10" s="76">
        <f>'Tabell 4.1 DOK32025'!S10/'Tabell 4.1 DOK32025'!$S10*100</f>
        <v>100</v>
      </c>
    </row>
    <row r="11" spans="1:36" ht="16.5" customHeight="1" x14ac:dyDescent="0.35">
      <c r="A11" s="407" t="s">
        <v>205</v>
      </c>
      <c r="B11" s="407"/>
      <c r="C11" s="79">
        <f>'Tabell 4.1 DOK32025'!C11</f>
        <v>0.43699674812654354</v>
      </c>
      <c r="D11" s="76">
        <f>'Tabell 4.1 DOK32025'!D11/'Tabell 4.1 DOK32025'!$S11*100</f>
        <v>7.7605731286169339</v>
      </c>
      <c r="E11" s="76">
        <f>'Tabell 4.1 DOK32025'!E11/'Tabell 4.1 DOK32025'!$S11*100</f>
        <v>8.5121340488985684</v>
      </c>
      <c r="F11" s="76">
        <f>'Tabell 4.1 DOK32025'!F11/'Tabell 4.1 DOK32025'!$S11*100</f>
        <v>5.6095289517645748</v>
      </c>
      <c r="G11" s="76">
        <f>'Tabell 4.1 DOK32025'!G11/'Tabell 4.1 DOK32025'!$S11*100</f>
        <v>3.4081149736011516</v>
      </c>
      <c r="H11" s="76">
        <f>'Tabell 4.1 DOK32025'!H11/'Tabell 4.1 DOK32025'!$S11*100</f>
        <v>3.4814954395399318</v>
      </c>
      <c r="I11" s="76">
        <f>'Tabell 4.1 DOK32025'!I11/'Tabell 4.1 DOK32025'!$S11*100</f>
        <v>5.6095289517645748</v>
      </c>
      <c r="J11" s="76">
        <f>'Tabell 4.1 DOK32025'!J11/'Tabell 4.1 DOK32025'!$S11*100</f>
        <v>5.5116883305128663</v>
      </c>
      <c r="K11" s="76">
        <f>'Tabell 4.1 DOK32025'!K11/'Tabell 4.1 DOK32025'!$S11*100</f>
        <v>7.289126283252223</v>
      </c>
      <c r="L11" s="76">
        <f>'Tabell 4.1 DOK32025'!L11/'Tabell 4.1 DOK32025'!$S11*100</f>
        <v>6.2945944868621799</v>
      </c>
      <c r="M11" s="76">
        <f>'Tabell 4.1 DOK32025'!M11/'Tabell 4.1 DOK32025'!$S11*100</f>
        <v>6.0905786729188041</v>
      </c>
      <c r="N11" s="76">
        <f>'Tabell 4.1 DOK32025'!N11/'Tabell 4.1 DOK32025'!$S11*100</f>
        <v>7.5908015321116542</v>
      </c>
      <c r="O11" s="76">
        <f>'Tabell 4.1 DOK32025'!O11/'Tabell 4.1 DOK32025'!$S11*100</f>
        <v>7.5744947619030372</v>
      </c>
      <c r="P11" s="76">
        <f>'Tabell 4.1 DOK32025'!P11/'Tabell 4.1 DOK32025'!$S11*100</f>
        <v>9.8492892060052402</v>
      </c>
      <c r="Q11" s="76">
        <f>'Tabell 4.1 DOK32025'!Q11/'Tabell 4.1 DOK32025'!$S11*100</f>
        <v>9.1073311615131249</v>
      </c>
      <c r="R11" s="76">
        <f>'Tabell 4.1 DOK32025'!R11/'Tabell 4.1 DOK32025'!$S11*100</f>
        <v>6.3107200707351456</v>
      </c>
      <c r="S11" s="76">
        <f>'Tabell 4.1 DOK32025'!S11/'Tabell 4.1 DOK32025'!$S11*100</f>
        <v>100</v>
      </c>
    </row>
    <row r="12" spans="1:36" ht="16.5" customHeight="1" x14ac:dyDescent="0.35">
      <c r="A12" s="453" t="s">
        <v>206</v>
      </c>
      <c r="B12" s="453"/>
      <c r="C12" s="231" t="s">
        <v>202</v>
      </c>
      <c r="D12" s="232">
        <f>SUMPRODUCT($C10:$C11,D10:D11)</f>
        <v>9.5190330263832852</v>
      </c>
      <c r="E12" s="232">
        <f t="shared" ref="E12:R12" si="2">SUMPRODUCT($C10:$C11,E10:E11)</f>
        <v>9.8404435890950417</v>
      </c>
      <c r="F12" s="232">
        <f t="shared" si="2"/>
        <v>7.3928032015401053</v>
      </c>
      <c r="G12" s="232">
        <f t="shared" si="2"/>
        <v>3.9670829217240362</v>
      </c>
      <c r="H12" s="232">
        <f t="shared" si="2"/>
        <v>4.2658763345870225</v>
      </c>
      <c r="I12" s="232">
        <f t="shared" si="2"/>
        <v>5.6871581422551039</v>
      </c>
      <c r="J12" s="232">
        <f t="shared" si="2"/>
        <v>5.749688840988056</v>
      </c>
      <c r="K12" s="232">
        <f t="shared" si="2"/>
        <v>6.6106528319755604</v>
      </c>
      <c r="L12" s="232">
        <f t="shared" si="2"/>
        <v>6.0356633616384876</v>
      </c>
      <c r="M12" s="232">
        <f t="shared" si="2"/>
        <v>5.2024828745261269</v>
      </c>
      <c r="N12" s="232">
        <f t="shared" si="2"/>
        <v>5.8931709628100508</v>
      </c>
      <c r="O12" s="232">
        <f t="shared" si="2"/>
        <v>6.566899157876378</v>
      </c>
      <c r="P12" s="232">
        <f t="shared" si="2"/>
        <v>9.3087366847122208</v>
      </c>
      <c r="Q12" s="232">
        <f t="shared" si="2"/>
        <v>8.5142226955121583</v>
      </c>
      <c r="R12" s="232">
        <f t="shared" si="2"/>
        <v>5.4460853743763815</v>
      </c>
      <c r="S12" s="232">
        <f t="shared" ref="S12" si="3">SUM(D12:R12)</f>
        <v>100</v>
      </c>
      <c r="U12" s="83"/>
      <c r="V12" s="83"/>
      <c r="W12" s="83"/>
      <c r="X12" s="83"/>
      <c r="Y12" s="83"/>
      <c r="Z12" s="83"/>
      <c r="AA12" s="83"/>
      <c r="AB12" s="83"/>
      <c r="AC12" s="83"/>
      <c r="AD12" s="83"/>
      <c r="AE12" s="83"/>
      <c r="AF12" s="83"/>
      <c r="AG12" s="83"/>
      <c r="AH12" s="83"/>
      <c r="AI12" s="83"/>
      <c r="AJ12" s="83"/>
    </row>
    <row r="13" spans="1:36" ht="16.5" customHeight="1" thickBot="1" x14ac:dyDescent="0.4">
      <c r="A13" s="454"/>
      <c r="B13" s="454"/>
      <c r="C13" s="78"/>
      <c r="D13" s="17"/>
      <c r="E13" s="17"/>
      <c r="F13" s="17"/>
      <c r="G13" s="17"/>
      <c r="H13" s="17"/>
      <c r="I13" s="17"/>
      <c r="J13" s="17"/>
      <c r="K13" s="17"/>
      <c r="L13" s="17"/>
      <c r="M13" s="17"/>
      <c r="N13" s="17"/>
      <c r="O13" s="17"/>
      <c r="P13" s="17"/>
      <c r="Q13" s="17"/>
      <c r="R13" s="17"/>
      <c r="S13" s="17"/>
    </row>
    <row r="14" spans="1:36" ht="16.5" customHeight="1" x14ac:dyDescent="0.35">
      <c r="A14" s="455" t="s">
        <v>207</v>
      </c>
      <c r="B14" s="455"/>
      <c r="C14" s="205"/>
      <c r="D14" s="191"/>
      <c r="E14" s="191"/>
      <c r="F14" s="191"/>
      <c r="G14" s="191"/>
      <c r="H14" s="191"/>
      <c r="I14" s="191"/>
      <c r="J14" s="191"/>
      <c r="K14" s="191"/>
      <c r="L14" s="191"/>
      <c r="M14" s="191"/>
      <c r="N14" s="191"/>
      <c r="O14" s="191"/>
      <c r="P14" s="191"/>
      <c r="Q14" s="191"/>
      <c r="R14" s="191"/>
      <c r="S14" s="191"/>
    </row>
    <row r="15" spans="1:36" ht="16.5" customHeight="1" x14ac:dyDescent="0.35">
      <c r="A15" s="407" t="s">
        <v>204</v>
      </c>
      <c r="B15" s="407"/>
      <c r="C15" s="79">
        <f>'Tabell 4.1 DOK32025'!C15</f>
        <v>0.55791363315452813</v>
      </c>
      <c r="D15" s="76">
        <f>'Tabell 4.1 DOK32025'!D15/'Tabell 4.1 DOK32025'!$S15*100</f>
        <v>8.5695582313383998</v>
      </c>
      <c r="E15" s="76">
        <f>'Tabell 4.1 DOK32025'!E15/'Tabell 4.1 DOK32025'!$S15*100</f>
        <v>6.2129297177203391</v>
      </c>
      <c r="F15" s="76">
        <f>'Tabell 4.1 DOK32025'!F15/'Tabell 4.1 DOK32025'!$S15*100</f>
        <v>7.5697764376822523</v>
      </c>
      <c r="G15" s="76">
        <f>'Tabell 4.1 DOK32025'!G15/'Tabell 4.1 DOK32025'!$S15*100</f>
        <v>9.1805359941282649</v>
      </c>
      <c r="H15" s="76">
        <f>'Tabell 4.1 DOK32025'!H15/'Tabell 4.1 DOK32025'!$S15*100</f>
        <v>6.8734998313860078</v>
      </c>
      <c r="I15" s="76">
        <f>'Tabell 4.1 DOK32025'!I15/'Tabell 4.1 DOK32025'!$S15*100</f>
        <v>5.6594790819464009</v>
      </c>
      <c r="J15" s="76">
        <f>'Tabell 4.1 DOK32025'!J15/'Tabell 4.1 DOK32025'!$S15*100</f>
        <v>10.944039991271746</v>
      </c>
      <c r="K15" s="76">
        <f>'Tabell 4.1 DOK32025'!K15/'Tabell 4.1 DOK32025'!$S15*100</f>
        <v>14.907460673265756</v>
      </c>
      <c r="L15" s="76">
        <f>'Tabell 4.1 DOK32025'!L15/'Tabell 4.1 DOK32025'!$S15*100</f>
        <v>4.5168713177679471</v>
      </c>
      <c r="M15" s="76">
        <f>'Tabell 4.1 DOK32025'!M15/'Tabell 4.1 DOK32025'!$S15*100</f>
        <v>0.69627660629624488</v>
      </c>
      <c r="N15" s="76">
        <f>'Tabell 4.1 DOK32025'!N15/'Tabell 4.1 DOK32025'!$S15*100</f>
        <v>0.9997817936561465</v>
      </c>
      <c r="O15" s="76">
        <f>'Tabell 4.1 DOK32025'!O15/'Tabell 4.1 DOK32025'!$S15*100</f>
        <v>7.3912439745293694</v>
      </c>
      <c r="P15" s="76">
        <f>'Tabell 4.1 DOK32025'!P15/'Tabell 4.1 DOK32025'!$S15*100</f>
        <v>4.4811648251373706</v>
      </c>
      <c r="Q15" s="76">
        <f>'Tabell 4.1 DOK32025'!Q15/'Tabell 4.1 DOK32025'!$S15*100</f>
        <v>7.0520322945388916</v>
      </c>
      <c r="R15" s="76">
        <f>'Tabell 4.1 DOK32025'!R15/'Tabell 4.1 DOK32025'!$S15*100</f>
        <v>4.9453492293348678</v>
      </c>
      <c r="S15" s="76">
        <f>'Tabell 4.1 DOK32025'!S15/'Tabell 4.1 DOK32025'!$S15*100</f>
        <v>100</v>
      </c>
    </row>
    <row r="16" spans="1:36" ht="16.5" customHeight="1" x14ac:dyDescent="0.35">
      <c r="A16" s="407" t="s">
        <v>205</v>
      </c>
      <c r="B16" s="407"/>
      <c r="C16" s="79">
        <f>'Tabell 4.1 DOK32025'!C16</f>
        <v>0.44208636684547187</v>
      </c>
      <c r="D16" s="76">
        <f>'Tabell 4.1 DOK32025'!D16/'Tabell 4.1 DOK32025'!$S16*100</f>
        <v>7.83432157189658</v>
      </c>
      <c r="E16" s="76">
        <f>'Tabell 4.1 DOK32025'!E16/'Tabell 4.1 DOK32025'!$S16*100</f>
        <v>6.0387179415494803</v>
      </c>
      <c r="F16" s="76">
        <f>'Tabell 4.1 DOK32025'!F16/'Tabell 4.1 DOK32025'!$S16*100</f>
        <v>5.9357852493639784</v>
      </c>
      <c r="G16" s="76">
        <f>'Tabell 4.1 DOK32025'!G16/'Tabell 4.1 DOK32025'!$S16*100</f>
        <v>5.9423932740474923</v>
      </c>
      <c r="H16" s="76">
        <f>'Tabell 4.1 DOK32025'!H16/'Tabell 4.1 DOK32025'!$S16*100</f>
        <v>7.2510363161787312</v>
      </c>
      <c r="I16" s="76">
        <f>'Tabell 4.1 DOK32025'!I16/'Tabell 4.1 DOK32025'!$S16*100</f>
        <v>6.0501549073478698</v>
      </c>
      <c r="J16" s="76">
        <f>'Tabell 4.1 DOK32025'!J16/'Tabell 4.1 DOK32025'!$S16*100</f>
        <v>13.129636736550765</v>
      </c>
      <c r="K16" s="76">
        <f>'Tabell 4.1 DOK32025'!K16/'Tabell 4.1 DOK32025'!$S16*100</f>
        <v>13.518493573695997</v>
      </c>
      <c r="L16" s="76">
        <f>'Tabell 4.1 DOK32025'!L16/'Tabell 4.1 DOK32025'!$S16*100</f>
        <v>4.8149626011218398</v>
      </c>
      <c r="M16" s="76">
        <f>'Tabell 4.1 DOK32025'!M16/'Tabell 4.1 DOK32025'!$S16*100</f>
        <v>0.92639422966952267</v>
      </c>
      <c r="N16" s="76">
        <f>'Tabell 4.1 DOK32025'!N16/'Tabell 4.1 DOK32025'!$S16*100</f>
        <v>1.3953098274034785</v>
      </c>
      <c r="O16" s="76">
        <f>'Tabell 4.1 DOK32025'!O16/'Tabell 4.1 DOK32025'!$S16*100</f>
        <v>8.0630608878643635</v>
      </c>
      <c r="P16" s="76">
        <f>'Tabell 4.1 DOK32025'!P16/'Tabell 4.1 DOK32025'!$S16*100</f>
        <v>4.9407692249041206</v>
      </c>
      <c r="Q16" s="76">
        <f>'Tabell 4.1 DOK32025'!Q16/'Tabell 4.1 DOK32025'!$S16*100</f>
        <v>8.463354690807984</v>
      </c>
      <c r="R16" s="76">
        <f>'Tabell 4.1 DOK32025'!R16/'Tabell 4.1 DOK32025'!$S16*100</f>
        <v>5.6956089675978054</v>
      </c>
      <c r="S16" s="76">
        <f>'Tabell 4.1 DOK32025'!S16/'Tabell 4.1 DOK32025'!$S16*100</f>
        <v>100</v>
      </c>
    </row>
    <row r="17" spans="1:36" ht="16.5" customHeight="1" x14ac:dyDescent="0.35">
      <c r="A17" s="453" t="s">
        <v>208</v>
      </c>
      <c r="B17" s="453"/>
      <c r="C17" s="231" t="s">
        <v>202</v>
      </c>
      <c r="D17" s="232">
        <f>SUMPRODUCT($C15:$C16,D15:D16)</f>
        <v>8.2445201277941642</v>
      </c>
      <c r="E17" s="232">
        <f t="shared" ref="E17:R17" si="4">SUMPRODUCT($C15:$C16,E15:E16)</f>
        <v>6.135913066531268</v>
      </c>
      <c r="F17" s="232">
        <f t="shared" si="4"/>
        <v>6.8474112097811117</v>
      </c>
      <c r="G17" s="232">
        <f t="shared" si="4"/>
        <v>7.748997243680642</v>
      </c>
      <c r="H17" s="232">
        <f t="shared" si="4"/>
        <v>7.0404035642996341</v>
      </c>
      <c r="I17" s="232">
        <f t="shared" si="4"/>
        <v>5.8321915382124914</v>
      </c>
      <c r="J17" s="232">
        <f t="shared" si="4"/>
        <v>11.910262515781437</v>
      </c>
      <c r="K17" s="232">
        <f t="shared" si="4"/>
        <v>14.293417254549068</v>
      </c>
      <c r="L17" s="232">
        <f t="shared" si="4"/>
        <v>4.6486534102141732</v>
      </c>
      <c r="M17" s="232">
        <f t="shared" si="4"/>
        <v>0.79800847036045197</v>
      </c>
      <c r="N17" s="232">
        <f t="shared" si="4"/>
        <v>1.1746393450810377</v>
      </c>
      <c r="O17" s="232">
        <f t="shared" si="4"/>
        <v>7.6882450729309753</v>
      </c>
      <c r="P17" s="232">
        <f t="shared" si="4"/>
        <v>4.6843496644164464</v>
      </c>
      <c r="Q17" s="232">
        <f t="shared" si="4"/>
        <v>7.6759586851531401</v>
      </c>
      <c r="R17" s="232">
        <f t="shared" si="4"/>
        <v>5.2770288312139648</v>
      </c>
      <c r="S17" s="232">
        <f t="shared" ref="S17" si="5">SUM(D17:R17)</f>
        <v>100.00000000000001</v>
      </c>
      <c r="U17" s="83"/>
    </row>
    <row r="18" spans="1:36" ht="16.5" customHeight="1" x14ac:dyDescent="0.35">
      <c r="A18" s="452"/>
      <c r="B18" s="452"/>
      <c r="C18" s="78"/>
      <c r="D18" s="17"/>
      <c r="E18" s="17"/>
      <c r="F18" s="17"/>
      <c r="G18" s="17"/>
      <c r="H18" s="17"/>
      <c r="I18" s="17"/>
      <c r="J18" s="17"/>
      <c r="K18" s="17"/>
      <c r="L18" s="17"/>
      <c r="M18" s="17"/>
      <c r="N18" s="17"/>
      <c r="O18" s="17"/>
      <c r="P18" s="17"/>
      <c r="Q18" s="17"/>
      <c r="R18" s="17"/>
      <c r="S18" s="17"/>
    </row>
    <row r="19" spans="1:36" ht="16.5" customHeight="1" x14ac:dyDescent="0.35">
      <c r="A19" s="449" t="s">
        <v>209</v>
      </c>
      <c r="B19" s="449"/>
      <c r="C19" s="79">
        <f>'Tabell 4.1 DOK32025'!C19</f>
        <v>0.59150724390761411</v>
      </c>
      <c r="D19" s="80">
        <f>D12</f>
        <v>9.5190330263832852</v>
      </c>
      <c r="E19" s="80">
        <f t="shared" ref="E19:S19" si="6">E12</f>
        <v>9.8404435890950417</v>
      </c>
      <c r="F19" s="80">
        <f t="shared" si="6"/>
        <v>7.3928032015401053</v>
      </c>
      <c r="G19" s="80">
        <f>G12</f>
        <v>3.9670829217240362</v>
      </c>
      <c r="H19" s="80">
        <f t="shared" si="6"/>
        <v>4.2658763345870225</v>
      </c>
      <c r="I19" s="80">
        <f t="shared" si="6"/>
        <v>5.6871581422551039</v>
      </c>
      <c r="J19" s="80">
        <f t="shared" si="6"/>
        <v>5.749688840988056</v>
      </c>
      <c r="K19" s="80">
        <f t="shared" si="6"/>
        <v>6.6106528319755604</v>
      </c>
      <c r="L19" s="80">
        <f t="shared" si="6"/>
        <v>6.0356633616384876</v>
      </c>
      <c r="M19" s="80">
        <f t="shared" si="6"/>
        <v>5.2024828745261269</v>
      </c>
      <c r="N19" s="80">
        <f t="shared" si="6"/>
        <v>5.8931709628100508</v>
      </c>
      <c r="O19" s="80">
        <f t="shared" si="6"/>
        <v>6.566899157876378</v>
      </c>
      <c r="P19" s="80">
        <f t="shared" si="6"/>
        <v>9.3087366847122208</v>
      </c>
      <c r="Q19" s="80">
        <f t="shared" si="6"/>
        <v>8.5142226955121583</v>
      </c>
      <c r="R19" s="80">
        <f t="shared" si="6"/>
        <v>5.4460853743763815</v>
      </c>
      <c r="S19" s="80">
        <f t="shared" si="6"/>
        <v>100</v>
      </c>
    </row>
    <row r="20" spans="1:36" ht="16.5" customHeight="1" x14ac:dyDescent="0.35">
      <c r="A20" s="449" t="s">
        <v>208</v>
      </c>
      <c r="B20" s="449"/>
      <c r="C20" s="79">
        <f>'Tabell 4.1 DOK32025'!C20</f>
        <v>0.40849275609238589</v>
      </c>
      <c r="D20" s="80">
        <f>D17</f>
        <v>8.2445201277941642</v>
      </c>
      <c r="E20" s="80">
        <f t="shared" ref="E20:S20" si="7">E17</f>
        <v>6.135913066531268</v>
      </c>
      <c r="F20" s="80">
        <f t="shared" si="7"/>
        <v>6.8474112097811117</v>
      </c>
      <c r="G20" s="80">
        <f t="shared" si="7"/>
        <v>7.748997243680642</v>
      </c>
      <c r="H20" s="80">
        <f t="shared" si="7"/>
        <v>7.0404035642996341</v>
      </c>
      <c r="I20" s="80">
        <f t="shared" si="7"/>
        <v>5.8321915382124914</v>
      </c>
      <c r="J20" s="80">
        <f t="shared" si="7"/>
        <v>11.910262515781437</v>
      </c>
      <c r="K20" s="80">
        <f t="shared" si="7"/>
        <v>14.293417254549068</v>
      </c>
      <c r="L20" s="80">
        <f t="shared" si="7"/>
        <v>4.6486534102141732</v>
      </c>
      <c r="M20" s="80">
        <f t="shared" si="7"/>
        <v>0.79800847036045197</v>
      </c>
      <c r="N20" s="80">
        <f t="shared" si="7"/>
        <v>1.1746393450810377</v>
      </c>
      <c r="O20" s="80">
        <f t="shared" si="7"/>
        <v>7.6882450729309753</v>
      </c>
      <c r="P20" s="80">
        <f t="shared" si="7"/>
        <v>4.6843496644164464</v>
      </c>
      <c r="Q20" s="80">
        <f t="shared" si="7"/>
        <v>7.6759586851531401</v>
      </c>
      <c r="R20" s="80">
        <f t="shared" si="7"/>
        <v>5.2770288312139648</v>
      </c>
      <c r="S20" s="80">
        <f t="shared" si="7"/>
        <v>100.00000000000001</v>
      </c>
    </row>
    <row r="21" spans="1:36" ht="16.5" customHeight="1" thickBot="1" x14ac:dyDescent="0.4">
      <c r="A21" s="450" t="s">
        <v>210</v>
      </c>
      <c r="B21" s="450"/>
      <c r="C21" s="204" t="s">
        <v>202</v>
      </c>
      <c r="D21" s="204">
        <f>SUMPRODUCT($C19:$C20,D19:D20)</f>
        <v>8.9984037397633188</v>
      </c>
      <c r="E21" s="204">
        <f t="shared" ref="E21:R21" si="8">SUMPRODUCT($C19:$C20,E19:E20)</f>
        <v>8.3271697059045984</v>
      </c>
      <c r="F21" s="204">
        <f t="shared" si="8"/>
        <v>7.170014523675758</v>
      </c>
      <c r="G21" s="204">
        <f t="shared" si="8"/>
        <v>5.5119675264053569</v>
      </c>
      <c r="H21" s="204">
        <f t="shared" si="8"/>
        <v>5.3992506095056996</v>
      </c>
      <c r="I21" s="204">
        <f t="shared" si="8"/>
        <v>5.7464032338951752</v>
      </c>
      <c r="J21" s="204">
        <f t="shared" si="8"/>
        <v>8.2662385605146014</v>
      </c>
      <c r="K21" s="204">
        <f t="shared" si="8"/>
        <v>9.7490064453611396</v>
      </c>
      <c r="L21" s="204">
        <f t="shared" si="8"/>
        <v>5.4690798438536028</v>
      </c>
      <c r="M21" s="204">
        <f t="shared" si="8"/>
        <v>3.4032869860301211</v>
      </c>
      <c r="N21" s="204">
        <f t="shared" si="8"/>
        <v>3.9656849775748619</v>
      </c>
      <c r="O21" s="204">
        <f t="shared" si="8"/>
        <v>7.0249608412499693</v>
      </c>
      <c r="P21" s="204">
        <f t="shared" si="8"/>
        <v>7.4197080855537436</v>
      </c>
      <c r="Q21" s="204">
        <f t="shared" si="8"/>
        <v>8.1717979195875472</v>
      </c>
      <c r="R21" s="204">
        <f t="shared" si="8"/>
        <v>5.3770270011245138</v>
      </c>
      <c r="S21" s="204">
        <f t="shared" ref="S21" si="9">SUM(D21:R21)</f>
        <v>100</v>
      </c>
      <c r="U21" s="83"/>
      <c r="V21" s="83"/>
      <c r="W21" s="83"/>
      <c r="X21" s="83"/>
      <c r="Y21" s="83"/>
      <c r="Z21" s="83"/>
      <c r="AA21" s="83"/>
      <c r="AB21" s="83"/>
      <c r="AC21" s="83"/>
      <c r="AD21" s="83"/>
      <c r="AE21" s="83"/>
      <c r="AF21" s="83"/>
      <c r="AG21" s="83"/>
      <c r="AH21" s="83"/>
      <c r="AI21" s="83"/>
      <c r="AJ21" s="83"/>
    </row>
    <row r="22" spans="1:36" ht="16.5" customHeight="1" thickBot="1" x14ac:dyDescent="0.4">
      <c r="A22" s="451"/>
      <c r="B22" s="451"/>
      <c r="C22" s="81"/>
      <c r="D22" s="82"/>
      <c r="E22" s="82"/>
      <c r="F22" s="82"/>
      <c r="G22" s="82"/>
      <c r="H22" s="82"/>
      <c r="I22" s="82"/>
      <c r="J22" s="82"/>
      <c r="K22" s="82"/>
      <c r="L22" s="82"/>
      <c r="M22" s="82"/>
      <c r="N22" s="82"/>
      <c r="O22" s="82"/>
      <c r="P22" s="82"/>
      <c r="Q22" s="82"/>
      <c r="R22" s="82"/>
      <c r="S22" s="82"/>
    </row>
    <row r="23" spans="1:36" ht="16.5" customHeight="1" x14ac:dyDescent="0.35">
      <c r="A23" s="389" t="str">
        <f>'Tabell 2.1 DOK32025'!A24</f>
        <v xml:space="preserve">FO2B  Barnevern </v>
      </c>
      <c r="B23" s="389"/>
      <c r="C23" s="165"/>
      <c r="D23" s="166"/>
      <c r="E23" s="166"/>
      <c r="F23" s="166"/>
      <c r="G23" s="166"/>
      <c r="H23" s="166"/>
      <c r="I23" s="166"/>
      <c r="J23" s="166"/>
      <c r="K23" s="166"/>
      <c r="L23" s="166"/>
      <c r="M23" s="166"/>
      <c r="N23" s="166"/>
      <c r="O23" s="166"/>
      <c r="P23" s="166"/>
      <c r="Q23" s="166"/>
      <c r="R23" s="166"/>
      <c r="S23" s="166"/>
    </row>
    <row r="24" spans="1:36" ht="16.5" customHeight="1" x14ac:dyDescent="0.35">
      <c r="A24" s="411" t="s">
        <v>211</v>
      </c>
      <c r="B24" s="411"/>
      <c r="C24" s="84">
        <f>'Tabell 4.1 DOK32025'!C24</f>
        <v>0.01</v>
      </c>
      <c r="D24" s="85">
        <f>'Tabell 4.1 DOK32025'!D24/'Tabell 4.1 DOK32025'!$S24*100</f>
        <v>8.9645254074784262</v>
      </c>
      <c r="E24" s="85">
        <f>'Tabell 4.1 DOK32025'!E24/'Tabell 4.1 DOK32025'!$S24*100</f>
        <v>8.3466496218174075</v>
      </c>
      <c r="F24" s="85">
        <f>'Tabell 4.1 DOK32025'!F24/'Tabell 4.1 DOK32025'!$S24*100</f>
        <v>6.1467987642484285</v>
      </c>
      <c r="G24" s="85">
        <f>'Tabell 4.1 DOK32025'!G24/'Tabell 4.1 DOK32025'!$S24*100</f>
        <v>3.8350910834132312</v>
      </c>
      <c r="H24" s="85">
        <f>'Tabell 4.1 DOK32025'!H24/'Tabell 4.1 DOK32025'!$S24*100</f>
        <v>4.8684350697773517</v>
      </c>
      <c r="I24" s="85">
        <f>'Tabell 4.1 DOK32025'!I24/'Tabell 4.1 DOK32025'!$S24*100</f>
        <v>5.1480771279428996</v>
      </c>
      <c r="J24" s="85">
        <f>'Tabell 4.1 DOK32025'!J24/'Tabell 4.1 DOK32025'!$S24*100</f>
        <v>9.0444231383828697</v>
      </c>
      <c r="K24" s="85">
        <f>'Tabell 4.1 DOK32025'!K24/'Tabell 4.1 DOK32025'!$S24*100</f>
        <v>8.4132310642377757</v>
      </c>
      <c r="L24" s="85">
        <f>'Tabell 4.1 DOK32025'!L24/'Tabell 4.1 DOK32025'!$S24*100</f>
        <v>6.1947374027910946</v>
      </c>
      <c r="M24" s="85">
        <f>'Tabell 4.1 DOK32025'!M24/'Tabell 4.1 DOK32025'!$S24*100</f>
        <v>4.0268456375838921</v>
      </c>
      <c r="N24" s="85">
        <f>'Tabell 4.1 DOK32025'!N24/'Tabell 4.1 DOK32025'!$S24*100</f>
        <v>5.2625972089059339</v>
      </c>
      <c r="O24" s="85">
        <f>'Tabell 4.1 DOK32025'!O24/'Tabell 4.1 DOK32025'!$S24*100</f>
        <v>7.4171726856290618</v>
      </c>
      <c r="P24" s="85">
        <f>'Tabell 4.1 DOK32025'!P24/'Tabell 4.1 DOK32025'!$S24*100</f>
        <v>7.9711302865665283</v>
      </c>
      <c r="Q24" s="85">
        <f>'Tabell 4.1 DOK32025'!Q24/'Tabell 4.1 DOK32025'!$S24*100</f>
        <v>8.2534356024288904</v>
      </c>
      <c r="R24" s="85">
        <f>'Tabell 4.1 DOK32025'!R24/'Tabell 4.1 DOK32025'!$S24*100</f>
        <v>6.1068498987962077</v>
      </c>
      <c r="S24" s="85">
        <f>'Tabell 4.1 DOK32025'!S24/'Tabell 4.1 DOK32025'!$S24*100</f>
        <v>100</v>
      </c>
    </row>
    <row r="25" spans="1:36" ht="16.5" customHeight="1" x14ac:dyDescent="0.35">
      <c r="A25" s="411" t="s">
        <v>212</v>
      </c>
      <c r="B25" s="411"/>
      <c r="C25" s="84">
        <f>'Tabell 4.1 DOK32025'!C25</f>
        <v>0.03</v>
      </c>
      <c r="D25" s="87">
        <f>'Tabell 4.1 DOK32025'!D25/'Tabell 4.1 DOK32025'!$S25*100</f>
        <v>6.8365631005765533</v>
      </c>
      <c r="E25" s="87">
        <f>'Tabell 4.1 DOK32025'!E25/'Tabell 4.1 DOK32025'!$S25*100</f>
        <v>5.8816463805253045</v>
      </c>
      <c r="F25" s="87">
        <f>'Tabell 4.1 DOK32025'!F25/'Tabell 4.1 DOK32025'!$S25*100</f>
        <v>4.2400704676489429</v>
      </c>
      <c r="G25" s="87">
        <f>'Tabell 4.1 DOK32025'!G25/'Tabell 4.1 DOK32025'!$S25*100</f>
        <v>2.9788597053171042</v>
      </c>
      <c r="H25" s="87">
        <f>'Tabell 4.1 DOK32025'!H25/'Tabell 4.1 DOK32025'!$S25*100</f>
        <v>4.6064221652786674</v>
      </c>
      <c r="I25" s="87">
        <f>'Tabell 4.1 DOK32025'!I25/'Tabell 4.1 DOK32025'!$S25*100</f>
        <v>5.5253042921204356</v>
      </c>
      <c r="J25" s="87">
        <f>'Tabell 4.1 DOK32025'!J25/'Tabell 4.1 DOK32025'!$S25*100</f>
        <v>9.6772901985906472</v>
      </c>
      <c r="K25" s="87">
        <f>'Tabell 4.1 DOK32025'!K25/'Tabell 4.1 DOK32025'!$S25*100</f>
        <v>9.2929212043561815</v>
      </c>
      <c r="L25" s="87">
        <f>'Tabell 4.1 DOK32025'!L25/'Tabell 4.1 DOK32025'!$S25*100</f>
        <v>6.2540038436899428</v>
      </c>
      <c r="M25" s="87">
        <f>'Tabell 4.1 DOK32025'!M25/'Tabell 4.1 DOK32025'!$S25*100</f>
        <v>4.4542761050608588</v>
      </c>
      <c r="N25" s="87">
        <f>'Tabell 4.1 DOK32025'!N25/'Tabell 4.1 DOK32025'!$S25*100</f>
        <v>5.9136771300448432</v>
      </c>
      <c r="O25" s="87">
        <f>'Tabell 4.1 DOK32025'!O25/'Tabell 4.1 DOK32025'!$S25*100</f>
        <v>8.2979660474055095</v>
      </c>
      <c r="P25" s="87">
        <f>'Tabell 4.1 DOK32025'!P25/'Tabell 4.1 DOK32025'!$S25*100</f>
        <v>9.210842408712363</v>
      </c>
      <c r="Q25" s="87">
        <f>'Tabell 4.1 DOK32025'!Q25/'Tabell 4.1 DOK32025'!$S25*100</f>
        <v>9.4370595771941073</v>
      </c>
      <c r="R25" s="87">
        <f>'Tabell 4.1 DOK32025'!R25/'Tabell 4.1 DOK32025'!$S25*100</f>
        <v>7.3930973734785397</v>
      </c>
      <c r="S25" s="87">
        <f>'Tabell 4.1 DOK32025'!S25/'Tabell 4.1 DOK32025'!$S25*100</f>
        <v>100</v>
      </c>
    </row>
    <row r="26" spans="1:36" ht="16.5" customHeight="1" x14ac:dyDescent="0.35">
      <c r="A26" s="411" t="s">
        <v>213</v>
      </c>
      <c r="B26" s="411"/>
      <c r="C26" s="84">
        <f>'Tabell 4.1 DOK32025'!C26</f>
        <v>0.06</v>
      </c>
      <c r="D26" s="87">
        <f>'Tabell 4.1 DOK32025'!D26/'Tabell 4.1 DOK32025'!$S26*100</f>
        <v>6.1730463187871685</v>
      </c>
      <c r="E26" s="87">
        <f>'Tabell 4.1 DOK32025'!E26/'Tabell 4.1 DOK32025'!$S26*100</f>
        <v>4.8384845185247229</v>
      </c>
      <c r="F26" s="87">
        <f>'Tabell 4.1 DOK32025'!F26/'Tabell 4.1 DOK32025'!$S26*100</f>
        <v>3.0823352039534297</v>
      </c>
      <c r="G26" s="87">
        <f>'Tabell 4.1 DOK32025'!G26/'Tabell 4.1 DOK32025'!$S26*100</f>
        <v>2.8533936398916717</v>
      </c>
      <c r="H26" s="87">
        <f>'Tabell 4.1 DOK32025'!H26/'Tabell 4.1 DOK32025'!$S26*100</f>
        <v>4.9864589440768352</v>
      </c>
      <c r="I26" s="87">
        <f>'Tabell 4.1 DOK32025'!I26/'Tabell 4.1 DOK32025'!$S26*100</f>
        <v>5.7989222994667333</v>
      </c>
      <c r="J26" s="87">
        <f>'Tabell 4.1 DOK32025'!J26/'Tabell 4.1 DOK32025'!$S26*100</f>
        <v>9.7970237596671979</v>
      </c>
      <c r="K26" s="87">
        <f>'Tabell 4.1 DOK32025'!K26/'Tabell 4.1 DOK32025'!$S26*100</f>
        <v>9.6155456905938514</v>
      </c>
      <c r="L26" s="87">
        <f>'Tabell 4.1 DOK32025'!L26/'Tabell 4.1 DOK32025'!$S26*100</f>
        <v>6.2372616355361981</v>
      </c>
      <c r="M26" s="87">
        <f>'Tabell 4.1 DOK32025'!M26/'Tabell 4.1 DOK32025'!$S26*100</f>
        <v>4.5425356674204984</v>
      </c>
      <c r="N26" s="87">
        <f>'Tabell 4.1 DOK32025'!N26/'Tabell 4.1 DOK32025'!$S26*100</f>
        <v>6.5360024569338577</v>
      </c>
      <c r="O26" s="87">
        <f>'Tabell 4.1 DOK32025'!O26/'Tabell 4.1 DOK32025'!$S26*100</f>
        <v>8.4680458999916244</v>
      </c>
      <c r="P26" s="87">
        <f>'Tabell 4.1 DOK32025'!P26/'Tabell 4.1 DOK32025'!$S26*100</f>
        <v>9.2302537900996739</v>
      </c>
      <c r="Q26" s="87">
        <f>'Tabell 4.1 DOK32025'!Q26/'Tabell 4.1 DOK32025'!$S26*100</f>
        <v>9.7970237596671979</v>
      </c>
      <c r="R26" s="87">
        <f>'Tabell 4.1 DOK32025'!R26/'Tabell 4.1 DOK32025'!$S26*100</f>
        <v>8.0436664153893407</v>
      </c>
      <c r="S26" s="87">
        <f>'Tabell 4.1 DOK32025'!S26/'Tabell 4.1 DOK32025'!$S26*100</f>
        <v>100</v>
      </c>
    </row>
    <row r="27" spans="1:36" ht="16.5" customHeight="1" x14ac:dyDescent="0.35">
      <c r="A27" s="411" t="s">
        <v>214</v>
      </c>
      <c r="B27" s="411"/>
      <c r="C27" s="84">
        <f>'Tabell 4.1 DOK32025'!C27</f>
        <v>0.24</v>
      </c>
      <c r="D27" s="87">
        <f>'Tabell 4.1 DOK32025'!D27/'Tabell 4.1 DOK32025'!$S27*100</f>
        <v>10.163385202696585</v>
      </c>
      <c r="E27" s="87">
        <f>'Tabell 4.1 DOK32025'!E27/'Tabell 4.1 DOK32025'!$S27*100</f>
        <v>6.4741221082285776</v>
      </c>
      <c r="F27" s="87">
        <f>'Tabell 4.1 DOK32025'!F27/'Tabell 4.1 DOK32025'!$S27*100</f>
        <v>5.082847445915724</v>
      </c>
      <c r="G27" s="87">
        <f>'Tabell 4.1 DOK32025'!G27/'Tabell 4.1 DOK32025'!$S27*100</f>
        <v>2.9650707560277825</v>
      </c>
      <c r="H27" s="87">
        <f>'Tabell 4.1 DOK32025'!H27/'Tabell 4.1 DOK32025'!$S27*100</f>
        <v>3.7093441818746324</v>
      </c>
      <c r="I27" s="87">
        <f>'Tabell 4.1 DOK32025'!I27/'Tabell 4.1 DOK32025'!$S27*100</f>
        <v>1.6971025780995286</v>
      </c>
      <c r="J27" s="87">
        <f>'Tabell 4.1 DOK32025'!J27/'Tabell 4.1 DOK32025'!$S27*100</f>
        <v>2.0736848055866473</v>
      </c>
      <c r="K27" s="87">
        <f>'Tabell 4.1 DOK32025'!K27/'Tabell 4.1 DOK32025'!$S27*100</f>
        <v>2.1211641242989314</v>
      </c>
      <c r="L27" s="87">
        <f>'Tabell 4.1 DOK32025'!L27/'Tabell 4.1 DOK32025'!$S27*100</f>
        <v>7.5147522227123034</v>
      </c>
      <c r="M27" s="87">
        <f>'Tabell 4.1 DOK32025'!M27/'Tabell 4.1 DOK32025'!$S27*100</f>
        <v>9.1933790812738696</v>
      </c>
      <c r="N27" s="87">
        <f>'Tabell 4.1 DOK32025'!N27/'Tabell 4.1 DOK32025'!$S27*100</f>
        <v>11.470828376922148</v>
      </c>
      <c r="O27" s="87">
        <f>'Tabell 4.1 DOK32025'!O27/'Tabell 4.1 DOK32025'!$S27*100</f>
        <v>14.92866736394175</v>
      </c>
      <c r="P27" s="87">
        <f>'Tabell 4.1 DOK32025'!P27/'Tabell 4.1 DOK32025'!$S27*100</f>
        <v>6.0699300952630084</v>
      </c>
      <c r="Q27" s="87">
        <f>'Tabell 4.1 DOK32025'!Q27/'Tabell 4.1 DOK32025'!$S27*100</f>
        <v>3.2716236488763157</v>
      </c>
      <c r="R27" s="87">
        <f>'Tabell 4.1 DOK32025'!R27/'Tabell 4.1 DOK32025'!$S27*100</f>
        <v>13.264098008282218</v>
      </c>
      <c r="S27" s="87">
        <f>'Tabell 4.1 DOK32025'!S27/'Tabell 4.1 DOK32025'!$S27*100</f>
        <v>100</v>
      </c>
    </row>
    <row r="28" spans="1:36" ht="16.5" customHeight="1" x14ac:dyDescent="0.35">
      <c r="A28" s="411" t="s">
        <v>215</v>
      </c>
      <c r="B28" s="411"/>
      <c r="C28" s="86">
        <f>'Tabell 4.1 DOK32025'!C30</f>
        <v>0.08</v>
      </c>
      <c r="D28" s="87">
        <f>'Tabell 4.1 DOK32025'!D30/'Tabell 4.1 DOK32025'!$S30*100</f>
        <v>13.980582524271846</v>
      </c>
      <c r="E28" s="87">
        <f>'Tabell 4.1 DOK32025'!E30/'Tabell 4.1 DOK32025'!$S30*100</f>
        <v>7.0873786407766994</v>
      </c>
      <c r="F28" s="87">
        <f>'Tabell 4.1 DOK32025'!F30/'Tabell 4.1 DOK32025'!$S30*100</f>
        <v>5.9223300970873787</v>
      </c>
      <c r="G28" s="87">
        <f>'Tabell 4.1 DOK32025'!G30/'Tabell 4.1 DOK32025'!$S30*100</f>
        <v>2.912621359223301</v>
      </c>
      <c r="H28" s="87">
        <f>'Tabell 4.1 DOK32025'!H30/'Tabell 4.1 DOK32025'!$S30*100</f>
        <v>3.3980582524271843</v>
      </c>
      <c r="I28" s="87">
        <f>'Tabell 4.1 DOK32025'!I30/'Tabell 4.1 DOK32025'!$S30*100</f>
        <v>2.233009708737864</v>
      </c>
      <c r="J28" s="87">
        <f>'Tabell 4.1 DOK32025'!J30/'Tabell 4.1 DOK32025'!$S30*100</f>
        <v>4.3689320388349513</v>
      </c>
      <c r="K28" s="87">
        <f>'Tabell 4.1 DOK32025'!K30/'Tabell 4.1 DOK32025'!$S30*100</f>
        <v>3.5922330097087376</v>
      </c>
      <c r="L28" s="87">
        <f>'Tabell 4.1 DOK32025'!L30/'Tabell 4.1 DOK32025'!$S30*100</f>
        <v>6.8932038834951452</v>
      </c>
      <c r="M28" s="87">
        <f>'Tabell 4.1 DOK32025'!M30/'Tabell 4.1 DOK32025'!$S30*100</f>
        <v>5.2427184466019421</v>
      </c>
      <c r="N28" s="87">
        <f>'Tabell 4.1 DOK32025'!N30/'Tabell 4.1 DOK32025'!$S30*100</f>
        <v>10</v>
      </c>
      <c r="O28" s="87">
        <f>'Tabell 4.1 DOK32025'!O30/'Tabell 4.1 DOK32025'!$S30*100</f>
        <v>12.330097087378642</v>
      </c>
      <c r="P28" s="87">
        <f>'Tabell 4.1 DOK32025'!P30/'Tabell 4.1 DOK32025'!$S30*100</f>
        <v>4.4660194174757279</v>
      </c>
      <c r="Q28" s="87">
        <f>'Tabell 4.1 DOK32025'!Q30/'Tabell 4.1 DOK32025'!$S30*100</f>
        <v>3.9805825242718447</v>
      </c>
      <c r="R28" s="87">
        <f>'Tabell 4.1 DOK32025'!R30/'Tabell 4.1 DOK32025'!$S30*100</f>
        <v>13.592233009708737</v>
      </c>
      <c r="S28" s="87">
        <f>'Tabell 4.1 DOK32025'!S30/'Tabell 4.1 DOK32025'!$S30*100</f>
        <v>100</v>
      </c>
    </row>
    <row r="29" spans="1:36" ht="16.5" customHeight="1" x14ac:dyDescent="0.35">
      <c r="A29" s="411" t="s">
        <v>216</v>
      </c>
      <c r="B29" s="411"/>
      <c r="C29" s="86">
        <f>'Tabell 4.1 DOK32025'!C31</f>
        <v>0.1</v>
      </c>
      <c r="D29" s="87">
        <f>'Tabell 4.1 DOK32025'!D31/'Tabell 4.1 DOK32025'!$S31*100</f>
        <v>8.975785060323437</v>
      </c>
      <c r="E29" s="87">
        <f>'Tabell 4.1 DOK32025'!E31/'Tabell 4.1 DOK32025'!$S31*100</f>
        <v>9.3437152391546174</v>
      </c>
      <c r="F29" s="87">
        <f>'Tabell 4.1 DOK32025'!F31/'Tabell 4.1 DOK32025'!$S31*100</f>
        <v>5.0483443141952602</v>
      </c>
      <c r="G29" s="87">
        <f>'Tabell 4.1 DOK32025'!G31/'Tabell 4.1 DOK32025'!$S31*100</f>
        <v>4.5435098827757336</v>
      </c>
      <c r="H29" s="87">
        <f>'Tabell 4.1 DOK32025'!H31/'Tabell 4.1 DOK32025'!$S31*100</f>
        <v>6.6911953452554114</v>
      </c>
      <c r="I29" s="87">
        <f>'Tabell 4.1 DOK32025'!I31/'Tabell 4.1 DOK32025'!$S31*100</f>
        <v>3.5338410199366814</v>
      </c>
      <c r="J29" s="87">
        <f>'Tabell 4.1 DOK32025'!J31/'Tabell 4.1 DOK32025'!$S31*100</f>
        <v>3.3028150936938476</v>
      </c>
      <c r="K29" s="87">
        <f>'Tabell 4.1 DOK32025'!K31/'Tabell 4.1 DOK32025'!$S31*100</f>
        <v>6.8366561136305295</v>
      </c>
      <c r="L29" s="87">
        <f>'Tabell 4.1 DOK32025'!L31/'Tabell 4.1 DOK32025'!$S31*100</f>
        <v>6.9136647557114737</v>
      </c>
      <c r="M29" s="87">
        <f>'Tabell 4.1 DOK32025'!M31/'Tabell 4.1 DOK32025'!$S31*100</f>
        <v>6.6056301873876953</v>
      </c>
      <c r="N29" s="87">
        <f>'Tabell 4.1 DOK32025'!N31/'Tabell 4.1 DOK32025'!$S31*100</f>
        <v>8.8474373235218611</v>
      </c>
      <c r="O29" s="87">
        <f>'Tabell 4.1 DOK32025'!O31/'Tabell 4.1 DOK32025'!$S31*100</f>
        <v>10.533070933515873</v>
      </c>
      <c r="P29" s="87">
        <f>'Tabell 4.1 DOK32025'!P31/'Tabell 4.1 DOK32025'!$S31*100</f>
        <v>5.8184307350047062</v>
      </c>
      <c r="Q29" s="87">
        <f>'Tabell 4.1 DOK32025'!Q31/'Tabell 4.1 DOK32025'!$S31*100</f>
        <v>3.7990930093266018</v>
      </c>
      <c r="R29" s="87">
        <f>'Tabell 4.1 DOK32025'!R31/'Tabell 4.1 DOK32025'!$S31*100</f>
        <v>9.2068109865662695</v>
      </c>
      <c r="S29" s="87">
        <f>'Tabell 4.1 DOK32025'!S31/'Tabell 4.1 DOK32025'!$S31*100</f>
        <v>100</v>
      </c>
    </row>
    <row r="30" spans="1:36" ht="16.5" customHeight="1" x14ac:dyDescent="0.35">
      <c r="A30" s="411" t="s">
        <v>217</v>
      </c>
      <c r="B30" s="411"/>
      <c r="C30" s="86">
        <f>'Tabell 4.1 DOK32025'!C32</f>
        <v>0.2</v>
      </c>
      <c r="D30" s="87">
        <f>'Tabell 4.1 DOK32025'!D32/'Tabell 4.1 DOK32025'!$S32*100</f>
        <v>10.264582384782718</v>
      </c>
      <c r="E30" s="87">
        <f>'Tabell 4.1 DOK32025'!E32/'Tabell 4.1 DOK32025'!$S32*100</f>
        <v>7.0723933829109118</v>
      </c>
      <c r="F30" s="87">
        <f>'Tabell 4.1 DOK32025'!F32/'Tabell 4.1 DOK32025'!$S32*100</f>
        <v>4.077502908888551</v>
      </c>
      <c r="G30" s="87">
        <f>'Tabell 4.1 DOK32025'!G32/'Tabell 4.1 DOK32025'!$S32*100</f>
        <v>2.0792229473364698</v>
      </c>
      <c r="H30" s="87">
        <f>'Tabell 4.1 DOK32025'!H32/'Tabell 4.1 DOK32025'!$S32*100</f>
        <v>3.0353619669145546</v>
      </c>
      <c r="I30" s="87">
        <f>'Tabell 4.1 DOK32025'!I32/'Tabell 4.1 DOK32025'!$S32*100</f>
        <v>1.9881620883290332</v>
      </c>
      <c r="J30" s="87">
        <f>'Tabell 4.1 DOK32025'!J32/'Tabell 4.1 DOK32025'!$S32*100</f>
        <v>2.0488693276673242</v>
      </c>
      <c r="K30" s="87">
        <f>'Tabell 4.1 DOK32025'!K32/'Tabell 4.1 DOK32025'!$S32*100</f>
        <v>2.5598219254312742</v>
      </c>
      <c r="L30" s="87">
        <f>'Tabell 4.1 DOK32025'!L32/'Tabell 4.1 DOK32025'!$S32*100</f>
        <v>7.9880609095968031</v>
      </c>
      <c r="M30" s="87">
        <f>'Tabell 4.1 DOK32025'!M32/'Tabell 4.1 DOK32025'!$S32*100</f>
        <v>8.1853594374462482</v>
      </c>
      <c r="N30" s="87">
        <f>'Tabell 4.1 DOK32025'!N32/'Tabell 4.1 DOK32025'!$S32*100</f>
        <v>12.773814944098749</v>
      </c>
      <c r="O30" s="87">
        <f>'Tabell 4.1 DOK32025'!O32/'Tabell 4.1 DOK32025'!$S32*100</f>
        <v>16.208832903323721</v>
      </c>
      <c r="P30" s="87">
        <f>'Tabell 4.1 DOK32025'!P32/'Tabell 4.1 DOK32025'!$S32*100</f>
        <v>6.4552031163049524</v>
      </c>
      <c r="Q30" s="87">
        <f>'Tabell 4.1 DOK32025'!Q32/'Tabell 4.1 DOK32025'!$S32*100</f>
        <v>3.2023068750948549</v>
      </c>
      <c r="R30" s="87">
        <f>'Tabell 4.1 DOK32025'!R32/'Tabell 4.1 DOK32025'!$S32*100</f>
        <v>12.060504881873831</v>
      </c>
      <c r="S30" s="87">
        <f>'Tabell 4.1 DOK32025'!S32/'Tabell 4.1 DOK32025'!$S32*100</f>
        <v>100</v>
      </c>
    </row>
    <row r="31" spans="1:36" ht="16.5" customHeight="1" x14ac:dyDescent="0.35">
      <c r="A31" s="411" t="s">
        <v>218</v>
      </c>
      <c r="B31" s="411"/>
      <c r="C31" s="86">
        <f>'Tabell 4.1 DOK32025'!C33</f>
        <v>0.14000000000000001</v>
      </c>
      <c r="D31" s="87">
        <f>'Tabell 4.1 DOK32025'!D33/'Tabell 4.1 DOK32025'!$S33*100</f>
        <v>15.879132021902251</v>
      </c>
      <c r="E31" s="87">
        <f>'Tabell 4.1 DOK32025'!E33/'Tabell 4.1 DOK32025'!$S33*100</f>
        <v>12.28959643074427</v>
      </c>
      <c r="F31" s="87">
        <f>'Tabell 4.1 DOK32025'!F33/'Tabell 4.1 DOK32025'!$S33*100</f>
        <v>16.40640843642263</v>
      </c>
      <c r="G31" s="87">
        <f>'Tabell 4.1 DOK32025'!G33/'Tabell 4.1 DOK32025'!$S33*100</f>
        <v>3.7619144189819509</v>
      </c>
      <c r="H31" s="87">
        <f>'Tabell 4.1 DOK32025'!H33/'Tabell 4.1 DOK32025'!$S33*100</f>
        <v>5.2119245589129992</v>
      </c>
      <c r="I31" s="87">
        <f>'Tabell 4.1 DOK32025'!I33/'Tabell 4.1 DOK32025'!$S33*100</f>
        <v>2.7377813830865949</v>
      </c>
      <c r="J31" s="87">
        <f>'Tabell 4.1 DOK32025'!J33/'Tabell 4.1 DOK32025'!$S33*100</f>
        <v>3.5793956601095114</v>
      </c>
      <c r="K31" s="87">
        <f>'Tabell 4.1 DOK32025'!K33/'Tabell 4.1 DOK32025'!$S33*100</f>
        <v>3.2244980734131006</v>
      </c>
      <c r="L31" s="87">
        <f>'Tabell 4.1 DOK32025'!L33/'Tabell 4.1 DOK32025'!$S33*100</f>
        <v>3.8531737984181706</v>
      </c>
      <c r="M31" s="87">
        <f>'Tabell 4.1 DOK32025'!M33/'Tabell 4.1 DOK32025'!$S33*100</f>
        <v>4.5832488339079296</v>
      </c>
      <c r="N31" s="87">
        <f>'Tabell 4.1 DOK32025'!N33/'Tabell 4.1 DOK32025'!$S33*100</f>
        <v>5.6885013181910358</v>
      </c>
      <c r="O31" s="87">
        <f>'Tabell 4.1 DOK32025'!O33/'Tabell 4.1 DOK32025'!$S33*100</f>
        <v>7.2399107686067738</v>
      </c>
      <c r="P31" s="87">
        <f>'Tabell 4.1 DOK32025'!P33/'Tabell 4.1 DOK32025'!$S33*100</f>
        <v>6.7329142161833309</v>
      </c>
      <c r="Q31" s="87">
        <f>'Tabell 4.1 DOK32025'!Q33/'Tabell 4.1 DOK32025'!$S33*100</f>
        <v>4.0863922125329548</v>
      </c>
      <c r="R31" s="87">
        <f>'Tabell 4.1 DOK32025'!R33/'Tabell 4.1 DOK32025'!$S33*100</f>
        <v>4.7252078685864936</v>
      </c>
      <c r="S31" s="87">
        <f>'Tabell 4.1 DOK32025'!S33/'Tabell 4.1 DOK32025'!$S33*100</f>
        <v>100</v>
      </c>
    </row>
    <row r="32" spans="1:36" ht="16.5" customHeight="1" x14ac:dyDescent="0.35">
      <c r="A32" s="412" t="s">
        <v>219</v>
      </c>
      <c r="B32" s="412"/>
      <c r="C32" s="86">
        <f>'Tabell 4.1 DOK32025'!C34</f>
        <v>0.06</v>
      </c>
      <c r="D32" s="87">
        <f>'Tabell 4.1 DOK32025'!D34/'Tabell 4.1 DOK32025'!$S34*100</f>
        <v>12.684961866892641</v>
      </c>
      <c r="E32" s="87">
        <f>'Tabell 4.1 DOK32025'!E34/'Tabell 4.1 DOK32025'!$S34*100</f>
        <v>8.2458770614692654</v>
      </c>
      <c r="F32" s="87">
        <f>'Tabell 4.1 DOK32025'!F34/'Tabell 4.1 DOK32025'!$S34*100</f>
        <v>5.0322664754579236</v>
      </c>
      <c r="G32" s="87">
        <f>'Tabell 4.1 DOK32025'!G34/'Tabell 4.1 DOK32025'!$S34*100</f>
        <v>3.0441301088586141</v>
      </c>
      <c r="H32" s="87">
        <f>'Tabell 4.1 DOK32025'!H34/'Tabell 4.1 DOK32025'!$S34*100</f>
        <v>4.4456032853138652</v>
      </c>
      <c r="I32" s="87">
        <f>'Tabell 4.1 DOK32025'!I34/'Tabell 4.1 DOK32025'!$S34*100</f>
        <v>2.0793950850661624</v>
      </c>
      <c r="J32" s="87">
        <f>'Tabell 4.1 DOK32025'!J34/'Tabell 4.1 DOK32025'!$S34*100</f>
        <v>2.8616126719249073</v>
      </c>
      <c r="K32" s="87">
        <f>'Tabell 4.1 DOK32025'!K34/'Tabell 4.1 DOK32025'!$S34*100</f>
        <v>3.3896095430545592</v>
      </c>
      <c r="L32" s="87">
        <f>'Tabell 4.1 DOK32025'!L34/'Tabell 4.1 DOK32025'!$S34*100</f>
        <v>7.2941789974577924</v>
      </c>
      <c r="M32" s="87">
        <f>'Tabell 4.1 DOK32025'!M34/'Tabell 4.1 DOK32025'!$S34*100</f>
        <v>6.4207026921321946</v>
      </c>
      <c r="N32" s="87">
        <f>'Tabell 4.1 DOK32025'!N34/'Tabell 4.1 DOK32025'!$S34*100</f>
        <v>10.905416856788996</v>
      </c>
      <c r="O32" s="87">
        <f>'Tabell 4.1 DOK32025'!O34/'Tabell 4.1 DOK32025'!$S34*100</f>
        <v>11.831041001238511</v>
      </c>
      <c r="P32" s="87">
        <f>'Tabell 4.1 DOK32025'!P34/'Tabell 4.1 DOK32025'!$S34*100</f>
        <v>5.3842643895443585</v>
      </c>
      <c r="Q32" s="87">
        <f>'Tabell 4.1 DOK32025'!Q34/'Tabell 4.1 DOK32025'!$S34*100</f>
        <v>3.7872368163744214</v>
      </c>
      <c r="R32" s="87">
        <f>'Tabell 4.1 DOK32025'!R34/'Tabell 4.1 DOK32025'!$S34*100</f>
        <v>12.593703148425787</v>
      </c>
      <c r="S32" s="87">
        <f>'Tabell 4.1 DOK32025'!S34/'Tabell 4.1 DOK32025'!$S34*100</f>
        <v>100</v>
      </c>
    </row>
    <row r="33" spans="1:38" ht="16.5" customHeight="1" x14ac:dyDescent="0.35">
      <c r="A33" s="411" t="s">
        <v>220</v>
      </c>
      <c r="B33" s="411"/>
      <c r="C33" s="86">
        <f>'Tabell 4.1 DOK32025'!C35</f>
        <v>0.05</v>
      </c>
      <c r="D33" s="87">
        <f>'Tabell 4.1 DOK32025'!D35/'Tabell 4.1 DOK32025'!$S35*100</f>
        <v>8.2751744765702888</v>
      </c>
      <c r="E33" s="87">
        <f>'Tabell 4.1 DOK32025'!E35/'Tabell 4.1 DOK32025'!$S35*100</f>
        <v>5.5832502492522433</v>
      </c>
      <c r="F33" s="87">
        <f>'Tabell 4.1 DOK32025'!F35/'Tabell 4.1 DOK32025'!$S35*100</f>
        <v>4.4865403788634097</v>
      </c>
      <c r="G33" s="87">
        <f>'Tabell 4.1 DOK32025'!G35/'Tabell 4.1 DOK32025'!$S35*100</f>
        <v>2.6919242273180455</v>
      </c>
      <c r="H33" s="87">
        <f>'Tabell 4.1 DOK32025'!H35/'Tabell 4.1 DOK32025'!$S35*100</f>
        <v>3.6889332003988038</v>
      </c>
      <c r="I33" s="87">
        <f>'Tabell 4.1 DOK32025'!I35/'Tabell 4.1 DOK32025'!$S35*100</f>
        <v>2.9910269192422732</v>
      </c>
      <c r="J33" s="87">
        <f>'Tabell 4.1 DOK32025'!J35/'Tabell 4.1 DOK32025'!$S35*100</f>
        <v>5.5832502492522433</v>
      </c>
      <c r="K33" s="87">
        <f>'Tabell 4.1 DOK32025'!K35/'Tabell 4.1 DOK32025'!$S35*100</f>
        <v>4.6859421734795612</v>
      </c>
      <c r="L33" s="87">
        <f>'Tabell 4.1 DOK32025'!L35/'Tabell 4.1 DOK32025'!$S35*100</f>
        <v>6.6799601196410761</v>
      </c>
      <c r="M33" s="87">
        <f>'Tabell 4.1 DOK32025'!M35/'Tabell 4.1 DOK32025'!$S35*100</f>
        <v>6.3808574277168493</v>
      </c>
      <c r="N33" s="87">
        <f>'Tabell 4.1 DOK32025'!N35/'Tabell 4.1 DOK32025'!$S35*100</f>
        <v>10.867397806580259</v>
      </c>
      <c r="O33" s="87">
        <f>'Tabell 4.1 DOK32025'!O35/'Tabell 4.1 DOK32025'!$S35*100</f>
        <v>12.961116650049851</v>
      </c>
      <c r="P33" s="87">
        <f>'Tabell 4.1 DOK32025'!P35/'Tabell 4.1 DOK32025'!$S35*100</f>
        <v>7.5772681954137582</v>
      </c>
      <c r="Q33" s="87">
        <f>'Tabell 4.1 DOK32025'!Q35/'Tabell 4.1 DOK32025'!$S35*100</f>
        <v>5.9820538384845463</v>
      </c>
      <c r="R33" s="87">
        <f>'Tabell 4.1 DOK32025'!R35/'Tabell 4.1 DOK32025'!$S35*100</f>
        <v>11.56530408773679</v>
      </c>
      <c r="S33" s="87">
        <f>'Tabell 4.1 DOK32025'!S35/'Tabell 4.1 DOK32025'!$S35*100</f>
        <v>100</v>
      </c>
    </row>
    <row r="34" spans="1:38" ht="16.5" customHeight="1" x14ac:dyDescent="0.35">
      <c r="A34" s="411" t="s">
        <v>221</v>
      </c>
      <c r="B34" s="411"/>
      <c r="C34" s="86">
        <f>'Tabell 4.1 DOK32025'!C36</f>
        <v>0.03</v>
      </c>
      <c r="D34" s="87">
        <f>'Tabell 4.1 DOK32025'!D36/'Tabell 4.1 DOK32025'!$S36*100</f>
        <v>11.811652035115722</v>
      </c>
      <c r="E34" s="87">
        <f>'Tabell 4.1 DOK32025'!E36/'Tabell 4.1 DOK32025'!$S36*100</f>
        <v>11.598829475924449</v>
      </c>
      <c r="F34" s="87">
        <f>'Tabell 4.1 DOK32025'!F36/'Tabell 4.1 DOK32025'!$S36*100</f>
        <v>8.7656291566906095</v>
      </c>
      <c r="G34" s="87">
        <f>'Tabell 4.1 DOK32025'!G36/'Tabell 4.1 DOK32025'!$S36*100</f>
        <v>7.4354881617451447</v>
      </c>
      <c r="H34" s="87">
        <f>'Tabell 4.1 DOK32025'!H36/'Tabell 4.1 DOK32025'!$S36*100</f>
        <v>8.4996009577015172</v>
      </c>
      <c r="I34" s="87">
        <f>'Tabell 4.1 DOK32025'!I36/'Tabell 4.1 DOK32025'!$S36*100</f>
        <v>2.8332003192338386</v>
      </c>
      <c r="J34" s="87">
        <f>'Tabell 4.1 DOK32025'!J36/'Tabell 4.1 DOK32025'!$S36*100</f>
        <v>4.4426709231178503</v>
      </c>
      <c r="K34" s="87">
        <f>'Tabell 4.1 DOK32025'!K36/'Tabell 4.1 DOK32025'!$S36*100</f>
        <v>5.1210428305400377</v>
      </c>
      <c r="L34" s="87">
        <f>'Tabell 4.1 DOK32025'!L36/'Tabell 4.1 DOK32025'!$S36*100</f>
        <v>5.1210428305400377</v>
      </c>
      <c r="M34" s="87">
        <f>'Tabell 4.1 DOK32025'!M36/'Tabell 4.1 DOK32025'!$S36*100</f>
        <v>4.908220271348763</v>
      </c>
      <c r="N34" s="87">
        <f>'Tabell 4.1 DOK32025'!N36/'Tabell 4.1 DOK32025'!$S36*100</f>
        <v>5.0545357807927642</v>
      </c>
      <c r="O34" s="87">
        <f>'Tabell 4.1 DOK32025'!O36/'Tabell 4.1 DOK32025'!$S36*100</f>
        <v>8.1670657089651506</v>
      </c>
      <c r="P34" s="87">
        <f>'Tabell 4.1 DOK32025'!P36/'Tabell 4.1 DOK32025'!$S36*100</f>
        <v>5.8925246076084061</v>
      </c>
      <c r="Q34" s="87">
        <f>'Tabell 4.1 DOK32025'!Q36/'Tabell 4.1 DOK32025'!$S36*100</f>
        <v>4.7086991221069434</v>
      </c>
      <c r="R34" s="87">
        <f>'Tabell 4.1 DOK32025'!R36/'Tabell 4.1 DOK32025'!$S36*100</f>
        <v>5.6397978185687681</v>
      </c>
      <c r="S34" s="87">
        <f>'Tabell 4.1 DOK32025'!S36/'Tabell 4.1 DOK32025'!$S36*100</f>
        <v>100</v>
      </c>
    </row>
    <row r="35" spans="1:38" ht="16.5" customHeight="1" x14ac:dyDescent="0.35">
      <c r="A35" s="413" t="s">
        <v>222</v>
      </c>
      <c r="B35" s="413"/>
      <c r="C35" s="206" t="s">
        <v>202</v>
      </c>
      <c r="D35" s="207">
        <f>SUMPRODUCT($C24:$C34,D24:D34)</f>
        <v>10.925563439758987</v>
      </c>
      <c r="E35" s="207">
        <f t="shared" ref="E35:R35" si="10">SUMPRODUCT($C24:$C34,E24:E34)</f>
        <v>7.8622782772127557</v>
      </c>
      <c r="F35" s="207">
        <f t="shared" si="10"/>
        <v>6.4737440851636903</v>
      </c>
      <c r="G35" s="207">
        <f t="shared" si="10"/>
        <v>3.1807192697237916</v>
      </c>
      <c r="H35" s="207">
        <f t="shared" si="10"/>
        <v>4.3601840681709181</v>
      </c>
      <c r="I35" s="207">
        <f t="shared" si="10"/>
        <v>2.6447376073886586</v>
      </c>
      <c r="J35" s="207">
        <f t="shared" si="10"/>
        <v>3.6410934471589949</v>
      </c>
      <c r="K35" s="207">
        <f t="shared" si="10"/>
        <v>3.9746754117177319</v>
      </c>
      <c r="L35" s="207">
        <f t="shared" si="10"/>
        <v>6.7325030516161197</v>
      </c>
      <c r="M35" s="207">
        <f t="shared" si="10"/>
        <v>6.8630987188361452</v>
      </c>
      <c r="N35" s="207">
        <f t="shared" si="10"/>
        <v>9.7604231247465663</v>
      </c>
      <c r="O35" s="207">
        <f t="shared" si="10"/>
        <v>12.312072842081305</v>
      </c>
      <c r="P35" s="207">
        <f t="shared" si="10"/>
        <v>6.4181032771929258</v>
      </c>
      <c r="Q35" s="207">
        <f t="shared" si="10"/>
        <v>4.3171673068683543</v>
      </c>
      <c r="R35" s="207">
        <f t="shared" si="10"/>
        <v>10.533636072363063</v>
      </c>
      <c r="S35" s="207">
        <f>SUM(D35:R35)</f>
        <v>100.00000000000001</v>
      </c>
      <c r="U35" s="83"/>
    </row>
    <row r="36" spans="1:38" ht="16.5" customHeight="1" x14ac:dyDescent="0.35">
      <c r="A36" s="414"/>
      <c r="B36" s="414"/>
      <c r="C36" s="78"/>
      <c r="D36" s="17"/>
      <c r="E36" s="17"/>
      <c r="F36" s="17"/>
      <c r="G36" s="17"/>
      <c r="H36" s="17"/>
      <c r="I36" s="17"/>
      <c r="J36" s="17"/>
      <c r="K36" s="17"/>
      <c r="L36" s="17"/>
      <c r="M36" s="17"/>
      <c r="N36" s="17"/>
      <c r="O36" s="17"/>
      <c r="P36" s="17"/>
      <c r="Q36" s="17"/>
      <c r="R36" s="17"/>
      <c r="S36" s="17"/>
    </row>
    <row r="37" spans="1:38" ht="16.5" customHeight="1" x14ac:dyDescent="0.35">
      <c r="A37" s="415" t="str">
        <f>'Tabell 4.1 DOK32025'!A39</f>
        <v>Kriterienøkkel FO2B Barnevern</v>
      </c>
      <c r="B37" s="415"/>
      <c r="C37" s="88">
        <f>'Tabell 4.1 DOK32025'!C39</f>
        <v>0.8</v>
      </c>
      <c r="D37" s="89">
        <f>'Tabell 4.1 DOK32025'!D39</f>
        <v>10.925563439758985</v>
      </c>
      <c r="E37" s="89">
        <f>'Tabell 4.1 DOK32025'!E39</f>
        <v>7.8622782772127549</v>
      </c>
      <c r="F37" s="89">
        <f>'Tabell 4.1 DOK32025'!F39</f>
        <v>6.4737440851636912</v>
      </c>
      <c r="G37" s="89">
        <f>'Tabell 4.1 DOK32025'!G39</f>
        <v>3.1807192697237912</v>
      </c>
      <c r="H37" s="89">
        <f>'Tabell 4.1 DOK32025'!H39</f>
        <v>4.3601840681709199</v>
      </c>
      <c r="I37" s="89">
        <f>'Tabell 4.1 DOK32025'!I39</f>
        <v>2.6447376073886586</v>
      </c>
      <c r="J37" s="89">
        <f>'Tabell 4.1 DOK32025'!J39</f>
        <v>3.6410934471589949</v>
      </c>
      <c r="K37" s="89">
        <f>'Tabell 4.1 DOK32025'!K39</f>
        <v>3.974675411717731</v>
      </c>
      <c r="L37" s="89">
        <f>'Tabell 4.1 DOK32025'!L39</f>
        <v>6.7325030516161206</v>
      </c>
      <c r="M37" s="89">
        <f>'Tabell 4.1 DOK32025'!M39</f>
        <v>6.8630987188361452</v>
      </c>
      <c r="N37" s="89">
        <f>'Tabell 4.1 DOK32025'!N39</f>
        <v>9.760423124746568</v>
      </c>
      <c r="O37" s="89">
        <f>'Tabell 4.1 DOK32025'!O39</f>
        <v>12.312072842081303</v>
      </c>
      <c r="P37" s="89">
        <f>'Tabell 4.1 DOK32025'!P39</f>
        <v>6.4181032771929258</v>
      </c>
      <c r="Q37" s="89">
        <f>'Tabell 4.1 DOK32025'!Q39</f>
        <v>4.3171673068683534</v>
      </c>
      <c r="R37" s="89">
        <f>'Tabell 4.1 DOK32025'!R39</f>
        <v>10.533636072363063</v>
      </c>
      <c r="S37" s="89">
        <v>100.00000000000001</v>
      </c>
    </row>
    <row r="38" spans="1:38" ht="16.5" customHeight="1" x14ac:dyDescent="0.35">
      <c r="A38" s="411" t="str">
        <f>'Tabell 4.1 DOK32025'!A40</f>
        <v>Regnskapsandeler 2023 FO2B Barnevern</v>
      </c>
      <c r="B38" s="411"/>
      <c r="C38" s="88">
        <f>'Tabell 4.1 DOK32025'!C40</f>
        <v>0.2</v>
      </c>
      <c r="D38" s="89">
        <f>'Tabell 4.1 DOK32025'!D40</f>
        <v>10.464845298451216</v>
      </c>
      <c r="E38" s="89">
        <f>'Tabell 4.1 DOK32025'!E40</f>
        <v>8.4925720984354793</v>
      </c>
      <c r="F38" s="89">
        <f>'Tabell 4.1 DOK32025'!F40</f>
        <v>6.7783927735513601</v>
      </c>
      <c r="G38" s="89">
        <f>'Tabell 4.1 DOK32025'!G40</f>
        <v>3.6447743025716526</v>
      </c>
      <c r="H38" s="89">
        <f>'Tabell 4.1 DOK32025'!H40</f>
        <v>4.0136712971846196</v>
      </c>
      <c r="I38" s="89">
        <f>'Tabell 4.1 DOK32025'!I40</f>
        <v>2.6104548894074124</v>
      </c>
      <c r="J38" s="89">
        <f>'Tabell 4.1 DOK32025'!J40</f>
        <v>2.5175913369392542</v>
      </c>
      <c r="K38" s="89">
        <f>'Tabell 4.1 DOK32025'!K40</f>
        <v>2.9282483343001782</v>
      </c>
      <c r="L38" s="89">
        <f>'Tabell 4.1 DOK32025'!L40</f>
        <v>5.2176410156777342</v>
      </c>
      <c r="M38" s="89">
        <f>'Tabell 4.1 DOK32025'!M40</f>
        <v>6.7053421371522202</v>
      </c>
      <c r="N38" s="89">
        <f>'Tabell 4.1 DOK32025'!N40</f>
        <v>8.2294775236281268</v>
      </c>
      <c r="O38" s="89">
        <f>'Tabell 4.1 DOK32025'!O40</f>
        <v>10.596185481693732</v>
      </c>
      <c r="P38" s="89">
        <f>'Tabell 4.1 DOK32025'!P40</f>
        <v>8.15088382673874</v>
      </c>
      <c r="Q38" s="89">
        <f>'Tabell 4.1 DOK32025'!Q40</f>
        <v>4.7421926446742662</v>
      </c>
      <c r="R38" s="89">
        <f>'Tabell 4.1 DOK32025'!R40</f>
        <v>14.907727039594015</v>
      </c>
      <c r="S38" s="89">
        <f t="shared" ref="S38" si="11">S35</f>
        <v>100.00000000000001</v>
      </c>
      <c r="W38" s="83"/>
      <c r="X38" s="83"/>
      <c r="Y38" s="83"/>
      <c r="Z38" s="83"/>
      <c r="AA38" s="83"/>
      <c r="AB38" s="83"/>
      <c r="AC38" s="83"/>
      <c r="AD38" s="83"/>
      <c r="AE38" s="83"/>
      <c r="AF38" s="83"/>
      <c r="AG38" s="83"/>
      <c r="AH38" s="83"/>
      <c r="AI38" s="83"/>
      <c r="AJ38" s="83"/>
      <c r="AK38" s="83"/>
      <c r="AL38" s="83"/>
    </row>
    <row r="39" spans="1:38" ht="16.5" customHeight="1" thickBot="1" x14ac:dyDescent="0.4">
      <c r="A39" s="416" t="s">
        <v>223</v>
      </c>
      <c r="B39" s="416"/>
      <c r="C39" s="208" t="s">
        <v>202</v>
      </c>
      <c r="D39" s="209">
        <f>SUMPRODUCT($C37:$C38,D37:D38)</f>
        <v>10.833419811497432</v>
      </c>
      <c r="E39" s="209">
        <f t="shared" ref="E39:R39" si="12">SUMPRODUCT($C37:$C38,E37:E38)</f>
        <v>7.9883370414573003</v>
      </c>
      <c r="F39" s="209">
        <f t="shared" si="12"/>
        <v>6.534673822841226</v>
      </c>
      <c r="G39" s="209">
        <f t="shared" si="12"/>
        <v>3.2735302762933634</v>
      </c>
      <c r="H39" s="209">
        <f t="shared" si="12"/>
        <v>4.2908815139736607</v>
      </c>
      <c r="I39" s="209">
        <f t="shared" si="12"/>
        <v>2.6378810637924093</v>
      </c>
      <c r="J39" s="209">
        <f t="shared" si="12"/>
        <v>3.4163930251150472</v>
      </c>
      <c r="K39" s="209">
        <f t="shared" si="12"/>
        <v>3.7653899962342208</v>
      </c>
      <c r="L39" s="209">
        <f t="shared" si="12"/>
        <v>6.4295306444284437</v>
      </c>
      <c r="M39" s="209">
        <f t="shared" si="12"/>
        <v>6.8315474024993605</v>
      </c>
      <c r="N39" s="209">
        <f t="shared" si="12"/>
        <v>9.4542340045228812</v>
      </c>
      <c r="O39" s="209">
        <f t="shared" si="12"/>
        <v>11.968895370003789</v>
      </c>
      <c r="P39" s="209">
        <f t="shared" si="12"/>
        <v>6.764659387102089</v>
      </c>
      <c r="Q39" s="209">
        <f t="shared" si="12"/>
        <v>4.4021723744295365</v>
      </c>
      <c r="R39" s="209">
        <f t="shared" si="12"/>
        <v>11.408454265809254</v>
      </c>
      <c r="S39" s="209">
        <f>SUM(D39:R39)</f>
        <v>100.00000000000001</v>
      </c>
      <c r="U39" s="83"/>
      <c r="V39" s="83"/>
      <c r="W39" s="83"/>
      <c r="X39" s="83"/>
      <c r="Y39" s="83"/>
      <c r="Z39" s="83"/>
      <c r="AA39" s="83"/>
      <c r="AB39" s="83"/>
      <c r="AC39" s="83"/>
      <c r="AD39" s="83"/>
      <c r="AE39" s="83"/>
      <c r="AF39" s="83"/>
      <c r="AG39" s="83"/>
      <c r="AH39" s="83"/>
      <c r="AI39" s="83"/>
      <c r="AJ39" s="83"/>
      <c r="AK39" s="83"/>
      <c r="AL39" s="83"/>
    </row>
    <row r="40" spans="1:38" ht="16.5" customHeight="1" thickBot="1" x14ac:dyDescent="0.4">
      <c r="A40" s="417"/>
      <c r="B40" s="417"/>
      <c r="C40" s="90"/>
      <c r="D40" s="91"/>
      <c r="E40" s="91"/>
      <c r="F40" s="91"/>
      <c r="G40" s="91"/>
      <c r="H40" s="91"/>
      <c r="I40" s="91"/>
      <c r="J40" s="91"/>
      <c r="K40" s="91"/>
      <c r="L40" s="91"/>
      <c r="M40" s="91"/>
      <c r="N40" s="91"/>
      <c r="O40" s="91"/>
      <c r="P40" s="91"/>
      <c r="Q40" s="91"/>
      <c r="R40" s="91"/>
      <c r="S40" s="91"/>
      <c r="W40" s="83"/>
      <c r="X40" s="83"/>
      <c r="Y40" s="83"/>
      <c r="Z40" s="83"/>
      <c r="AA40" s="83"/>
      <c r="AB40" s="83"/>
      <c r="AC40" s="83"/>
      <c r="AD40" s="83"/>
      <c r="AE40" s="83"/>
      <c r="AF40" s="83"/>
      <c r="AG40" s="83"/>
      <c r="AH40" s="83"/>
      <c r="AI40" s="83"/>
      <c r="AJ40" s="83"/>
      <c r="AK40" s="83"/>
      <c r="AL40" s="83"/>
    </row>
    <row r="41" spans="1:38" ht="16.5" customHeight="1" x14ac:dyDescent="0.35">
      <c r="A41" s="389" t="str">
        <f>'Tabell 2.1 DOK32025'!A30</f>
        <v>FO2C Aktivitetstilbud for barn og unge, helsestasjon og skolehelsetjeneste</v>
      </c>
      <c r="B41" s="389"/>
      <c r="C41" s="165"/>
      <c r="D41" s="166"/>
      <c r="E41" s="166"/>
      <c r="F41" s="166"/>
      <c r="G41" s="166"/>
      <c r="H41" s="166"/>
      <c r="I41" s="166"/>
      <c r="J41" s="166"/>
      <c r="K41" s="166"/>
      <c r="L41" s="166"/>
      <c r="M41" s="166"/>
      <c r="N41" s="166"/>
      <c r="O41" s="166"/>
      <c r="P41" s="166"/>
      <c r="Q41" s="166"/>
      <c r="R41" s="166"/>
      <c r="S41" s="166"/>
      <c r="W41" s="83"/>
      <c r="X41" s="83"/>
      <c r="Y41" s="83"/>
      <c r="Z41" s="83"/>
      <c r="AA41" s="83"/>
      <c r="AB41" s="83"/>
      <c r="AC41" s="83"/>
      <c r="AD41" s="83"/>
      <c r="AE41" s="83"/>
      <c r="AF41" s="83"/>
      <c r="AG41" s="83"/>
      <c r="AH41" s="83"/>
      <c r="AI41" s="83"/>
      <c r="AJ41" s="83"/>
      <c r="AK41" s="83"/>
      <c r="AL41" s="83"/>
    </row>
    <row r="42" spans="1:38" ht="16.5" customHeight="1" x14ac:dyDescent="0.35">
      <c r="A42" s="411" t="str">
        <f>'Tabell 4.1 DOK32025'!A44:B44</f>
        <v>1. Fødte 2023</v>
      </c>
      <c r="B42" s="411"/>
      <c r="C42" s="84">
        <f>'Tabell 4.1 DOK32025'!C44</f>
        <v>0.28000000000000003</v>
      </c>
      <c r="D42" s="85">
        <f>'Tabell 4.1 DOK32025'!D44/'Tabell 4.1 DOK32025'!$S44*100</f>
        <v>11.680878402055834</v>
      </c>
      <c r="E42" s="85">
        <f>'Tabell 4.1 DOK32025'!E44/'Tabell 4.1 DOK32025'!$S44*100</f>
        <v>12.323326714168905</v>
      </c>
      <c r="F42" s="85">
        <f>'Tabell 4.1 DOK32025'!F44/'Tabell 4.1 DOK32025'!$S44*100</f>
        <v>9.2512556944282203</v>
      </c>
      <c r="G42" s="85">
        <f>'Tabell 4.1 DOK32025'!G44/'Tabell 4.1 DOK32025'!$S44*100</f>
        <v>5.5484172409765211</v>
      </c>
      <c r="H42" s="85">
        <f>'Tabell 4.1 DOK32025'!H44/'Tabell 4.1 DOK32025'!$S44*100</f>
        <v>6.774909473192384</v>
      </c>
      <c r="I42" s="85">
        <f>'Tabell 4.1 DOK32025'!I44/'Tabell 4.1 DOK32025'!$S44*100</f>
        <v>4.6139469688120549</v>
      </c>
      <c r="J42" s="85">
        <f>'Tabell 4.1 DOK32025'!J44/'Tabell 4.1 DOK32025'!$S44*100</f>
        <v>6.3777596075224858</v>
      </c>
      <c r="K42" s="85">
        <f>'Tabell 4.1 DOK32025'!K44/'Tabell 4.1 DOK32025'!$S44*100</f>
        <v>6.1441420394813688</v>
      </c>
      <c r="L42" s="85">
        <f>'Tabell 4.1 DOK32025'!L44/'Tabell 4.1 DOK32025'!$S44*100</f>
        <v>5.8170774442238056</v>
      </c>
      <c r="M42" s="85">
        <f>'Tabell 4.1 DOK32025'!M44/'Tabell 4.1 DOK32025'!$S44*100</f>
        <v>3.387454736596192</v>
      </c>
      <c r="N42" s="85">
        <f>'Tabell 4.1 DOK32025'!N44/'Tabell 4.1 DOK32025'!$S44*100</f>
        <v>3.9831795351010397</v>
      </c>
      <c r="O42" s="85">
        <f>'Tabell 4.1 DOK32025'!O44/'Tabell 4.1 DOK32025'!$S44*100</f>
        <v>6.7281859595841613</v>
      </c>
      <c r="P42" s="85">
        <f>'Tabell 4.1 DOK32025'!P44/'Tabell 4.1 DOK32025'!$S44*100</f>
        <v>6.541291905151267</v>
      </c>
      <c r="Q42" s="85">
        <f>'Tabell 4.1 DOK32025'!Q44/'Tabell 4.1 DOK32025'!$S44*100</f>
        <v>6.2843125803060396</v>
      </c>
      <c r="R42" s="85">
        <f>'Tabell 4.1 DOK32025'!R44/'Tabell 4.1 DOK32025'!$S44*100</f>
        <v>4.54386169839972</v>
      </c>
      <c r="S42" s="85">
        <f>'Tabell 4.1 DOK32025'!S44/'Tabell 4.1 DOK32025'!$S44*100</f>
        <v>100</v>
      </c>
      <c r="W42" s="83"/>
      <c r="X42" s="83"/>
      <c r="Y42" s="83"/>
      <c r="Z42" s="83"/>
      <c r="AA42" s="83"/>
      <c r="AB42" s="83"/>
      <c r="AC42" s="83"/>
      <c r="AD42" s="83"/>
      <c r="AE42" s="83"/>
      <c r="AF42" s="83"/>
      <c r="AG42" s="83"/>
      <c r="AH42" s="83"/>
      <c r="AI42" s="83"/>
      <c r="AJ42" s="83"/>
      <c r="AK42" s="83"/>
      <c r="AL42" s="83"/>
    </row>
    <row r="43" spans="1:38" ht="16.5" customHeight="1" x14ac:dyDescent="0.35">
      <c r="A43" s="411" t="s">
        <v>224</v>
      </c>
      <c r="B43" s="411"/>
      <c r="C43" s="84">
        <f>'Tabell 4.1 DOK32025'!C45</f>
        <v>0.12</v>
      </c>
      <c r="D43" s="87">
        <f>'Tabell 4.1 DOK32025'!D45/'Tabell 4.1 DOK32025'!$S45*100</f>
        <v>8.9645254074784262</v>
      </c>
      <c r="E43" s="87">
        <f>'Tabell 4.1 DOK32025'!E45/'Tabell 4.1 DOK32025'!$S45*100</f>
        <v>8.3466496218174075</v>
      </c>
      <c r="F43" s="87">
        <f>'Tabell 4.1 DOK32025'!F45/'Tabell 4.1 DOK32025'!$S45*100</f>
        <v>6.1467987642484285</v>
      </c>
      <c r="G43" s="87">
        <f>'Tabell 4.1 DOK32025'!G45/'Tabell 4.1 DOK32025'!$S45*100</f>
        <v>3.8350910834132312</v>
      </c>
      <c r="H43" s="87">
        <f>'Tabell 4.1 DOK32025'!H45/'Tabell 4.1 DOK32025'!$S45*100</f>
        <v>4.8684350697773517</v>
      </c>
      <c r="I43" s="87">
        <f>'Tabell 4.1 DOK32025'!I45/'Tabell 4.1 DOK32025'!$S45*100</f>
        <v>5.1480771279428996</v>
      </c>
      <c r="J43" s="87">
        <f>'Tabell 4.1 DOK32025'!J45/'Tabell 4.1 DOK32025'!$S45*100</f>
        <v>9.0444231383828697</v>
      </c>
      <c r="K43" s="87">
        <f>'Tabell 4.1 DOK32025'!K45/'Tabell 4.1 DOK32025'!$S45*100</f>
        <v>8.4132310642377757</v>
      </c>
      <c r="L43" s="87">
        <f>'Tabell 4.1 DOK32025'!L45/'Tabell 4.1 DOK32025'!$S45*100</f>
        <v>6.1947374027910946</v>
      </c>
      <c r="M43" s="87">
        <f>'Tabell 4.1 DOK32025'!M45/'Tabell 4.1 DOK32025'!$S45*100</f>
        <v>4.0268456375838921</v>
      </c>
      <c r="N43" s="87">
        <f>'Tabell 4.1 DOK32025'!N45/'Tabell 4.1 DOK32025'!$S45*100</f>
        <v>5.2625972089059339</v>
      </c>
      <c r="O43" s="87">
        <f>'Tabell 4.1 DOK32025'!O45/'Tabell 4.1 DOK32025'!$S45*100</f>
        <v>7.4171726856290618</v>
      </c>
      <c r="P43" s="87">
        <f>'Tabell 4.1 DOK32025'!P45/'Tabell 4.1 DOK32025'!$S45*100</f>
        <v>7.9711302865665283</v>
      </c>
      <c r="Q43" s="87">
        <f>'Tabell 4.1 DOK32025'!Q45/'Tabell 4.1 DOK32025'!$S45*100</f>
        <v>8.2534356024288904</v>
      </c>
      <c r="R43" s="87">
        <f>'Tabell 4.1 DOK32025'!R45/'Tabell 4.1 DOK32025'!$S45*100</f>
        <v>6.1068498987962077</v>
      </c>
      <c r="S43" s="87">
        <f>'Tabell 4.1 DOK32025'!S45/'Tabell 4.1 DOK32025'!$S45*100</f>
        <v>100</v>
      </c>
      <c r="W43" s="83"/>
      <c r="X43" s="83"/>
      <c r="Y43" s="83"/>
      <c r="Z43" s="83"/>
      <c r="AA43" s="83"/>
      <c r="AB43" s="83"/>
      <c r="AC43" s="83"/>
      <c r="AD43" s="83"/>
      <c r="AE43" s="83"/>
      <c r="AF43" s="83"/>
      <c r="AG43" s="83"/>
      <c r="AH43" s="83"/>
      <c r="AI43" s="83"/>
      <c r="AJ43" s="83"/>
      <c r="AK43" s="83"/>
      <c r="AL43" s="83"/>
    </row>
    <row r="44" spans="1:38" ht="16.5" customHeight="1" x14ac:dyDescent="0.35">
      <c r="A44" s="411" t="s">
        <v>225</v>
      </c>
      <c r="B44" s="411"/>
      <c r="C44" s="84">
        <f>'Tabell 4.1 DOK32025'!C46</f>
        <v>0.16</v>
      </c>
      <c r="D44" s="87">
        <f>'Tabell 4.1 DOK32025'!D46/'Tabell 4.1 DOK32025'!$S46*100</f>
        <v>6.8365631005765533</v>
      </c>
      <c r="E44" s="87">
        <f>'Tabell 4.1 DOK32025'!E46/'Tabell 4.1 DOK32025'!$S46*100</f>
        <v>5.8816463805253045</v>
      </c>
      <c r="F44" s="87">
        <f>'Tabell 4.1 DOK32025'!F46/'Tabell 4.1 DOK32025'!$S46*100</f>
        <v>4.2400704676489429</v>
      </c>
      <c r="G44" s="87">
        <f>'Tabell 4.1 DOK32025'!G46/'Tabell 4.1 DOK32025'!$S46*100</f>
        <v>2.9788597053171042</v>
      </c>
      <c r="H44" s="87">
        <f>'Tabell 4.1 DOK32025'!H46/'Tabell 4.1 DOK32025'!$S46*100</f>
        <v>4.6064221652786674</v>
      </c>
      <c r="I44" s="87">
        <f>'Tabell 4.1 DOK32025'!I46/'Tabell 4.1 DOK32025'!$S46*100</f>
        <v>5.5253042921204356</v>
      </c>
      <c r="J44" s="87">
        <f>'Tabell 4.1 DOK32025'!J46/'Tabell 4.1 DOK32025'!$S46*100</f>
        <v>9.6772901985906472</v>
      </c>
      <c r="K44" s="87">
        <f>'Tabell 4.1 DOK32025'!K46/'Tabell 4.1 DOK32025'!$S46*100</f>
        <v>9.2929212043561815</v>
      </c>
      <c r="L44" s="87">
        <f>'Tabell 4.1 DOK32025'!L46/'Tabell 4.1 DOK32025'!$S46*100</f>
        <v>6.2540038436899428</v>
      </c>
      <c r="M44" s="87">
        <f>'Tabell 4.1 DOK32025'!M46/'Tabell 4.1 DOK32025'!$S46*100</f>
        <v>4.4542761050608588</v>
      </c>
      <c r="N44" s="87">
        <f>'Tabell 4.1 DOK32025'!N46/'Tabell 4.1 DOK32025'!$S46*100</f>
        <v>5.9136771300448432</v>
      </c>
      <c r="O44" s="87">
        <f>'Tabell 4.1 DOK32025'!O46/'Tabell 4.1 DOK32025'!$S46*100</f>
        <v>8.2979660474055095</v>
      </c>
      <c r="P44" s="87">
        <f>'Tabell 4.1 DOK32025'!P46/'Tabell 4.1 DOK32025'!$S46*100</f>
        <v>9.210842408712363</v>
      </c>
      <c r="Q44" s="87">
        <f>'Tabell 4.1 DOK32025'!Q46/'Tabell 4.1 DOK32025'!$S46*100</f>
        <v>9.4370595771941073</v>
      </c>
      <c r="R44" s="87">
        <f>'Tabell 4.1 DOK32025'!R46/'Tabell 4.1 DOK32025'!$S46*100</f>
        <v>7.3930973734785397</v>
      </c>
      <c r="S44" s="87">
        <f>'Tabell 4.1 DOK32025'!S46/'Tabell 4.1 DOK32025'!$S46*100</f>
        <v>100</v>
      </c>
      <c r="W44" s="83"/>
      <c r="X44" s="83"/>
      <c r="Y44" s="83"/>
      <c r="Z44" s="83"/>
      <c r="AA44" s="83"/>
      <c r="AB44" s="83"/>
      <c r="AC44" s="83"/>
      <c r="AD44" s="83"/>
      <c r="AE44" s="83"/>
      <c r="AF44" s="83"/>
      <c r="AG44" s="83"/>
      <c r="AH44" s="83"/>
      <c r="AI44" s="83"/>
      <c r="AJ44" s="83"/>
      <c r="AK44" s="83"/>
      <c r="AL44" s="83"/>
    </row>
    <row r="45" spans="1:38" ht="16.5" customHeight="1" x14ac:dyDescent="0.35">
      <c r="A45" s="411" t="s">
        <v>226</v>
      </c>
      <c r="B45" s="411"/>
      <c r="C45" s="84">
        <f>'Tabell 4.1 DOK32025'!C47</f>
        <v>0.28999999999999998</v>
      </c>
      <c r="D45" s="87">
        <f>'Tabell 4.1 DOK32025'!D47/'Tabell 4.1 DOK32025'!$S47*100</f>
        <v>6.1730463187871685</v>
      </c>
      <c r="E45" s="87">
        <f>'Tabell 4.1 DOK32025'!E47/'Tabell 4.1 DOK32025'!$S47*100</f>
        <v>4.8384845185247229</v>
      </c>
      <c r="F45" s="87">
        <f>'Tabell 4.1 DOK32025'!F47/'Tabell 4.1 DOK32025'!$S47*100</f>
        <v>3.0823352039534297</v>
      </c>
      <c r="G45" s="87">
        <f>'Tabell 4.1 DOK32025'!G47/'Tabell 4.1 DOK32025'!$S47*100</f>
        <v>2.8533936398916717</v>
      </c>
      <c r="H45" s="87">
        <f>'Tabell 4.1 DOK32025'!H47/'Tabell 4.1 DOK32025'!$S47*100</f>
        <v>4.9864589440768352</v>
      </c>
      <c r="I45" s="87">
        <f>'Tabell 4.1 DOK32025'!I47/'Tabell 4.1 DOK32025'!$S47*100</f>
        <v>5.7989222994667333</v>
      </c>
      <c r="J45" s="87">
        <f>'Tabell 4.1 DOK32025'!J47/'Tabell 4.1 DOK32025'!$S47*100</f>
        <v>9.7970237596671979</v>
      </c>
      <c r="K45" s="87">
        <f>'Tabell 4.1 DOK32025'!K47/'Tabell 4.1 DOK32025'!$S47*100</f>
        <v>9.6155456905938514</v>
      </c>
      <c r="L45" s="87">
        <f>'Tabell 4.1 DOK32025'!L47/'Tabell 4.1 DOK32025'!$S47*100</f>
        <v>6.2372616355361981</v>
      </c>
      <c r="M45" s="87">
        <f>'Tabell 4.1 DOK32025'!M47/'Tabell 4.1 DOK32025'!$S47*100</f>
        <v>4.5425356674204984</v>
      </c>
      <c r="N45" s="87">
        <f>'Tabell 4.1 DOK32025'!N47/'Tabell 4.1 DOK32025'!$S47*100</f>
        <v>6.5360024569338577</v>
      </c>
      <c r="O45" s="87">
        <f>'Tabell 4.1 DOK32025'!O47/'Tabell 4.1 DOK32025'!$S47*100</f>
        <v>8.4680458999916244</v>
      </c>
      <c r="P45" s="87">
        <f>'Tabell 4.1 DOK32025'!P47/'Tabell 4.1 DOK32025'!$S47*100</f>
        <v>9.2302537900996739</v>
      </c>
      <c r="Q45" s="87">
        <f>'Tabell 4.1 DOK32025'!Q47/'Tabell 4.1 DOK32025'!$S47*100</f>
        <v>9.7970237596671979</v>
      </c>
      <c r="R45" s="87">
        <f>'Tabell 4.1 DOK32025'!R47/'Tabell 4.1 DOK32025'!$S47*100</f>
        <v>8.0436664153893407</v>
      </c>
      <c r="S45" s="87">
        <f>'Tabell 4.1 DOK32025'!S47/'Tabell 4.1 DOK32025'!$S47*100</f>
        <v>100</v>
      </c>
      <c r="W45" s="83"/>
      <c r="X45" s="83"/>
      <c r="Y45" s="83"/>
      <c r="Z45" s="83"/>
      <c r="AA45" s="83"/>
      <c r="AB45" s="83"/>
      <c r="AC45" s="83"/>
      <c r="AD45" s="83"/>
      <c r="AE45" s="83"/>
      <c r="AF45" s="83"/>
      <c r="AG45" s="83"/>
      <c r="AH45" s="83"/>
      <c r="AI45" s="83"/>
      <c r="AJ45" s="83"/>
      <c r="AK45" s="83"/>
      <c r="AL45" s="83"/>
    </row>
    <row r="46" spans="1:38" ht="16.5" customHeight="1" x14ac:dyDescent="0.35">
      <c r="A46" s="411" t="s">
        <v>227</v>
      </c>
      <c r="B46" s="411"/>
      <c r="C46" s="84">
        <f>'Tabell 4.1 DOK32025'!C48</f>
        <v>0.06</v>
      </c>
      <c r="D46" s="87">
        <f>'Tabell 4.1 DOK32025'!D48/'Tabell 4.1 DOK32025'!$S48*100</f>
        <v>10.163385202696585</v>
      </c>
      <c r="E46" s="87">
        <f>'Tabell 4.1 DOK32025'!E48/'Tabell 4.1 DOK32025'!$S48*100</f>
        <v>6.4741221082285776</v>
      </c>
      <c r="F46" s="87">
        <f>'Tabell 4.1 DOK32025'!F48/'Tabell 4.1 DOK32025'!$S48*100</f>
        <v>5.082847445915724</v>
      </c>
      <c r="G46" s="87">
        <f>'Tabell 4.1 DOK32025'!G48/'Tabell 4.1 DOK32025'!$S48*100</f>
        <v>2.9650707560277825</v>
      </c>
      <c r="H46" s="87">
        <f>'Tabell 4.1 DOK32025'!H48/'Tabell 4.1 DOK32025'!$S48*100</f>
        <v>3.7093441818746324</v>
      </c>
      <c r="I46" s="87">
        <f>'Tabell 4.1 DOK32025'!I48/'Tabell 4.1 DOK32025'!$S48*100</f>
        <v>1.6971025780995286</v>
      </c>
      <c r="J46" s="87">
        <f>'Tabell 4.1 DOK32025'!J48/'Tabell 4.1 DOK32025'!$S48*100</f>
        <v>2.0736848055866473</v>
      </c>
      <c r="K46" s="87">
        <f>'Tabell 4.1 DOK32025'!K48/'Tabell 4.1 DOK32025'!$S48*100</f>
        <v>2.1211641242989314</v>
      </c>
      <c r="L46" s="87">
        <f>'Tabell 4.1 DOK32025'!L48/'Tabell 4.1 DOK32025'!$S48*100</f>
        <v>7.5147522227123034</v>
      </c>
      <c r="M46" s="87">
        <f>'Tabell 4.1 DOK32025'!M48/'Tabell 4.1 DOK32025'!$S48*100</f>
        <v>9.1933790812738696</v>
      </c>
      <c r="N46" s="87">
        <f>'Tabell 4.1 DOK32025'!N48/'Tabell 4.1 DOK32025'!$S48*100</f>
        <v>11.470828376922148</v>
      </c>
      <c r="O46" s="87">
        <f>'Tabell 4.1 DOK32025'!O48/'Tabell 4.1 DOK32025'!$S48*100</f>
        <v>14.92866736394175</v>
      </c>
      <c r="P46" s="87">
        <f>'Tabell 4.1 DOK32025'!P48/'Tabell 4.1 DOK32025'!$S48*100</f>
        <v>6.0699300952630084</v>
      </c>
      <c r="Q46" s="87">
        <f>'Tabell 4.1 DOK32025'!Q48/'Tabell 4.1 DOK32025'!$S48*100</f>
        <v>3.2716236488763157</v>
      </c>
      <c r="R46" s="87">
        <f>'Tabell 4.1 DOK32025'!R48/'Tabell 4.1 DOK32025'!$S48*100</f>
        <v>13.264098008282218</v>
      </c>
      <c r="S46" s="87">
        <f>'Tabell 4.1 DOK32025'!S48/'Tabell 4.1 DOK32025'!$S48*100</f>
        <v>100</v>
      </c>
    </row>
    <row r="47" spans="1:38" ht="16.5" customHeight="1" x14ac:dyDescent="0.35">
      <c r="A47" s="411" t="s">
        <v>216</v>
      </c>
      <c r="B47" s="411"/>
      <c r="C47" s="86">
        <f>'Tabell 4.1 DOK32025'!C51</f>
        <v>0.04</v>
      </c>
      <c r="D47" s="87">
        <f>'Tabell 4.1 DOK32025'!D51/'Tabell 4.1 DOK32025'!$S51*100</f>
        <v>8.975785060323437</v>
      </c>
      <c r="E47" s="87">
        <f>'Tabell 4.1 DOK32025'!E51/'Tabell 4.1 DOK32025'!$S51*100</f>
        <v>9.3437152391546174</v>
      </c>
      <c r="F47" s="87">
        <f>'Tabell 4.1 DOK32025'!F51/'Tabell 4.1 DOK32025'!$S51*100</f>
        <v>5.0483443141952602</v>
      </c>
      <c r="G47" s="87">
        <f>'Tabell 4.1 DOK32025'!G51/'Tabell 4.1 DOK32025'!$S51*100</f>
        <v>4.5435098827757336</v>
      </c>
      <c r="H47" s="87">
        <f>'Tabell 4.1 DOK32025'!H51/'Tabell 4.1 DOK32025'!$S51*100</f>
        <v>6.6911953452554114</v>
      </c>
      <c r="I47" s="87">
        <f>'Tabell 4.1 DOK32025'!I51/'Tabell 4.1 DOK32025'!$S51*100</f>
        <v>3.5338410199366814</v>
      </c>
      <c r="J47" s="87">
        <f>'Tabell 4.1 DOK32025'!J51/'Tabell 4.1 DOK32025'!$S51*100</f>
        <v>3.3028150936938476</v>
      </c>
      <c r="K47" s="87">
        <f>'Tabell 4.1 DOK32025'!K51/'Tabell 4.1 DOK32025'!$S51*100</f>
        <v>6.8366561136305295</v>
      </c>
      <c r="L47" s="87">
        <f>'Tabell 4.1 DOK32025'!L51/'Tabell 4.1 DOK32025'!$S51*100</f>
        <v>6.9136647557114737</v>
      </c>
      <c r="M47" s="87">
        <f>'Tabell 4.1 DOK32025'!M51/'Tabell 4.1 DOK32025'!$S51*100</f>
        <v>6.6056301873876953</v>
      </c>
      <c r="N47" s="87">
        <f>'Tabell 4.1 DOK32025'!N51/'Tabell 4.1 DOK32025'!$S51*100</f>
        <v>8.8474373235218611</v>
      </c>
      <c r="O47" s="87">
        <f>'Tabell 4.1 DOK32025'!O51/'Tabell 4.1 DOK32025'!$S51*100</f>
        <v>10.533070933515873</v>
      </c>
      <c r="P47" s="87">
        <f>'Tabell 4.1 DOK32025'!P51/'Tabell 4.1 DOK32025'!$S51*100</f>
        <v>5.8184307350047062</v>
      </c>
      <c r="Q47" s="87">
        <f>'Tabell 4.1 DOK32025'!Q51/'Tabell 4.1 DOK32025'!$S51*100</f>
        <v>3.7990930093266018</v>
      </c>
      <c r="R47" s="87">
        <f>'Tabell 4.1 DOK32025'!R51/'Tabell 4.1 DOK32025'!$S51*100</f>
        <v>9.2068109865662695</v>
      </c>
      <c r="S47" s="87">
        <f>'Tabell 4.1 DOK32025'!S51/'Tabell 4.1 DOK32025'!$S51*100</f>
        <v>100</v>
      </c>
    </row>
    <row r="48" spans="1:38" ht="16.5" customHeight="1" x14ac:dyDescent="0.35">
      <c r="A48" s="412" t="s">
        <v>228</v>
      </c>
      <c r="B48" s="412"/>
      <c r="C48" s="86">
        <f>'Tabell 4.1 DOK32025'!C52</f>
        <v>0.02</v>
      </c>
      <c r="D48" s="87">
        <f>'Tabell 4.1 DOK32025'!D52/'Tabell 4.1 DOK32025'!$S52*100</f>
        <v>12.684961866892641</v>
      </c>
      <c r="E48" s="87">
        <f>'Tabell 4.1 DOK32025'!E52/'Tabell 4.1 DOK32025'!$S52*100</f>
        <v>8.2458770614692654</v>
      </c>
      <c r="F48" s="87">
        <f>'Tabell 4.1 DOK32025'!F52/'Tabell 4.1 DOK32025'!$S52*100</f>
        <v>5.0322664754579236</v>
      </c>
      <c r="G48" s="87">
        <f>'Tabell 4.1 DOK32025'!G52/'Tabell 4.1 DOK32025'!$S52*100</f>
        <v>3.0441301088586141</v>
      </c>
      <c r="H48" s="87">
        <f>'Tabell 4.1 DOK32025'!H52/'Tabell 4.1 DOK32025'!$S52*100</f>
        <v>4.4456032853138652</v>
      </c>
      <c r="I48" s="87">
        <f>'Tabell 4.1 DOK32025'!I52/'Tabell 4.1 DOK32025'!$S52*100</f>
        <v>2.0793950850661624</v>
      </c>
      <c r="J48" s="87">
        <f>'Tabell 4.1 DOK32025'!J52/'Tabell 4.1 DOK32025'!$S52*100</f>
        <v>2.8616126719249073</v>
      </c>
      <c r="K48" s="87">
        <f>'Tabell 4.1 DOK32025'!K52/'Tabell 4.1 DOK32025'!$S52*100</f>
        <v>3.3896095430545592</v>
      </c>
      <c r="L48" s="87">
        <f>'Tabell 4.1 DOK32025'!L52/'Tabell 4.1 DOK32025'!$S52*100</f>
        <v>7.2941789974577924</v>
      </c>
      <c r="M48" s="87">
        <f>'Tabell 4.1 DOK32025'!M52/'Tabell 4.1 DOK32025'!$S52*100</f>
        <v>6.4207026921321946</v>
      </c>
      <c r="N48" s="87">
        <f>'Tabell 4.1 DOK32025'!N52/'Tabell 4.1 DOK32025'!$S52*100</f>
        <v>10.905416856788996</v>
      </c>
      <c r="O48" s="87">
        <f>'Tabell 4.1 DOK32025'!O52/'Tabell 4.1 DOK32025'!$S52*100</f>
        <v>11.831041001238511</v>
      </c>
      <c r="P48" s="87">
        <f>'Tabell 4.1 DOK32025'!P52/'Tabell 4.1 DOK32025'!$S52*100</f>
        <v>5.3842643895443585</v>
      </c>
      <c r="Q48" s="87">
        <f>'Tabell 4.1 DOK32025'!Q52/'Tabell 4.1 DOK32025'!$S52*100</f>
        <v>3.7872368163744214</v>
      </c>
      <c r="R48" s="87">
        <f>'Tabell 4.1 DOK32025'!R52/'Tabell 4.1 DOK32025'!$S52*100</f>
        <v>12.593703148425787</v>
      </c>
      <c r="S48" s="87">
        <f>'Tabell 4.1 DOK32025'!S52/'Tabell 4.1 DOK32025'!$S52*100</f>
        <v>100</v>
      </c>
    </row>
    <row r="49" spans="1:38" ht="16.5" customHeight="1" x14ac:dyDescent="0.35">
      <c r="A49" s="411" t="s">
        <v>229</v>
      </c>
      <c r="B49" s="411"/>
      <c r="C49" s="86">
        <f>'Tabell 4.1 DOK32025'!C53</f>
        <v>0.03</v>
      </c>
      <c r="D49" s="87">
        <f>'Tabell 4.1 DOK32025'!D53/'Tabell 4.1 DOK32025'!$S53*100</f>
        <v>8.2751744765702888</v>
      </c>
      <c r="E49" s="87">
        <f>'Tabell 4.1 DOK32025'!E53/'Tabell 4.1 DOK32025'!$S53*100</f>
        <v>5.5832502492522433</v>
      </c>
      <c r="F49" s="87">
        <f>'Tabell 4.1 DOK32025'!F53/'Tabell 4.1 DOK32025'!$S53*100</f>
        <v>4.4865403788634097</v>
      </c>
      <c r="G49" s="87">
        <f>'Tabell 4.1 DOK32025'!G53/'Tabell 4.1 DOK32025'!$S53*100</f>
        <v>2.6919242273180455</v>
      </c>
      <c r="H49" s="87">
        <f>'Tabell 4.1 DOK32025'!H53/'Tabell 4.1 DOK32025'!$S53*100</f>
        <v>3.6889332003988038</v>
      </c>
      <c r="I49" s="87">
        <f>'Tabell 4.1 DOK32025'!I53/'Tabell 4.1 DOK32025'!$S53*100</f>
        <v>2.9910269192422732</v>
      </c>
      <c r="J49" s="87">
        <f>'Tabell 4.1 DOK32025'!J53/'Tabell 4.1 DOK32025'!$S53*100</f>
        <v>5.5832502492522433</v>
      </c>
      <c r="K49" s="87">
        <f>'Tabell 4.1 DOK32025'!K53/'Tabell 4.1 DOK32025'!$S53*100</f>
        <v>4.6859421734795612</v>
      </c>
      <c r="L49" s="87">
        <f>'Tabell 4.1 DOK32025'!L53/'Tabell 4.1 DOK32025'!$S53*100</f>
        <v>6.6799601196410761</v>
      </c>
      <c r="M49" s="87">
        <f>'Tabell 4.1 DOK32025'!M53/'Tabell 4.1 DOK32025'!$S53*100</f>
        <v>6.3808574277168493</v>
      </c>
      <c r="N49" s="87">
        <f>'Tabell 4.1 DOK32025'!N53/'Tabell 4.1 DOK32025'!$S53*100</f>
        <v>10.867397806580259</v>
      </c>
      <c r="O49" s="87">
        <f>'Tabell 4.1 DOK32025'!O53/'Tabell 4.1 DOK32025'!$S53*100</f>
        <v>12.961116650049851</v>
      </c>
      <c r="P49" s="87">
        <f>'Tabell 4.1 DOK32025'!P53/'Tabell 4.1 DOK32025'!$S53*100</f>
        <v>7.5772681954137582</v>
      </c>
      <c r="Q49" s="87">
        <f>'Tabell 4.1 DOK32025'!Q53/'Tabell 4.1 DOK32025'!$S53*100</f>
        <v>5.9820538384845463</v>
      </c>
      <c r="R49" s="87">
        <f>'Tabell 4.1 DOK32025'!R53/'Tabell 4.1 DOK32025'!$S53*100</f>
        <v>11.56530408773679</v>
      </c>
      <c r="S49" s="87">
        <f>'Tabell 4.1 DOK32025'!S53/'Tabell 4.1 DOK32025'!$S53*100</f>
        <v>100</v>
      </c>
    </row>
    <row r="50" spans="1:38" ht="16.5" customHeight="1" thickBot="1" x14ac:dyDescent="0.4">
      <c r="A50" s="416" t="s">
        <v>230</v>
      </c>
      <c r="B50" s="416"/>
      <c r="C50" s="208" t="s">
        <v>202</v>
      </c>
      <c r="D50" s="209">
        <f>SUMPRODUCT($C42:$C49,D42:D49)</f>
        <v>8.7012115162232657</v>
      </c>
      <c r="E50" s="209">
        <f t="shared" ref="E50:R50" si="13">SUMPRODUCT($C42:$C49,E42:E49)</f>
        <v>7.8909643506084537</v>
      </c>
      <c r="F50" s="209">
        <f t="shared" si="13"/>
        <v>5.6424020903178533</v>
      </c>
      <c r="G50" s="209">
        <f t="shared" si="13"/>
        <v>3.8191544355717451</v>
      </c>
      <c r="H50" s="209">
        <f t="shared" si="13"/>
        <v>5.3540760275349557</v>
      </c>
      <c r="I50" s="209">
        <f t="shared" si="13"/>
        <v>4.8499090649671759</v>
      </c>
      <c r="J50" s="209">
        <f t="shared" si="13"/>
        <v>7.7418702417892495</v>
      </c>
      <c r="K50" s="209">
        <f t="shared" si="13"/>
        <v>7.614429689801157</v>
      </c>
      <c r="L50" s="209">
        <f t="shared" si="13"/>
        <v>6.2553107691430698</v>
      </c>
      <c r="M50" s="209">
        <f t="shared" si="13"/>
        <v>4.5973960521647719</v>
      </c>
      <c r="N50" s="209">
        <f t="shared" si="13"/>
        <v>6.1747084551043869</v>
      </c>
      <c r="O50" s="209">
        <f t="shared" si="13"/>
        <v>8.4998578682449129</v>
      </c>
      <c r="P50" s="209">
        <f t="shared" si="13"/>
        <v>7.8705421211224911</v>
      </c>
      <c r="Q50" s="209">
        <f t="shared" si="13"/>
        <v>7.7045537082193682</v>
      </c>
      <c r="R50" s="209">
        <f t="shared" si="13"/>
        <v>7.2836136091871442</v>
      </c>
      <c r="S50" s="209">
        <f>SUM(D50:R50)</f>
        <v>100</v>
      </c>
      <c r="U50" s="83"/>
      <c r="V50" s="83"/>
      <c r="W50" s="83"/>
      <c r="X50" s="83"/>
      <c r="Y50" s="83"/>
      <c r="Z50" s="83"/>
      <c r="AA50" s="83"/>
      <c r="AB50" s="83"/>
      <c r="AC50" s="83"/>
      <c r="AD50" s="83"/>
      <c r="AE50" s="83"/>
      <c r="AF50" s="83"/>
      <c r="AG50" s="83"/>
      <c r="AH50" s="83"/>
      <c r="AI50" s="83"/>
      <c r="AJ50" s="83"/>
      <c r="AK50" s="83"/>
      <c r="AL50" s="83"/>
    </row>
    <row r="51" spans="1:38" ht="16.5" customHeight="1" thickBot="1" x14ac:dyDescent="0.4">
      <c r="A51" s="404"/>
      <c r="B51" s="404"/>
      <c r="C51" s="78"/>
      <c r="D51" s="17"/>
      <c r="E51" s="17"/>
      <c r="F51" s="17"/>
      <c r="G51" s="17"/>
      <c r="H51" s="17"/>
      <c r="I51" s="17"/>
      <c r="J51" s="17"/>
      <c r="K51" s="17"/>
      <c r="L51" s="17"/>
      <c r="M51" s="17"/>
      <c r="N51" s="17"/>
      <c r="O51" s="17"/>
      <c r="P51" s="17"/>
      <c r="Q51" s="17"/>
      <c r="R51" s="17"/>
      <c r="S51" s="17"/>
    </row>
    <row r="52" spans="1:38" ht="16.5" customHeight="1" x14ac:dyDescent="0.35">
      <c r="A52" s="418" t="str">
        <f>'Tabell 2.1 DOK32025'!A36</f>
        <v>FO3 Helse og omsorg</v>
      </c>
      <c r="B52" s="418"/>
      <c r="C52" s="210"/>
      <c r="D52" s="211"/>
      <c r="E52" s="211"/>
      <c r="F52" s="211"/>
      <c r="G52" s="211"/>
      <c r="H52" s="211"/>
      <c r="I52" s="211"/>
      <c r="J52" s="211"/>
      <c r="K52" s="211"/>
      <c r="L52" s="211"/>
      <c r="M52" s="211"/>
      <c r="N52" s="211"/>
      <c r="O52" s="211"/>
      <c r="P52" s="211"/>
      <c r="Q52" s="211"/>
      <c r="R52" s="211"/>
      <c r="S52" s="211"/>
    </row>
    <row r="53" spans="1:38" ht="16.5" customHeight="1" x14ac:dyDescent="0.35">
      <c r="A53" s="411" t="s">
        <v>231</v>
      </c>
      <c r="B53" s="411"/>
      <c r="C53" s="84">
        <f>'Tabell 4.1 DOK32025'!C57</f>
        <v>4.9000000000000002E-2</v>
      </c>
      <c r="D53" s="85">
        <f>'Tabell 4.1 DOK32025'!D57/'Tabell 4.1 DOK32025'!$S57*100</f>
        <v>7.5458636206299765</v>
      </c>
      <c r="E53" s="85">
        <f>'Tabell 4.1 DOK32025'!E57/'Tabell 4.1 DOK32025'!$S57*100</f>
        <v>4.8459674627898925</v>
      </c>
      <c r="F53" s="85">
        <f>'Tabell 4.1 DOK32025'!F57/'Tabell 4.1 DOK32025'!$S57*100</f>
        <v>3.7383177570093453</v>
      </c>
      <c r="G53" s="85">
        <f>'Tabell 4.1 DOK32025'!G57/'Tabell 4.1 DOK32025'!$S57*100</f>
        <v>2.665282104534441</v>
      </c>
      <c r="H53" s="85">
        <f>'Tabell 4.1 DOK32025'!H57/'Tabell 4.1 DOK32025'!$S57*100</f>
        <v>3.7037037037037033</v>
      </c>
      <c r="I53" s="85">
        <f>'Tabell 4.1 DOK32025'!I57/'Tabell 4.1 DOK32025'!$S57*100</f>
        <v>3.7383177570093453</v>
      </c>
      <c r="J53" s="85">
        <f>'Tabell 4.1 DOK32025'!J57/'Tabell 4.1 DOK32025'!$S57*100</f>
        <v>6.6458982346832816</v>
      </c>
      <c r="K53" s="85">
        <f>'Tabell 4.1 DOK32025'!K57/'Tabell 4.1 DOK32025'!$S57*100</f>
        <v>7.2343371408791972</v>
      </c>
      <c r="L53" s="85">
        <f>'Tabell 4.1 DOK32025'!L57/'Tabell 4.1 DOK32025'!$S57*100</f>
        <v>6.5420560747663545</v>
      </c>
      <c r="M53" s="85">
        <f>'Tabell 4.1 DOK32025'!M57/'Tabell 4.1 DOK32025'!$S57*100</f>
        <v>5.3651782623745241</v>
      </c>
      <c r="N53" s="85">
        <f>'Tabell 4.1 DOK32025'!N57/'Tabell 4.1 DOK32025'!$S57*100</f>
        <v>8.861197646244376</v>
      </c>
      <c r="O53" s="85">
        <f>'Tabell 4.1 DOK32025'!O57/'Tabell 4.1 DOK32025'!$S57*100</f>
        <v>11.976462443752164</v>
      </c>
      <c r="P53" s="85">
        <f>'Tabell 4.1 DOK32025'!P57/'Tabell 4.1 DOK32025'!$S57*100</f>
        <v>8.6188992731048817</v>
      </c>
      <c r="Q53" s="85">
        <f>'Tabell 4.1 DOK32025'!Q57/'Tabell 4.1 DOK32025'!$S57*100</f>
        <v>9.0342679127725845</v>
      </c>
      <c r="R53" s="85">
        <f>'Tabell 4.1 DOK32025'!R57/'Tabell 4.1 DOK32025'!$S57*100</f>
        <v>9.4842506057459328</v>
      </c>
      <c r="S53" s="85">
        <f>'Tabell 4.1 DOK32025'!S57/'Tabell 4.1 DOK32025'!$S57*100</f>
        <v>100</v>
      </c>
    </row>
    <row r="54" spans="1:38" ht="16.5" customHeight="1" x14ac:dyDescent="0.35">
      <c r="A54" s="411" t="s">
        <v>232</v>
      </c>
      <c r="B54" s="411"/>
      <c r="C54" s="84">
        <f>'Tabell 4.1 DOK32025'!C58</f>
        <v>0.121</v>
      </c>
      <c r="D54" s="87">
        <f>'Tabell 4.1 DOK32025'!D58/'Tabell 4.1 DOK32025'!$S58*100</f>
        <v>10.624037677746582</v>
      </c>
      <c r="E54" s="87">
        <f>'Tabell 4.1 DOK32025'!E58/'Tabell 4.1 DOK32025'!$S58*100</f>
        <v>8.8488361561452766</v>
      </c>
      <c r="F54" s="87">
        <f>'Tabell 4.1 DOK32025'!F58/'Tabell 4.1 DOK32025'!$S58*100</f>
        <v>7.0328774567521055</v>
      </c>
      <c r="G54" s="87">
        <f>'Tabell 4.1 DOK32025'!G58/'Tabell 4.1 DOK32025'!$S58*100</f>
        <v>5.253147359840594</v>
      </c>
      <c r="H54" s="87">
        <f>'Tabell 4.1 DOK32025'!H58/'Tabell 4.1 DOK32025'!$S58*100</f>
        <v>7.340820577846209</v>
      </c>
      <c r="I54" s="87">
        <f>'Tabell 4.1 DOK32025'!I58/'Tabell 4.1 DOK32025'!$S58*100</f>
        <v>3.133774114663527</v>
      </c>
      <c r="J54" s="87">
        <f>'Tabell 4.1 DOK32025'!J58/'Tabell 4.1 DOK32025'!$S58*100</f>
        <v>4.0259034507743863</v>
      </c>
      <c r="K54" s="87">
        <f>'Tabell 4.1 DOK32025'!K58/'Tabell 4.1 DOK32025'!$S58*100</f>
        <v>5.1218186758445787</v>
      </c>
      <c r="L54" s="87">
        <f>'Tabell 4.1 DOK32025'!L58/'Tabell 4.1 DOK32025'!$S58*100</f>
        <v>4.8863327597137944</v>
      </c>
      <c r="M54" s="87">
        <f>'Tabell 4.1 DOK32025'!M58/'Tabell 4.1 DOK32025'!$S58*100</f>
        <v>6.666062856625306</v>
      </c>
      <c r="N54" s="87">
        <f>'Tabell 4.1 DOK32025'!N58/'Tabell 4.1 DOK32025'!$S58*100</f>
        <v>6.2041481749841498</v>
      </c>
      <c r="O54" s="87">
        <f>'Tabell 4.1 DOK32025'!O58/'Tabell 4.1 DOK32025'!$S58*100</f>
        <v>9.94475138121547</v>
      </c>
      <c r="P54" s="87">
        <f>'Tabell 4.1 DOK32025'!P58/'Tabell 4.1 DOK32025'!$S58*100</f>
        <v>7.5944207952178235</v>
      </c>
      <c r="Q54" s="87">
        <f>'Tabell 4.1 DOK32025'!Q58/'Tabell 4.1 DOK32025'!$S58*100</f>
        <v>6.6071913775926099</v>
      </c>
      <c r="R54" s="87">
        <f>'Tabell 4.1 DOK32025'!R58/'Tabell 4.1 DOK32025'!$S58*100</f>
        <v>6.7158771850375869</v>
      </c>
      <c r="S54" s="87">
        <f>'Tabell 4.1 DOK32025'!S58/'Tabell 4.1 DOK32025'!$S58*100</f>
        <v>100</v>
      </c>
    </row>
    <row r="55" spans="1:38" ht="16.5" customHeight="1" x14ac:dyDescent="0.35">
      <c r="A55" s="411" t="s">
        <v>233</v>
      </c>
      <c r="B55" s="411"/>
      <c r="C55" s="84">
        <f>'Tabell 4.1 DOK32025'!C59</f>
        <v>4.4999999999999998E-2</v>
      </c>
      <c r="D55" s="87">
        <f>'Tabell 4.1 DOK32025'!D59/'Tabell 4.1 DOK32025'!$S59*100</f>
        <v>7.5516224188790559</v>
      </c>
      <c r="E55" s="87">
        <f>'Tabell 4.1 DOK32025'!E59/'Tabell 4.1 DOK32025'!$S59*100</f>
        <v>4.71976401179941</v>
      </c>
      <c r="F55" s="87">
        <f>'Tabell 4.1 DOK32025'!F59/'Tabell 4.1 DOK32025'!$S59*100</f>
        <v>3.4218289085545721</v>
      </c>
      <c r="G55" s="87">
        <f>'Tabell 4.1 DOK32025'!G59/'Tabell 4.1 DOK32025'!$S59*100</f>
        <v>1.9469026548672566</v>
      </c>
      <c r="H55" s="87">
        <f>'Tabell 4.1 DOK32025'!H59/'Tabell 4.1 DOK32025'!$S59*100</f>
        <v>4.5427728613569318</v>
      </c>
      <c r="I55" s="87">
        <f>'Tabell 4.1 DOK32025'!I59/'Tabell 4.1 DOK32025'!$S59*100</f>
        <v>3.6578171091445428</v>
      </c>
      <c r="J55" s="87">
        <f>'Tabell 4.1 DOK32025'!J59/'Tabell 4.1 DOK32025'!$S59*100</f>
        <v>5.3687315634218287</v>
      </c>
      <c r="K55" s="87">
        <f>'Tabell 4.1 DOK32025'!K59/'Tabell 4.1 DOK32025'!$S59*100</f>
        <v>4.4837758112094397</v>
      </c>
      <c r="L55" s="87">
        <f>'Tabell 4.1 DOK32025'!L59/'Tabell 4.1 DOK32025'!$S59*100</f>
        <v>6.3716814159292037</v>
      </c>
      <c r="M55" s="87">
        <f>'Tabell 4.1 DOK32025'!M59/'Tabell 4.1 DOK32025'!$S59*100</f>
        <v>6.9616519174041294</v>
      </c>
      <c r="N55" s="87">
        <f>'Tabell 4.1 DOK32025'!N59/'Tabell 4.1 DOK32025'!$S59*100</f>
        <v>9.7345132743362832</v>
      </c>
      <c r="O55" s="87">
        <f>'Tabell 4.1 DOK32025'!O59/'Tabell 4.1 DOK32025'!$S59*100</f>
        <v>13.746312684365783</v>
      </c>
      <c r="P55" s="87">
        <f>'Tabell 4.1 DOK32025'!P59/'Tabell 4.1 DOK32025'!$S59*100</f>
        <v>7.1976401179941005</v>
      </c>
      <c r="Q55" s="87">
        <f>'Tabell 4.1 DOK32025'!Q59/'Tabell 4.1 DOK32025'!$S59*100</f>
        <v>7.3746312684365778</v>
      </c>
      <c r="R55" s="87">
        <f>'Tabell 4.1 DOK32025'!R59/'Tabell 4.1 DOK32025'!$S59*100</f>
        <v>12.920353982300886</v>
      </c>
      <c r="S55" s="87">
        <f>'Tabell 4.1 DOK32025'!S59/'Tabell 4.1 DOK32025'!$S59*100</f>
        <v>100</v>
      </c>
    </row>
    <row r="56" spans="1:38" ht="16.5" customHeight="1" x14ac:dyDescent="0.35">
      <c r="A56" s="411" t="s">
        <v>234</v>
      </c>
      <c r="B56" s="411"/>
      <c r="C56" s="84">
        <f>'Tabell 4.1 DOK32025'!C60</f>
        <v>2.5000000000000001E-2</v>
      </c>
      <c r="D56" s="87">
        <f>'Tabell 4.1 DOK32025'!D60/'Tabell 4.1 DOK32025'!$S60*100</f>
        <v>10.206432807459571</v>
      </c>
      <c r="E56" s="87">
        <f>'Tabell 4.1 DOK32025'!E60/'Tabell 4.1 DOK32025'!$S60*100</f>
        <v>8.7536740648011193</v>
      </c>
      <c r="F56" s="87">
        <f>'Tabell 4.1 DOK32025'!F60/'Tabell 4.1 DOK32025'!$S60*100</f>
        <v>7.2275628784504109</v>
      </c>
      <c r="G56" s="87">
        <f>'Tabell 4.1 DOK32025'!G60/'Tabell 4.1 DOK32025'!$S60*100</f>
        <v>4.8435938937448908</v>
      </c>
      <c r="H56" s="87">
        <f>'Tabell 4.1 DOK32025'!H60/'Tabell 4.1 DOK32025'!$S60*100</f>
        <v>7.3559291624030898</v>
      </c>
      <c r="I56" s="87">
        <f>'Tabell 4.1 DOK32025'!I60/'Tabell 4.1 DOK32025'!$S60*100</f>
        <v>3.9668339475146253</v>
      </c>
      <c r="J56" s="87">
        <f>'Tabell 4.1 DOK32025'!J60/'Tabell 4.1 DOK32025'!$S60*100</f>
        <v>5.2055193110670075</v>
      </c>
      <c r="K56" s="87">
        <f>'Tabell 4.1 DOK32025'!K60/'Tabell 4.1 DOK32025'!$S60*100</f>
        <v>5.1699856243567162</v>
      </c>
      <c r="L56" s="87">
        <f>'Tabell 4.1 DOK32025'!L60/'Tabell 4.1 DOK32025'!$S60*100</f>
        <v>5.2926067639464431</v>
      </c>
      <c r="M56" s="87">
        <f>'Tabell 4.1 DOK32025'!M60/'Tabell 4.1 DOK32025'!$S60*100</f>
        <v>6.9560796213258582</v>
      </c>
      <c r="N56" s="87">
        <f>'Tabell 4.1 DOK32025'!N60/'Tabell 4.1 DOK32025'!$S60*100</f>
        <v>6.0419388713147502</v>
      </c>
      <c r="O56" s="87">
        <f>'Tabell 4.1 DOK32025'!O60/'Tabell 4.1 DOK32025'!$S60*100</f>
        <v>8.4981707072656683</v>
      </c>
      <c r="P56" s="87">
        <f>'Tabell 4.1 DOK32025'!P60/'Tabell 4.1 DOK32025'!$S60*100</f>
        <v>8.1435521679029321</v>
      </c>
      <c r="Q56" s="87">
        <f>'Tabell 4.1 DOK32025'!Q60/'Tabell 4.1 DOK32025'!$S60*100</f>
        <v>6.5444843848251697</v>
      </c>
      <c r="R56" s="87">
        <f>'Tabell 4.1 DOK32025'!R60/'Tabell 4.1 DOK32025'!$S60*100</f>
        <v>5.7936357936217417</v>
      </c>
      <c r="S56" s="87">
        <f>'Tabell 4.1 DOK32025'!S60/'Tabell 4.1 DOK32025'!$S60*100</f>
        <v>100</v>
      </c>
    </row>
    <row r="57" spans="1:38" ht="16.5" customHeight="1" x14ac:dyDescent="0.35">
      <c r="A57" s="411" t="s">
        <v>235</v>
      </c>
      <c r="B57" s="411"/>
      <c r="C57" s="86">
        <f>'Tabell 4.1 DOK32025'!C63</f>
        <v>0.13</v>
      </c>
      <c r="D57" s="87">
        <f>'Tabell 4.1 DOK32025'!D63/'Tabell 4.1 DOK32025'!$S63*100</f>
        <v>6.02510460251046</v>
      </c>
      <c r="E57" s="87">
        <f>'Tabell 4.1 DOK32025'!E63/'Tabell 4.1 DOK32025'!$S63*100</f>
        <v>4.5188284518828459</v>
      </c>
      <c r="F57" s="87">
        <f>'Tabell 4.1 DOK32025'!F63/'Tabell 4.1 DOK32025'!$S63*100</f>
        <v>6.02510460251046</v>
      </c>
      <c r="G57" s="87">
        <f>'Tabell 4.1 DOK32025'!G63/'Tabell 4.1 DOK32025'!$S63*100</f>
        <v>2.1757322175732217</v>
      </c>
      <c r="H57" s="87">
        <f>'Tabell 4.1 DOK32025'!H63/'Tabell 4.1 DOK32025'!$S63*100</f>
        <v>4.3514644351464433</v>
      </c>
      <c r="I57" s="87">
        <f>'Tabell 4.1 DOK32025'!I63/'Tabell 4.1 DOK32025'!$S63*100</f>
        <v>6.527196652719665</v>
      </c>
      <c r="J57" s="87">
        <f>'Tabell 4.1 DOK32025'!J63/'Tabell 4.1 DOK32025'!$S63*100</f>
        <v>7.5313807531380759</v>
      </c>
      <c r="K57" s="87">
        <f>'Tabell 4.1 DOK32025'!K63/'Tabell 4.1 DOK32025'!$S63*100</f>
        <v>7.6150627615062767</v>
      </c>
      <c r="L57" s="87">
        <f>'Tabell 4.1 DOK32025'!L63/'Tabell 4.1 DOK32025'!$S63*100</f>
        <v>5.6903765690376567</v>
      </c>
      <c r="M57" s="87">
        <f>'Tabell 4.1 DOK32025'!M63/'Tabell 4.1 DOK32025'!$S63*100</f>
        <v>6.4435146443514641</v>
      </c>
      <c r="N57" s="87">
        <f>'Tabell 4.1 DOK32025'!N63/'Tabell 4.1 DOK32025'!$S63*100</f>
        <v>7.8661087866108783</v>
      </c>
      <c r="O57" s="87">
        <f>'Tabell 4.1 DOK32025'!O63/'Tabell 4.1 DOK32025'!$S63*100</f>
        <v>9.0376569037656918</v>
      </c>
      <c r="P57" s="87">
        <f>'Tabell 4.1 DOK32025'!P63/'Tabell 4.1 DOK32025'!$S63*100</f>
        <v>8.2008368200836816</v>
      </c>
      <c r="Q57" s="87">
        <f>'Tabell 4.1 DOK32025'!Q63/'Tabell 4.1 DOK32025'!$S63*100</f>
        <v>7.1129707112970717</v>
      </c>
      <c r="R57" s="87">
        <f>'Tabell 4.1 DOK32025'!R63/'Tabell 4.1 DOK32025'!$S63*100</f>
        <v>10.87866108786611</v>
      </c>
      <c r="S57" s="87">
        <f>'Tabell 4.1 DOK32025'!S63/'Tabell 4.1 DOK32025'!$S63*100</f>
        <v>100</v>
      </c>
    </row>
    <row r="58" spans="1:38" ht="16.5" customHeight="1" x14ac:dyDescent="0.35">
      <c r="A58" s="411" t="s">
        <v>236</v>
      </c>
      <c r="B58" s="411"/>
      <c r="C58" s="86">
        <f>'Tabell 4.1 DOK32025'!C64</f>
        <v>0.09</v>
      </c>
      <c r="D58" s="87">
        <f>'Tabell 4.1 DOK32025'!D64/'Tabell 4.1 DOK32025'!$S64*100</f>
        <v>10.636030636030636</v>
      </c>
      <c r="E58" s="87">
        <f>'Tabell 4.1 DOK32025'!E64/'Tabell 4.1 DOK32025'!$S64*100</f>
        <v>11.02897102897103</v>
      </c>
      <c r="F58" s="87">
        <f>'Tabell 4.1 DOK32025'!F64/'Tabell 4.1 DOK32025'!$S64*100</f>
        <v>7.938727938727939</v>
      </c>
      <c r="G58" s="87">
        <f>'Tabell 4.1 DOK32025'!G64/'Tabell 4.1 DOK32025'!$S64*100</f>
        <v>7.4125874125874125</v>
      </c>
      <c r="H58" s="87">
        <f>'Tabell 4.1 DOK32025'!H64/'Tabell 4.1 DOK32025'!$S64*100</f>
        <v>8.4582084582084569</v>
      </c>
      <c r="I58" s="87">
        <f>'Tabell 4.1 DOK32025'!I64/'Tabell 4.1 DOK32025'!$S64*100</f>
        <v>3.1035631035631037</v>
      </c>
      <c r="J58" s="87">
        <f>'Tabell 4.1 DOK32025'!J64/'Tabell 4.1 DOK32025'!$S64*100</f>
        <v>4.6753246753246751</v>
      </c>
      <c r="K58" s="87">
        <f>'Tabell 4.1 DOK32025'!K64/'Tabell 4.1 DOK32025'!$S64*100</f>
        <v>5.5211455211455212</v>
      </c>
      <c r="L58" s="87">
        <f>'Tabell 4.1 DOK32025'!L64/'Tabell 4.1 DOK32025'!$S64*100</f>
        <v>4.5754245754245755</v>
      </c>
      <c r="M58" s="87">
        <f>'Tabell 4.1 DOK32025'!M64/'Tabell 4.1 DOK32025'!$S64*100</f>
        <v>5.0949050949050951</v>
      </c>
      <c r="N58" s="87">
        <f>'Tabell 4.1 DOK32025'!N64/'Tabell 4.1 DOK32025'!$S64*100</f>
        <v>5.5011655011655014</v>
      </c>
      <c r="O58" s="87">
        <f>'Tabell 4.1 DOK32025'!O64/'Tabell 4.1 DOK32025'!$S64*100</f>
        <v>8.2450882450882439</v>
      </c>
      <c r="P58" s="87">
        <f>'Tabell 4.1 DOK32025'!P64/'Tabell 4.1 DOK32025'!$S64*100</f>
        <v>6.5401265401265398</v>
      </c>
      <c r="Q58" s="87">
        <f>'Tabell 4.1 DOK32025'!Q64/'Tabell 4.1 DOK32025'!$S64*100</f>
        <v>5.1348651348651346</v>
      </c>
      <c r="R58" s="87">
        <f>'Tabell 4.1 DOK32025'!R64/'Tabell 4.1 DOK32025'!$S64*100</f>
        <v>6.1338661338661336</v>
      </c>
      <c r="S58" s="87">
        <f>'Tabell 4.1 DOK32025'!S64/'Tabell 4.1 DOK32025'!$S64*100</f>
        <v>100</v>
      </c>
    </row>
    <row r="59" spans="1:38" ht="16.5" customHeight="1" x14ac:dyDescent="0.35">
      <c r="A59" s="411" t="s">
        <v>237</v>
      </c>
      <c r="B59" s="411"/>
      <c r="C59" s="86">
        <f>'Tabell 4.1 DOK32025'!C65</f>
        <v>4.8000000000000001E-2</v>
      </c>
      <c r="D59" s="87">
        <f>'Tabell 4.1 DOK32025'!D65/'Tabell 4.1 DOK32025'!$S65*100</f>
        <v>8.3020766331373181</v>
      </c>
      <c r="E59" s="87">
        <f>'Tabell 4.1 DOK32025'!E65/'Tabell 4.1 DOK32025'!$S65*100</f>
        <v>7.0034803003887758</v>
      </c>
      <c r="F59" s="87">
        <f>'Tabell 4.1 DOK32025'!F65/'Tabell 4.1 DOK32025'!$S65*100</f>
        <v>7.2191026842717347</v>
      </c>
      <c r="G59" s="87">
        <f>'Tabell 4.1 DOK32025'!G65/'Tabell 4.1 DOK32025'!$S65*100</f>
        <v>4.2210559039803277</v>
      </c>
      <c r="H59" s="87">
        <f>'Tabell 4.1 DOK32025'!H65/'Tabell 4.1 DOK32025'!$S65*100</f>
        <v>8.7202284581818006</v>
      </c>
      <c r="I59" s="87">
        <f>'Tabell 4.1 DOK32025'!I65/'Tabell 4.1 DOK32025'!$S65*100</f>
        <v>5.7199534536773244</v>
      </c>
      <c r="J59" s="87">
        <f>'Tabell 4.1 DOK32025'!J65/'Tabell 4.1 DOK32025'!$S65*100</f>
        <v>6.8895870951798761</v>
      </c>
      <c r="K59" s="87">
        <f>'Tabell 4.1 DOK32025'!K65/'Tabell 4.1 DOK32025'!$S65*100</f>
        <v>5.3522601338955571</v>
      </c>
      <c r="L59" s="87">
        <f>'Tabell 4.1 DOK32025'!L65/'Tabell 4.1 DOK32025'!$S65*100</f>
        <v>4.7146236930155521</v>
      </c>
      <c r="M59" s="87">
        <f>'Tabell 4.1 DOK32025'!M65/'Tabell 4.1 DOK32025'!$S65*100</f>
        <v>6.2140793648214849</v>
      </c>
      <c r="N59" s="87">
        <f>'Tabell 4.1 DOK32025'!N65/'Tabell 4.1 DOK32025'!$S65*100</f>
        <v>5.8629578993585376</v>
      </c>
      <c r="O59" s="87">
        <f>'Tabell 4.1 DOK32025'!O65/'Tabell 4.1 DOK32025'!$S65*100</f>
        <v>9.2215849258434961</v>
      </c>
      <c r="P59" s="87">
        <f>'Tabell 4.1 DOK32025'!P65/'Tabell 4.1 DOK32025'!$S65*100</f>
        <v>7.7366241270090326</v>
      </c>
      <c r="Q59" s="87">
        <f>'Tabell 4.1 DOK32025'!Q65/'Tabell 4.1 DOK32025'!$S65*100</f>
        <v>7.2328578772725152</v>
      </c>
      <c r="R59" s="87">
        <f>'Tabell 4.1 DOK32025'!R65/'Tabell 4.1 DOK32025'!$S65*100</f>
        <v>5.5895274499666661</v>
      </c>
      <c r="S59" s="87">
        <f>'Tabell 4.1 DOK32025'!S65/'Tabell 4.1 DOK32025'!$S65*100</f>
        <v>100</v>
      </c>
    </row>
    <row r="60" spans="1:38" ht="16.5" customHeight="1" x14ac:dyDescent="0.35">
      <c r="A60" s="411" t="s">
        <v>238</v>
      </c>
      <c r="B60" s="411"/>
      <c r="C60" s="86">
        <f>'Tabell 4.1 DOK32025'!C69</f>
        <v>3.7999999999999999E-2</v>
      </c>
      <c r="D60" s="87">
        <f>'Tabell 4.1 DOK32025'!D69/'Tabell 4.1 DOK32025'!$S69*100</f>
        <v>7.1002448360288284</v>
      </c>
      <c r="E60" s="87">
        <f>'Tabell 4.1 DOK32025'!E69/'Tabell 4.1 DOK32025'!$S69*100</f>
        <v>6.4278078554432909</v>
      </c>
      <c r="F60" s="87">
        <f>'Tabell 4.1 DOK32025'!F69/'Tabell 4.1 DOK32025'!$S69*100</f>
        <v>6.0002069036863332</v>
      </c>
      <c r="G60" s="87">
        <f>'Tabell 4.1 DOK32025'!G69/'Tabell 4.1 DOK32025'!$S69*100</f>
        <v>5.1967309217559228</v>
      </c>
      <c r="H60" s="87">
        <f>'Tabell 4.1 DOK32025'!H69/'Tabell 4.1 DOK32025'!$S69*100</f>
        <v>10.434842580778646</v>
      </c>
      <c r="I60" s="87">
        <f>'Tabell 4.1 DOK32025'!I69/'Tabell 4.1 DOK32025'!$S69*100</f>
        <v>6.496775750887962</v>
      </c>
      <c r="J60" s="87">
        <f>'Tabell 4.1 DOK32025'!J69/'Tabell 4.1 DOK32025'!$S69*100</f>
        <v>7.9519983447705096</v>
      </c>
      <c r="K60" s="87">
        <f>'Tabell 4.1 DOK32025'!K69/'Tabell 4.1 DOK32025'!$S69*100</f>
        <v>6.9829994137728892</v>
      </c>
      <c r="L60" s="87">
        <f>'Tabell 4.1 DOK32025'!L69/'Tabell 4.1 DOK32025'!$S69*100</f>
        <v>4.3277354391530745</v>
      </c>
      <c r="M60" s="87">
        <f>'Tabell 4.1 DOK32025'!M69/'Tabell 4.1 DOK32025'!$S69*100</f>
        <v>4.4553260457257142</v>
      </c>
      <c r="N60" s="87">
        <f>'Tabell 4.1 DOK32025'!N69/'Tabell 4.1 DOK32025'!$S69*100</f>
        <v>4.7105072588709955</v>
      </c>
      <c r="O60" s="87">
        <f>'Tabell 4.1 DOK32025'!O69/'Tabell 4.1 DOK32025'!$S69*100</f>
        <v>8.255457084727059</v>
      </c>
      <c r="P60" s="87">
        <f>'Tabell 4.1 DOK32025'!P69/'Tabell 4.1 DOK32025'!$S69*100</f>
        <v>8.1106245042932521</v>
      </c>
      <c r="Q60" s="87">
        <f>'Tabell 4.1 DOK32025'!Q69/'Tabell 4.1 DOK32025'!$S69*100</f>
        <v>8.2347667160936577</v>
      </c>
      <c r="R60" s="87">
        <f>'Tabell 4.1 DOK32025'!R69/'Tabell 4.1 DOK32025'!$S69*100</f>
        <v>5.3139763440118619</v>
      </c>
      <c r="S60" s="87">
        <f>'Tabell 4.1 DOK32025'!S69/'Tabell 4.1 DOK32025'!$S69*100</f>
        <v>100</v>
      </c>
    </row>
    <row r="61" spans="1:38" ht="16.5" customHeight="1" x14ac:dyDescent="0.35">
      <c r="A61" s="411" t="s">
        <v>239</v>
      </c>
      <c r="B61" s="411"/>
      <c r="C61" s="86">
        <f>'Tabell 4.1 DOK32025'!C72</f>
        <v>0.127</v>
      </c>
      <c r="D61" s="87">
        <f>'Tabell 4.1 DOK32025'!D72/'Tabell 4.1 DOK32025'!$S72*100</f>
        <v>3.6247683418728882</v>
      </c>
      <c r="E61" s="87">
        <f>'Tabell 4.1 DOK32025'!E72/'Tabell 4.1 DOK32025'!$S72*100</f>
        <v>3.5375558704894798</v>
      </c>
      <c r="F61" s="87">
        <f>'Tabell 4.1 DOK32025'!F72/'Tabell 4.1 DOK32025'!$S72*100</f>
        <v>3.3958356044914422</v>
      </c>
      <c r="G61" s="87">
        <f>'Tabell 4.1 DOK32025'!G72/'Tabell 4.1 DOK32025'!$S72*100</f>
        <v>3.5593589883353323</v>
      </c>
      <c r="H61" s="87">
        <f>'Tabell 4.1 DOK32025'!H72/'Tabell 4.1 DOK32025'!$S72*100</f>
        <v>11.092336204077183</v>
      </c>
      <c r="I61" s="87">
        <f>'Tabell 4.1 DOK32025'!I72/'Tabell 4.1 DOK32025'!$S72*100</f>
        <v>8.8030088302627281</v>
      </c>
      <c r="J61" s="87">
        <f>'Tabell 4.1 DOK32025'!J72/'Tabell 4.1 DOK32025'!$S72*100</f>
        <v>11.016025291616701</v>
      </c>
      <c r="K61" s="87">
        <f>'Tabell 4.1 DOK32025'!K72/'Tabell 4.1 DOK32025'!$S72*100</f>
        <v>8.6067807696500598</v>
      </c>
      <c r="L61" s="87">
        <f>'Tabell 4.1 DOK32025'!L72/'Tabell 4.1 DOK32025'!$S72*100</f>
        <v>4.1207892728660198</v>
      </c>
      <c r="M61" s="87">
        <f>'Tabell 4.1 DOK32025'!M72/'Tabell 4.1 DOK32025'!$S72*100</f>
        <v>4.2407064210182055</v>
      </c>
      <c r="N61" s="87">
        <f>'Tabell 4.1 DOK32025'!N72/'Tabell 4.1 DOK32025'!$S72*100</f>
        <v>6.0885206584541587</v>
      </c>
      <c r="O61" s="87">
        <f>'Tabell 4.1 DOK32025'!O72/'Tabell 4.1 DOK32025'!$S72*100</f>
        <v>7.9254333369671857</v>
      </c>
      <c r="P61" s="87">
        <f>'Tabell 4.1 DOK32025'!P72/'Tabell 4.1 DOK32025'!$S72*100</f>
        <v>9.4898070424070635</v>
      </c>
      <c r="Q61" s="87">
        <f>'Tabell 4.1 DOK32025'!Q72/'Tabell 4.1 DOK32025'!$S72*100</f>
        <v>10.492750463316254</v>
      </c>
      <c r="R61" s="87">
        <f>'Tabell 4.1 DOK32025'!R72/'Tabell 4.1 DOK32025'!$S72*100</f>
        <v>4.0063229041752972</v>
      </c>
      <c r="S61" s="87">
        <f>'Tabell 4.1 DOK32025'!S72/'Tabell 4.1 DOK32025'!$S72*100</f>
        <v>100</v>
      </c>
    </row>
    <row r="62" spans="1:38" ht="16.5" customHeight="1" x14ac:dyDescent="0.35">
      <c r="A62" s="411" t="s">
        <v>240</v>
      </c>
      <c r="B62" s="411"/>
      <c r="C62" s="86">
        <f>'Tabell 4.1 DOK32025'!C75</f>
        <v>7.0000000000000007E-2</v>
      </c>
      <c r="D62" s="87">
        <f>'Tabell 4.1 DOK32025'!D75/'Tabell 4.1 DOK32025'!$S75*100</f>
        <v>4.2929525564256101</v>
      </c>
      <c r="E62" s="87">
        <f>'Tabell 4.1 DOK32025'!E75/'Tabell 4.1 DOK32025'!$S75*100</f>
        <v>4.1087056655918932</v>
      </c>
      <c r="F62" s="87">
        <f>'Tabell 4.1 DOK32025'!F75/'Tabell 4.1 DOK32025'!$S75*100</f>
        <v>4.2837402118839245</v>
      </c>
      <c r="G62" s="87">
        <f>'Tabell 4.1 DOK32025'!G75/'Tabell 4.1 DOK32025'!$S75*100</f>
        <v>4.136342699216951</v>
      </c>
      <c r="H62" s="87">
        <f>'Tabell 4.1 DOK32025'!H75/'Tabell 4.1 DOK32025'!$S75*100</f>
        <v>11.386457853523723</v>
      </c>
      <c r="I62" s="87">
        <f>'Tabell 4.1 DOK32025'!I75/'Tabell 4.1 DOK32025'!$S75*100</f>
        <v>7.8857669276830951</v>
      </c>
      <c r="J62" s="87">
        <f>'Tabell 4.1 DOK32025'!J75/'Tabell 4.1 DOK32025'!$S75*100</f>
        <v>9.4610778443113777</v>
      </c>
      <c r="K62" s="87">
        <f>'Tabell 4.1 DOK32025'!K75/'Tabell 4.1 DOK32025'!$S75*100</f>
        <v>7.5541225241824055</v>
      </c>
      <c r="L62" s="87">
        <f>'Tabell 4.1 DOK32025'!L75/'Tabell 4.1 DOK32025'!$S75*100</f>
        <v>4.2100414555504377</v>
      </c>
      <c r="M62" s="87">
        <f>'Tabell 4.1 DOK32025'!M75/'Tabell 4.1 DOK32025'!$S75*100</f>
        <v>4.8088438507600184</v>
      </c>
      <c r="N62" s="87">
        <f>'Tabell 4.1 DOK32025'!N75/'Tabell 4.1 DOK32025'!$S75*100</f>
        <v>5.8314140948871485</v>
      </c>
      <c r="O62" s="87">
        <f>'Tabell 4.1 DOK32025'!O75/'Tabell 4.1 DOK32025'!$S75*100</f>
        <v>8.0884385076001841</v>
      </c>
      <c r="P62" s="87">
        <f>'Tabell 4.1 DOK32025'!P75/'Tabell 4.1 DOK32025'!$S75*100</f>
        <v>10.290188853063105</v>
      </c>
      <c r="Q62" s="87">
        <f>'Tabell 4.1 DOK32025'!Q75/'Tabell 4.1 DOK32025'!$S75*100</f>
        <v>9.8203592814371259</v>
      </c>
      <c r="R62" s="87">
        <f>'Tabell 4.1 DOK32025'!R75/'Tabell 4.1 DOK32025'!$S75*100</f>
        <v>3.841547673883003</v>
      </c>
      <c r="S62" s="87">
        <f>'Tabell 4.1 DOK32025'!S75/'Tabell 4.1 DOK32025'!$S75*100</f>
        <v>100</v>
      </c>
    </row>
    <row r="63" spans="1:38" ht="16.5" customHeight="1" x14ac:dyDescent="0.35">
      <c r="A63" s="411" t="s">
        <v>241</v>
      </c>
      <c r="B63" s="411"/>
      <c r="C63" s="86">
        <f>'Tabell 4.1 DOK32025'!C78</f>
        <v>0.16</v>
      </c>
      <c r="D63" s="87">
        <f>'Tabell 4.1 DOK32025'!D78/'Tabell 4.1 DOK32025'!$S78*100</f>
        <v>3.2402472820294181</v>
      </c>
      <c r="E63" s="87">
        <f>'Tabell 4.1 DOK32025'!E78/'Tabell 4.1 DOK32025'!$S78*100</f>
        <v>2.9204860370923047</v>
      </c>
      <c r="F63" s="87">
        <f>'Tabell 4.1 DOK32025'!F78/'Tabell 4.1 DOK32025'!$S78*100</f>
        <v>2.6646770411426135</v>
      </c>
      <c r="G63" s="87">
        <f>'Tabell 4.1 DOK32025'!G78/'Tabell 4.1 DOK32025'!$S78*100</f>
        <v>3.3041995310168408</v>
      </c>
      <c r="H63" s="87">
        <f>'Tabell 4.1 DOK32025'!H78/'Tabell 4.1 DOK32025'!$S78*100</f>
        <v>9.0385845235557447</v>
      </c>
      <c r="I63" s="87">
        <f>'Tabell 4.1 DOK32025'!I78/'Tabell 4.1 DOK32025'!$S78*100</f>
        <v>8.1645704540609678</v>
      </c>
      <c r="J63" s="87">
        <f>'Tabell 4.1 DOK32025'!J78/'Tabell 4.1 DOK32025'!$S78*100</f>
        <v>11.617991899381796</v>
      </c>
      <c r="K63" s="87">
        <f>'Tabell 4.1 DOK32025'!K78/'Tabell 4.1 DOK32025'!$S78*100</f>
        <v>9.9552334257088031</v>
      </c>
      <c r="L63" s="87">
        <f>'Tabell 4.1 DOK32025'!L78/'Tabell 4.1 DOK32025'!$S78*100</f>
        <v>5.2014495843103816</v>
      </c>
      <c r="M63" s="87">
        <f>'Tabell 4.1 DOK32025'!M78/'Tabell 4.1 DOK32025'!$S78*100</f>
        <v>4.4553400127904501</v>
      </c>
      <c r="N63" s="87">
        <f>'Tabell 4.1 DOK32025'!N78/'Tabell 4.1 DOK32025'!$S78*100</f>
        <v>3.7731826902579408</v>
      </c>
      <c r="O63" s="87">
        <f>'Tabell 4.1 DOK32025'!O78/'Tabell 4.1 DOK32025'!$S78*100</f>
        <v>6.970795139629077</v>
      </c>
      <c r="P63" s="87">
        <f>'Tabell 4.1 DOK32025'!P78/'Tabell 4.1 DOK32025'!$S78*100</f>
        <v>13.962907695587296</v>
      </c>
      <c r="Q63" s="87">
        <f>'Tabell 4.1 DOK32025'!Q78/'Tabell 4.1 DOK32025'!$S78*100</f>
        <v>11.959070560648049</v>
      </c>
      <c r="R63" s="87">
        <f>'Tabell 4.1 DOK32025'!R78/'Tabell 4.1 DOK32025'!$S78*100</f>
        <v>2.7712641227883181</v>
      </c>
      <c r="S63" s="87">
        <f>'Tabell 4.1 DOK32025'!S78/'Tabell 4.1 DOK32025'!$S78*100</f>
        <v>100</v>
      </c>
    </row>
    <row r="64" spans="1:38" ht="16.5" customHeight="1" x14ac:dyDescent="0.35">
      <c r="A64" s="411" t="s">
        <v>242</v>
      </c>
      <c r="B64" s="411"/>
      <c r="C64" s="86">
        <f>'Tabell 4.1 DOK32025'!C81</f>
        <v>6.7000000000000004E-2</v>
      </c>
      <c r="D64" s="87">
        <f>'Tabell 4.1 DOK32025'!D81/'Tabell 4.1 DOK32025'!$S81*100</f>
        <v>7.0726338958180479</v>
      </c>
      <c r="E64" s="87">
        <f>'Tabell 4.1 DOK32025'!E81/'Tabell 4.1 DOK32025'!$S81*100</f>
        <v>6.3316214233308878</v>
      </c>
      <c r="F64" s="87">
        <f>'Tabell 4.1 DOK32025'!F81/'Tabell 4.1 DOK32025'!$S81*100</f>
        <v>5.1724137931034484</v>
      </c>
      <c r="G64" s="87">
        <f>'Tabell 4.1 DOK32025'!G81/'Tabell 4.1 DOK32025'!$S81*100</f>
        <v>2.4358033749082906</v>
      </c>
      <c r="H64" s="87">
        <f>'Tabell 4.1 DOK32025'!H81/'Tabell 4.1 DOK32025'!$S81*100</f>
        <v>3.8811445341159203</v>
      </c>
      <c r="I64" s="87">
        <f>'Tabell 4.1 DOK32025'!I81/'Tabell 4.1 DOK32025'!$S81*100</f>
        <v>2.4504768892149671</v>
      </c>
      <c r="J64" s="87">
        <f>'Tabell 4.1 DOK32025'!J81/'Tabell 4.1 DOK32025'!$S81*100</f>
        <v>3.272193690388848</v>
      </c>
      <c r="K64" s="87">
        <f>'Tabell 4.1 DOK32025'!K81/'Tabell 4.1 DOK32025'!$S81*100</f>
        <v>4.1746148202494497</v>
      </c>
      <c r="L64" s="87">
        <f>'Tabell 4.1 DOK32025'!L81/'Tabell 4.1 DOK32025'!$S81*100</f>
        <v>5.8400586940572268</v>
      </c>
      <c r="M64" s="87">
        <f>'Tabell 4.1 DOK32025'!M81/'Tabell 4.1 DOK32025'!$S81*100</f>
        <v>8.0777696258253844</v>
      </c>
      <c r="N64" s="87">
        <f>'Tabell 4.1 DOK32025'!N81/'Tabell 4.1 DOK32025'!$S81*100</f>
        <v>10.638297872340425</v>
      </c>
      <c r="O64" s="87">
        <f>'Tabell 4.1 DOK32025'!O81/'Tabell 4.1 DOK32025'!$S81*100</f>
        <v>14.13059427732942</v>
      </c>
      <c r="P64" s="87">
        <f>'Tabell 4.1 DOK32025'!P81/'Tabell 4.1 DOK32025'!$S81*100</f>
        <v>10.843727072633897</v>
      </c>
      <c r="Q64" s="87">
        <f>'Tabell 4.1 DOK32025'!Q81/'Tabell 4.1 DOK32025'!$S81*100</f>
        <v>7.593543653705062</v>
      </c>
      <c r="R64" s="87">
        <f>'Tabell 4.1 DOK32025'!R81/'Tabell 4.1 DOK32025'!$S81*100</f>
        <v>8.085106382978724</v>
      </c>
      <c r="S64" s="87">
        <f>'Tabell 4.1 DOK32025'!S81/'Tabell 4.1 DOK32025'!$S81*100</f>
        <v>100</v>
      </c>
    </row>
    <row r="65" spans="1:38" ht="16.5" customHeight="1" x14ac:dyDescent="0.35">
      <c r="A65" s="411" t="s">
        <v>243</v>
      </c>
      <c r="B65" s="411"/>
      <c r="C65" s="86">
        <f>'Tabell 4.1 DOK32025'!C82</f>
        <v>0.01</v>
      </c>
      <c r="D65" s="87">
        <f>'Tabell 4.1 DOK32025'!D82/'Tabell 4.1 DOK32025'!$S82*100</f>
        <v>5.463917525773196</v>
      </c>
      <c r="E65" s="87">
        <f>'Tabell 4.1 DOK32025'!E82/'Tabell 4.1 DOK32025'!$S82*100</f>
        <v>4.2268041237113403</v>
      </c>
      <c r="F65" s="87">
        <f>'Tabell 4.1 DOK32025'!F82/'Tabell 4.1 DOK32025'!$S82*100</f>
        <v>4.4845360824742269</v>
      </c>
      <c r="G65" s="87">
        <f>'Tabell 4.1 DOK32025'!G82/'Tabell 4.1 DOK32025'!$S82*100</f>
        <v>4.1237113402061851</v>
      </c>
      <c r="H65" s="87">
        <f>'Tabell 4.1 DOK32025'!H82/'Tabell 4.1 DOK32025'!$S82*100</f>
        <v>10.051546391752577</v>
      </c>
      <c r="I65" s="87">
        <f>'Tabell 4.1 DOK32025'!I82/'Tabell 4.1 DOK32025'!$S82*100</f>
        <v>6.9587628865979383</v>
      </c>
      <c r="J65" s="87">
        <f>'Tabell 4.1 DOK32025'!J82/'Tabell 4.1 DOK32025'!$S82*100</f>
        <v>8.7628865979381434</v>
      </c>
      <c r="K65" s="87">
        <f>'Tabell 4.1 DOK32025'!K82/'Tabell 4.1 DOK32025'!$S82*100</f>
        <v>6.804123711340206</v>
      </c>
      <c r="L65" s="87">
        <f>'Tabell 4.1 DOK32025'!L82/'Tabell 4.1 DOK32025'!$S82*100</f>
        <v>5.0515463917525771</v>
      </c>
      <c r="M65" s="87">
        <f>'Tabell 4.1 DOK32025'!M82/'Tabell 4.1 DOK32025'!$S82*100</f>
        <v>5.2577319587628866</v>
      </c>
      <c r="N65" s="87">
        <f>'Tabell 4.1 DOK32025'!N82/'Tabell 4.1 DOK32025'!$S82*100</f>
        <v>6.4948453608247432</v>
      </c>
      <c r="O65" s="87">
        <f>'Tabell 4.1 DOK32025'!O82/'Tabell 4.1 DOK32025'!$S82*100</f>
        <v>8.4020618556701034</v>
      </c>
      <c r="P65" s="87">
        <f>'Tabell 4.1 DOK32025'!P82/'Tabell 4.1 DOK32025'!$S82*100</f>
        <v>9.3298969072164954</v>
      </c>
      <c r="Q65" s="87">
        <f>'Tabell 4.1 DOK32025'!Q82/'Tabell 4.1 DOK32025'!$S82*100</f>
        <v>9.072164948453608</v>
      </c>
      <c r="R65" s="87">
        <f>'Tabell 4.1 DOK32025'!R82/'Tabell 4.1 DOK32025'!$S82*100</f>
        <v>5.5154639175257731</v>
      </c>
      <c r="S65" s="87">
        <f>'Tabell 4.1 DOK32025'!S82/'Tabell 4.1 DOK32025'!$S82*100</f>
        <v>100</v>
      </c>
    </row>
    <row r="66" spans="1:38" ht="16.5" customHeight="1" x14ac:dyDescent="0.35">
      <c r="A66" s="411" t="s">
        <v>244</v>
      </c>
      <c r="B66" s="411"/>
      <c r="C66" s="86">
        <f>'Tabell 4.1 DOK32025'!C83</f>
        <v>0.01</v>
      </c>
      <c r="D66" s="87">
        <f>'Tabell 4.1 DOK32025'!D83/'Tabell 4.1 DOK32025'!$S83*100</f>
        <v>4.6093115058632295</v>
      </c>
      <c r="E66" s="87">
        <f>'Tabell 4.1 DOK32025'!E83/'Tabell 4.1 DOK32025'!$S83*100</f>
        <v>4.0752351097178678</v>
      </c>
      <c r="F66" s="87">
        <f>'Tabell 4.1 DOK32025'!F83/'Tabell 4.1 DOK32025'!$S83*100</f>
        <v>4.1526374859708195</v>
      </c>
      <c r="G66" s="87">
        <f>'Tabell 4.1 DOK32025'!G83/'Tabell 4.1 DOK32025'!$S83*100</f>
        <v>3.862378575022253</v>
      </c>
      <c r="H66" s="87">
        <f>'Tabell 4.1 DOK32025'!H83/'Tabell 4.1 DOK32025'!$S83*100</f>
        <v>10.484151863462209</v>
      </c>
      <c r="I66" s="87">
        <f>'Tabell 4.1 DOK32025'!I83/'Tabell 4.1 DOK32025'!$S83*100</f>
        <v>8.0304965362436622</v>
      </c>
      <c r="J66" s="87">
        <f>'Tabell 4.1 DOK32025'!J83/'Tabell 4.1 DOK32025'!$S83*100</f>
        <v>9.9307248732536095</v>
      </c>
      <c r="K66" s="87">
        <f>'Tabell 4.1 DOK32025'!K83/'Tabell 4.1 DOK32025'!$S83*100</f>
        <v>8.2665737838151632</v>
      </c>
      <c r="L66" s="87">
        <f>'Tabell 4.1 DOK32025'!L83/'Tabell 4.1 DOK32025'!$S83*100</f>
        <v>4.2493904562870082</v>
      </c>
      <c r="M66" s="87">
        <f>'Tabell 4.1 DOK32025'!M83/'Tabell 4.1 DOK32025'!$S83*100</f>
        <v>4.3035721196640742</v>
      </c>
      <c r="N66" s="87">
        <f>'Tabell 4.1 DOK32025'!N83/'Tabell 4.1 DOK32025'!$S83*100</f>
        <v>5.9328921397886916</v>
      </c>
      <c r="O66" s="87">
        <f>'Tabell 4.1 DOK32025'!O83/'Tabell 4.1 DOK32025'!$S83*100</f>
        <v>7.8989124966136455</v>
      </c>
      <c r="P66" s="87">
        <f>'Tabell 4.1 DOK32025'!P83/'Tabell 4.1 DOK32025'!$S83*100</f>
        <v>9.2650644374782303</v>
      </c>
      <c r="Q66" s="87">
        <f>'Tabell 4.1 DOK32025'!Q83/'Tabell 4.1 DOK32025'!$S83*100</f>
        <v>10.356437942644838</v>
      </c>
      <c r="R66" s="87">
        <f>'Tabell 4.1 DOK32025'!R83/'Tabell 4.1 DOK32025'!$S83*100</f>
        <v>4.5822206741746978</v>
      </c>
      <c r="S66" s="87">
        <f>'Tabell 4.1 DOK32025'!S83/'Tabell 4.1 DOK32025'!$S83*100</f>
        <v>100</v>
      </c>
    </row>
    <row r="67" spans="1:38" ht="16.5" customHeight="1" x14ac:dyDescent="0.35">
      <c r="A67" s="411" t="s">
        <v>245</v>
      </c>
      <c r="B67" s="411"/>
      <c r="C67" s="86">
        <f>'Tabell 4.1 DOK32025'!C84</f>
        <v>0.01</v>
      </c>
      <c r="D67" s="87">
        <f>'Tabell 4.1 DOK32025'!D84/'Tabell 4.1 DOK32025'!$S84*100</f>
        <v>5.5308979173779447</v>
      </c>
      <c r="E67" s="87">
        <f>'Tabell 4.1 DOK32025'!E84/'Tabell 4.1 DOK32025'!$S84*100</f>
        <v>5.701604643222943</v>
      </c>
      <c r="F67" s="87">
        <f>'Tabell 4.1 DOK32025'!F84/'Tabell 4.1 DOK32025'!$S84*100</f>
        <v>5.0870604301809497</v>
      </c>
      <c r="G67" s="87">
        <f>'Tabell 4.1 DOK32025'!G84/'Tabell 4.1 DOK32025'!$S84*100</f>
        <v>4.6090815978149537</v>
      </c>
      <c r="H67" s="87">
        <f>'Tabell 4.1 DOK32025'!H84/'Tabell 4.1 DOK32025'!$S84*100</f>
        <v>9.7302833731649017</v>
      </c>
      <c r="I67" s="87">
        <f>'Tabell 4.1 DOK32025'!I84/'Tabell 4.1 DOK32025'!$S84*100</f>
        <v>6.4868555821099347</v>
      </c>
      <c r="J67" s="87">
        <f>'Tabell 4.1 DOK32025'!J84/'Tabell 4.1 DOK32025'!$S84*100</f>
        <v>9.8327074086719026</v>
      </c>
      <c r="K67" s="87">
        <f>'Tabell 4.1 DOK32025'!K84/'Tabell 4.1 DOK32025'!$S84*100</f>
        <v>7.101399795151929</v>
      </c>
      <c r="L67" s="87">
        <f>'Tabell 4.1 DOK32025'!L84/'Tabell 4.1 DOK32025'!$S84*100</f>
        <v>4.267668146124957</v>
      </c>
      <c r="M67" s="87">
        <f>'Tabell 4.1 DOK32025'!M84/'Tabell 4.1 DOK32025'!$S84*100</f>
        <v>4.8822123591669513</v>
      </c>
      <c r="N67" s="87">
        <f>'Tabell 4.1 DOK32025'!N84/'Tabell 4.1 DOK32025'!$S84*100</f>
        <v>6.5892796176169348</v>
      </c>
      <c r="O67" s="87">
        <f>'Tabell 4.1 DOK32025'!O84/'Tabell 4.1 DOK32025'!$S84*100</f>
        <v>9.388869921474905</v>
      </c>
      <c r="P67" s="87">
        <f>'Tabell 4.1 DOK32025'!P84/'Tabell 4.1 DOK32025'!$S84*100</f>
        <v>7.2379651758279273</v>
      </c>
      <c r="Q67" s="87">
        <f>'Tabell 4.1 DOK32025'!Q84/'Tabell 4.1 DOK32025'!$S84*100</f>
        <v>7.7842266985319224</v>
      </c>
      <c r="R67" s="87">
        <f>'Tabell 4.1 DOK32025'!R84/'Tabell 4.1 DOK32025'!$S84*100</f>
        <v>5.7698873335609422</v>
      </c>
      <c r="S67" s="87">
        <f>'Tabell 4.1 DOK32025'!S84/'Tabell 4.1 DOK32025'!$S84*100</f>
        <v>100</v>
      </c>
    </row>
    <row r="68" spans="1:38" ht="16.5" customHeight="1" thickBot="1" x14ac:dyDescent="0.4">
      <c r="A68" s="420" t="s">
        <v>246</v>
      </c>
      <c r="B68" s="420"/>
      <c r="C68" s="269" t="s">
        <v>202</v>
      </c>
      <c r="D68" s="267">
        <f>SUMPRODUCT($C53:$C67,D53:D67)</f>
        <v>6.5682546071853647</v>
      </c>
      <c r="E68" s="267">
        <f t="shared" ref="E68:R68" si="14">SUMPRODUCT($C53:$C67,E53:E67)</f>
        <v>5.6682834892070106</v>
      </c>
      <c r="F68" s="267">
        <f t="shared" si="14"/>
        <v>5.082376346512973</v>
      </c>
      <c r="G68" s="267">
        <f t="shared" si="14"/>
        <v>3.8843996809864727</v>
      </c>
      <c r="H68" s="267">
        <f t="shared" si="14"/>
        <v>7.8147166725950719</v>
      </c>
      <c r="I68" s="267">
        <f t="shared" si="14"/>
        <v>5.8306885257094603</v>
      </c>
      <c r="J68" s="267">
        <f t="shared" si="14"/>
        <v>7.641938601623818</v>
      </c>
      <c r="K68" s="267">
        <f t="shared" si="14"/>
        <v>7.0304731002544072</v>
      </c>
      <c r="L68" s="267">
        <f t="shared" si="14"/>
        <v>5.0503859495957224</v>
      </c>
      <c r="M68" s="267">
        <f t="shared" si="14"/>
        <v>5.5941291452557289</v>
      </c>
      <c r="N68" s="267">
        <f t="shared" si="14"/>
        <v>6.4402089446738353</v>
      </c>
      <c r="O68" s="267">
        <f t="shared" si="14"/>
        <v>9.1861929115427845</v>
      </c>
      <c r="P68" s="267">
        <f t="shared" si="14"/>
        <v>9.3474583790584269</v>
      </c>
      <c r="Q68" s="267">
        <f t="shared" si="14"/>
        <v>8.4988936379819524</v>
      </c>
      <c r="R68" s="267">
        <f t="shared" si="14"/>
        <v>6.3616000078169721</v>
      </c>
      <c r="S68" s="267">
        <f>SUM(D68:R68)</f>
        <v>100</v>
      </c>
      <c r="U68" s="83"/>
      <c r="V68" s="83"/>
      <c r="W68" s="83"/>
      <c r="X68" s="83"/>
      <c r="Y68" s="83"/>
      <c r="Z68" s="83"/>
      <c r="AA68" s="83"/>
      <c r="AB68" s="83"/>
      <c r="AC68" s="83"/>
      <c r="AD68" s="83"/>
      <c r="AE68" s="83"/>
      <c r="AF68" s="83"/>
      <c r="AG68" s="83"/>
      <c r="AH68" s="83"/>
      <c r="AI68" s="83"/>
      <c r="AJ68" s="83"/>
      <c r="AK68" s="83"/>
      <c r="AL68" s="83"/>
    </row>
    <row r="69" spans="1:38" ht="16.5" customHeight="1" thickBot="1" x14ac:dyDescent="0.4">
      <c r="A69" s="404"/>
      <c r="B69" s="404"/>
      <c r="C69" s="78"/>
      <c r="D69" s="17"/>
      <c r="E69" s="17"/>
      <c r="F69" s="17"/>
      <c r="G69" s="17"/>
      <c r="H69" s="17"/>
      <c r="I69" s="17"/>
      <c r="J69" s="17"/>
      <c r="K69" s="17"/>
      <c r="L69" s="17"/>
      <c r="M69" s="17"/>
      <c r="N69" s="17"/>
      <c r="O69" s="17"/>
      <c r="P69" s="17"/>
      <c r="Q69" s="17"/>
      <c r="R69" s="17"/>
      <c r="S69" s="17"/>
    </row>
    <row r="70" spans="1:38" ht="16.5" customHeight="1" x14ac:dyDescent="0.35">
      <c r="A70" s="419" t="s">
        <v>247</v>
      </c>
      <c r="B70" s="419"/>
      <c r="C70" s="212">
        <f>SUM(C53:C58)</f>
        <v>0.45999999999999996</v>
      </c>
      <c r="D70" s="212">
        <f>SUMPRODUCT($C$53:$C$58,D53:D58)/$C70</f>
        <v>8.6755349152681944</v>
      </c>
      <c r="E70" s="212">
        <f t="shared" ref="E70:S70" si="15">SUMPRODUCT($C$53:$C$58,E53:E58)/$C70</f>
        <v>7.2161910958118431</v>
      </c>
      <c r="F70" s="212">
        <f t="shared" si="15"/>
        <v>6.2316874522142456</v>
      </c>
      <c r="G70" s="212">
        <f t="shared" si="15"/>
        <v>4.1845829910715961</v>
      </c>
      <c r="H70" s="212">
        <f t="shared" si="15"/>
        <v>6.0542889500648061</v>
      </c>
      <c r="I70" s="212">
        <f t="shared" si="15"/>
        <v>4.2478110885681541</v>
      </c>
      <c r="J70" s="212">
        <f t="shared" si="15"/>
        <v>5.6182020714369783</v>
      </c>
      <c r="K70" s="212">
        <f t="shared" si="15"/>
        <v>6.0697899732446308</v>
      </c>
      <c r="L70" s="212">
        <f t="shared" si="15"/>
        <v>5.3964891525380496</v>
      </c>
      <c r="M70" s="212">
        <f t="shared" si="15"/>
        <v>6.2018739774597726</v>
      </c>
      <c r="N70" s="212">
        <f t="shared" si="15"/>
        <v>7.1558722181116696</v>
      </c>
      <c r="O70" s="212">
        <f t="shared" si="15"/>
        <v>9.8655505541228514</v>
      </c>
      <c r="P70" s="212">
        <f t="shared" si="15"/>
        <v>7.6596820985501539</v>
      </c>
      <c r="Q70" s="212">
        <f t="shared" si="15"/>
        <v>6.7922692515680865</v>
      </c>
      <c r="R70" s="212">
        <f t="shared" si="15"/>
        <v>8.6301742099689758</v>
      </c>
      <c r="S70" s="212">
        <f t="shared" si="15"/>
        <v>100.00000000000001</v>
      </c>
    </row>
    <row r="71" spans="1:38" ht="16.5" customHeight="1" thickBot="1" x14ac:dyDescent="0.4">
      <c r="A71" s="422" t="s">
        <v>248</v>
      </c>
      <c r="B71" s="422"/>
      <c r="C71" s="268">
        <f>SUM(C59:C67)</f>
        <v>0.54</v>
      </c>
      <c r="D71" s="268">
        <f>SUMPRODUCT($C$59:$C$67,D59:D67)/$C71</f>
        <v>4.7731639743740661</v>
      </c>
      <c r="E71" s="268">
        <f t="shared" ref="E71:S71" si="16">SUMPRODUCT($C$59:$C$67,E59:E67)/$C71</f>
        <v>4.3496955280251157</v>
      </c>
      <c r="F71" s="268">
        <f t="shared" si="16"/>
        <v>4.1033335527674462</v>
      </c>
      <c r="G71" s="268">
        <f t="shared" si="16"/>
        <v>3.6286879723954413</v>
      </c>
      <c r="H71" s="268">
        <f t="shared" si="16"/>
        <v>9.3143402880838142</v>
      </c>
      <c r="I71" s="268">
        <f t="shared" si="16"/>
        <v>7.1790656017927974</v>
      </c>
      <c r="J71" s="268">
        <f t="shared" si="16"/>
        <v>9.3658623125237188</v>
      </c>
      <c r="K71" s="268">
        <f t="shared" si="16"/>
        <v>7.8488328010405137</v>
      </c>
      <c r="L71" s="268">
        <f t="shared" si="16"/>
        <v>4.755557295237443</v>
      </c>
      <c r="M71" s="268">
        <f t="shared" si="16"/>
        <v>5.0764205844893215</v>
      </c>
      <c r="N71" s="268">
        <f t="shared" si="16"/>
        <v>5.830569859893461</v>
      </c>
      <c r="O71" s="268">
        <f t="shared" si="16"/>
        <v>8.6074808456412413</v>
      </c>
      <c r="P71" s="268">
        <f t="shared" si="16"/>
        <v>10.785193729121028</v>
      </c>
      <c r="Q71" s="268">
        <f t="shared" si="16"/>
        <v>9.952684781964134</v>
      </c>
      <c r="R71" s="268">
        <f t="shared" si="16"/>
        <v>4.4291108726504502</v>
      </c>
      <c r="S71" s="268">
        <f t="shared" si="16"/>
        <v>100</v>
      </c>
    </row>
    <row r="72" spans="1:38" ht="16.5" customHeight="1" thickBot="1" x14ac:dyDescent="0.4">
      <c r="A72" s="404"/>
      <c r="B72" s="404"/>
      <c r="C72" s="78"/>
      <c r="D72" s="17"/>
      <c r="E72" s="17"/>
      <c r="F72" s="17"/>
      <c r="G72" s="17"/>
      <c r="H72" s="17"/>
      <c r="I72" s="17"/>
      <c r="J72" s="17"/>
      <c r="K72" s="17"/>
      <c r="L72" s="17"/>
      <c r="M72" s="17"/>
      <c r="N72" s="17"/>
      <c r="O72" s="17"/>
      <c r="P72" s="17"/>
      <c r="Q72" s="17"/>
      <c r="R72" s="17"/>
      <c r="S72" s="17"/>
    </row>
    <row r="73" spans="1:38" ht="16.5" customHeight="1" x14ac:dyDescent="0.35">
      <c r="A73" s="423" t="str">
        <f>'Tabell 2.1 DOK32025'!A42</f>
        <v>FO4A Sosiale tjenester</v>
      </c>
      <c r="B73" s="423"/>
      <c r="C73" s="213"/>
      <c r="D73" s="214"/>
      <c r="E73" s="214"/>
      <c r="F73" s="214"/>
      <c r="G73" s="214"/>
      <c r="H73" s="214"/>
      <c r="I73" s="214"/>
      <c r="J73" s="214"/>
      <c r="K73" s="214"/>
      <c r="L73" s="214"/>
      <c r="M73" s="214"/>
      <c r="N73" s="214"/>
      <c r="O73" s="214"/>
      <c r="P73" s="214"/>
      <c r="Q73" s="214"/>
      <c r="R73" s="214"/>
      <c r="S73" s="214"/>
    </row>
    <row r="74" spans="1:38" ht="16.5" customHeight="1" x14ac:dyDescent="0.35">
      <c r="A74" s="411" t="s">
        <v>384</v>
      </c>
      <c r="B74" s="411"/>
      <c r="C74" s="84">
        <f>'Tabell 4.1 DOK32025'!C88</f>
        <v>0.26</v>
      </c>
      <c r="D74" s="85">
        <f>'Tabell 4.1 DOK32025'!D88/'Tabell 4.1 DOK32025'!$S88*100</f>
        <v>12.396175391153177</v>
      </c>
      <c r="E74" s="85">
        <f>'Tabell 4.1 DOK32025'!E88/'Tabell 4.1 DOK32025'!$S88*100</f>
        <v>10.493529070890476</v>
      </c>
      <c r="F74" s="85">
        <f>'Tabell 4.1 DOK32025'!F88/'Tabell 4.1 DOK32025'!$S88*100</f>
        <v>7.195286845663512</v>
      </c>
      <c r="G74" s="85">
        <f>'Tabell 4.1 DOK32025'!G88/'Tabell 4.1 DOK32025'!$S88*100</f>
        <v>5.5582383619857056</v>
      </c>
      <c r="H74" s="85">
        <f>'Tabell 4.1 DOK32025'!H88/'Tabell 4.1 DOK32025'!$S88*100</f>
        <v>6.3357156654433071</v>
      </c>
      <c r="I74" s="85">
        <f>'Tabell 4.1 DOK32025'!I88/'Tabell 4.1 DOK32025'!$S88*100</f>
        <v>2.0668340737879083</v>
      </c>
      <c r="J74" s="85">
        <f>'Tabell 4.1 DOK32025'!J88/'Tabell 4.1 DOK32025'!$S88*100</f>
        <v>2.5883716438091557</v>
      </c>
      <c r="K74" s="85">
        <f>'Tabell 4.1 DOK32025'!K88/'Tabell 4.1 DOK32025'!$S88*100</f>
        <v>4.0225999613675869</v>
      </c>
      <c r="L74" s="85">
        <f>'Tabell 4.1 DOK32025'!L88/'Tabell 4.1 DOK32025'!$S88*100</f>
        <v>6.697894533513618</v>
      </c>
      <c r="M74" s="85">
        <f>'Tabell 4.1 DOK32025'!M88/'Tabell 4.1 DOK32025'!$S88*100</f>
        <v>5.9349043847788296</v>
      </c>
      <c r="N74" s="85">
        <f>'Tabell 4.1 DOK32025'!N88/'Tabell 4.1 DOK32025'!$S88*100</f>
        <v>8.8661386903612129</v>
      </c>
      <c r="O74" s="85">
        <f>'Tabell 4.1 DOK32025'!O88/'Tabell 4.1 DOK32025'!$S88*100</f>
        <v>10.2086150280085</v>
      </c>
      <c r="P74" s="85">
        <f>'Tabell 4.1 DOK32025'!P88/'Tabell 4.1 DOK32025'!$S88*100</f>
        <v>5.1960594939153948</v>
      </c>
      <c r="Q74" s="85">
        <f>'Tabell 4.1 DOK32025'!Q88/'Tabell 4.1 DOK32025'!$S88*100</f>
        <v>3.56384006181186</v>
      </c>
      <c r="R74" s="85">
        <f>'Tabell 4.1 DOK32025'!R88/'Tabell 4.1 DOK32025'!$S88*100</f>
        <v>8.875796793509755</v>
      </c>
      <c r="S74" s="85">
        <f>'Tabell 4.1 DOK32025'!S88/'Tabell 4.1 DOK32025'!$S88*100</f>
        <v>100</v>
      </c>
    </row>
    <row r="75" spans="1:38" ht="16.5" customHeight="1" x14ac:dyDescent="0.35">
      <c r="A75" s="411" t="s">
        <v>385</v>
      </c>
      <c r="B75" s="411"/>
      <c r="C75" s="84">
        <f>'Tabell 4.1 DOK32025'!C89</f>
        <v>0.21</v>
      </c>
      <c r="D75" s="85">
        <f>'Tabell 4.1 DOK32025'!D89/'Tabell 4.1 DOK32025'!$S89*100</f>
        <v>13.068785746823911</v>
      </c>
      <c r="E75" s="85">
        <f>'Tabell 4.1 DOK32025'!E89/'Tabell 4.1 DOK32025'!$S89*100</f>
        <v>8.2957938958343878</v>
      </c>
      <c r="F75" s="85">
        <f>'Tabell 4.1 DOK32025'!F89/'Tabell 4.1 DOK32025'!$S89*100</f>
        <v>4.8286683200890819</v>
      </c>
      <c r="G75" s="85">
        <f>'Tabell 4.1 DOK32025'!G89/'Tabell 4.1 DOK32025'!$S89*100</f>
        <v>2.8091309409323277</v>
      </c>
      <c r="H75" s="85">
        <f>'Tabell 4.1 DOK32025'!H89/'Tabell 4.1 DOK32025'!$S89*100</f>
        <v>3.9277218201143898</v>
      </c>
      <c r="I75" s="85">
        <f>'Tabell 4.1 DOK32025'!I89/'Tabell 4.1 DOK32025'!$S89*100</f>
        <v>1.8272004859037305</v>
      </c>
      <c r="J75" s="85">
        <f>'Tabell 4.1 DOK32025'!J89/'Tabell 4.1 DOK32025'!$S89*100</f>
        <v>2.302981221845422</v>
      </c>
      <c r="K75" s="85">
        <f>'Tabell 4.1 DOK32025'!K89/'Tabell 4.1 DOK32025'!$S89*100</f>
        <v>3.2747886824922814</v>
      </c>
      <c r="L75" s="85">
        <f>'Tabell 4.1 DOK32025'!L89/'Tabell 4.1 DOK32025'!$S89*100</f>
        <v>7.1923875082249333</v>
      </c>
      <c r="M75" s="85">
        <f>'Tabell 4.1 DOK32025'!M89/'Tabell 4.1 DOK32025'!$S89*100</f>
        <v>6.7925292301462772</v>
      </c>
      <c r="N75" s="85">
        <f>'Tabell 4.1 DOK32025'!N89/'Tabell 4.1 DOK32025'!$S89*100</f>
        <v>12.16277774965835</v>
      </c>
      <c r="O75" s="85">
        <f>'Tabell 4.1 DOK32025'!O89/'Tabell 4.1 DOK32025'!$S89*100</f>
        <v>12.415852609201803</v>
      </c>
      <c r="P75" s="85">
        <f>'Tabell 4.1 DOK32025'!P89/'Tabell 4.1 DOK32025'!$S89*100</f>
        <v>5.1981576150225237</v>
      </c>
      <c r="Q75" s="85">
        <f>'Tabell 4.1 DOK32025'!Q89/'Tabell 4.1 DOK32025'!$S89*100</f>
        <v>3.2950346712557574</v>
      </c>
      <c r="R75" s="85">
        <f>'Tabell 4.1 DOK32025'!R89/'Tabell 4.1 DOK32025'!$S89*100</f>
        <v>12.608189502454826</v>
      </c>
      <c r="S75" s="85">
        <f>'Tabell 4.1 DOK32025'!S89/'Tabell 4.1 DOK32025'!$S89*100</f>
        <v>100</v>
      </c>
    </row>
    <row r="76" spans="1:38" ht="16.5" customHeight="1" x14ac:dyDescent="0.35">
      <c r="A76" s="411" t="s">
        <v>386</v>
      </c>
      <c r="B76" s="411"/>
      <c r="C76" s="84">
        <f>'Tabell 4.1 DOK32025'!C90</f>
        <v>0.21</v>
      </c>
      <c r="D76" s="87">
        <f>'Tabell 4.1 DOK32025'!D90/'Tabell 4.1 DOK32025'!$S90*100</f>
        <v>10.389356654416895</v>
      </c>
      <c r="E76" s="87">
        <f>'Tabell 4.1 DOK32025'!E90/'Tabell 4.1 DOK32025'!$S90*100</f>
        <v>9.3789831139228728</v>
      </c>
      <c r="F76" s="87">
        <f>'Tabell 4.1 DOK32025'!F90/'Tabell 4.1 DOK32025'!$S90*100</f>
        <v>5.393310694515514</v>
      </c>
      <c r="G76" s="87">
        <f>'Tabell 4.1 DOK32025'!G90/'Tabell 4.1 DOK32025'!$S90*100</f>
        <v>4.5857561520212125</v>
      </c>
      <c r="H76" s="87">
        <f>'Tabell 4.1 DOK32025'!H90/'Tabell 4.1 DOK32025'!$S90*100</f>
        <v>6.1813276271107593</v>
      </c>
      <c r="I76" s="87">
        <f>'Tabell 4.1 DOK32025'!I90/'Tabell 4.1 DOK32025'!$S90*100</f>
        <v>2.7129366888403035</v>
      </c>
      <c r="J76" s="87">
        <f>'Tabell 4.1 DOK32025'!J90/'Tabell 4.1 DOK32025'!$S90*100</f>
        <v>3.0562404056379959</v>
      </c>
      <c r="K76" s="87">
        <f>'Tabell 4.1 DOK32025'!K90/'Tabell 4.1 DOK32025'!$S90*100</f>
        <v>4.1987254035446808</v>
      </c>
      <c r="L76" s="87">
        <f>'Tabell 4.1 DOK32025'!L90/'Tabell 4.1 DOK32025'!$S90*100</f>
        <v>6.8465367260547989</v>
      </c>
      <c r="M76" s="87">
        <f>'Tabell 4.1 DOK32025'!M90/'Tabell 4.1 DOK32025'!$S90*100</f>
        <v>6.9349211517886218</v>
      </c>
      <c r="N76" s="87">
        <f>'Tabell 4.1 DOK32025'!N90/'Tabell 4.1 DOK32025'!$S90*100</f>
        <v>9.3454900683816344</v>
      </c>
      <c r="O76" s="87">
        <f>'Tabell 4.1 DOK32025'!O90/'Tabell 4.1 DOK32025'!$S90*100</f>
        <v>12.38498395124901</v>
      </c>
      <c r="P76" s="87">
        <f>'Tabell 4.1 DOK32025'!P90/'Tabell 4.1 DOK32025'!$S90*100</f>
        <v>5.7524305717076798</v>
      </c>
      <c r="Q76" s="87">
        <f>'Tabell 4.1 DOK32025'!Q90/'Tabell 4.1 DOK32025'!$S90*100</f>
        <v>3.6730706610224684</v>
      </c>
      <c r="R76" s="87">
        <f>'Tabell 4.1 DOK32025'!R90/'Tabell 4.1 DOK32025'!$S90*100</f>
        <v>9.1659301297855524</v>
      </c>
      <c r="S76" s="87">
        <f>'Tabell 4.1 DOK32025'!S90/'Tabell 4.1 DOK32025'!$S90*100</f>
        <v>100</v>
      </c>
    </row>
    <row r="77" spans="1:38" ht="16.5" customHeight="1" x14ac:dyDescent="0.35">
      <c r="A77" s="411" t="s">
        <v>387</v>
      </c>
      <c r="B77" s="411"/>
      <c r="C77" s="84">
        <f>'Tabell 4.1 DOK32025'!C91</f>
        <v>0.05</v>
      </c>
      <c r="D77" s="87">
        <f>'Tabell 4.1 DOK32025'!D91/'Tabell 4.1 DOK32025'!$S91*100</f>
        <v>12.127059522042453</v>
      </c>
      <c r="E77" s="87">
        <f>'Tabell 4.1 DOK32025'!E91/'Tabell 4.1 DOK32025'!$S91*100</f>
        <v>9.0099450794122014</v>
      </c>
      <c r="F77" s="87">
        <f>'Tabell 4.1 DOK32025'!F91/'Tabell 4.1 DOK32025'!$S91*100</f>
        <v>5.195190737717085</v>
      </c>
      <c r="G77" s="87">
        <f>'Tabell 4.1 DOK32025'!G91/'Tabell 4.1 DOK32025'!$S91*100</f>
        <v>3.6217901142941962</v>
      </c>
      <c r="H77" s="87">
        <f>'Tabell 4.1 DOK32025'!H91/'Tabell 4.1 DOK32025'!$S91*100</f>
        <v>5.5069021819801094</v>
      </c>
      <c r="I77" s="87">
        <f>'Tabell 4.1 DOK32025'!I91/'Tabell 4.1 DOK32025'!$S91*100</f>
        <v>2.5085349562119639</v>
      </c>
      <c r="J77" s="87">
        <f>'Tabell 4.1 DOK32025'!J91/'Tabell 4.1 DOK32025'!$S91*100</f>
        <v>3.2655484637078818</v>
      </c>
      <c r="K77" s="87">
        <f>'Tabell 4.1 DOK32025'!K91/'Tabell 4.1 DOK32025'!$S91*100</f>
        <v>3.9038147543416954</v>
      </c>
      <c r="L77" s="87">
        <f>'Tabell 4.1 DOK32025'!L91/'Tabell 4.1 DOK32025'!$S91*100</f>
        <v>7.4365444559893117</v>
      </c>
      <c r="M77" s="87">
        <f>'Tabell 4.1 DOK32025'!M91/'Tabell 4.1 DOK32025'!$S91*100</f>
        <v>6.1748552768294491</v>
      </c>
      <c r="N77" s="87">
        <f>'Tabell 4.1 DOK32025'!N91/'Tabell 4.1 DOK32025'!$S91*100</f>
        <v>9.8263321953391713</v>
      </c>
      <c r="O77" s="87">
        <f>'Tabell 4.1 DOK32025'!O91/'Tabell 4.1 DOK32025'!$S91*100</f>
        <v>10.791153332343773</v>
      </c>
      <c r="P77" s="87">
        <f>'Tabell 4.1 DOK32025'!P91/'Tabell 4.1 DOK32025'!$S91*100</f>
        <v>5.5514323883033994</v>
      </c>
      <c r="Q77" s="87">
        <f>'Tabell 4.1 DOK32025'!Q91/'Tabell 4.1 DOK32025'!$S91*100</f>
        <v>4.0225619712038005</v>
      </c>
      <c r="R77" s="87">
        <f>'Tabell 4.1 DOK32025'!R91/'Tabell 4.1 DOK32025'!$S91*100</f>
        <v>11.05833457028351</v>
      </c>
      <c r="S77" s="87">
        <f>'Tabell 4.1 DOK32025'!S91/'Tabell 4.1 DOK32025'!$S91*100</f>
        <v>100</v>
      </c>
    </row>
    <row r="78" spans="1:38" ht="16.5" customHeight="1" x14ac:dyDescent="0.35">
      <c r="A78" s="411" t="s">
        <v>388</v>
      </c>
      <c r="B78" s="411"/>
      <c r="C78" s="84">
        <f>'Tabell 4.1 DOK32025'!C92</f>
        <v>0.02</v>
      </c>
      <c r="D78" s="87">
        <f>'Tabell 4.1 DOK32025'!D92/'Tabell 4.1 DOK32025'!$S92*100</f>
        <v>14.504456463776949</v>
      </c>
      <c r="E78" s="87">
        <f>'Tabell 4.1 DOK32025'!E92/'Tabell 4.1 DOK32025'!$S92*100</f>
        <v>12.417155481069551</v>
      </c>
      <c r="F78" s="87">
        <f>'Tabell 4.1 DOK32025'!F92/'Tabell 4.1 DOK32025'!$S92*100</f>
        <v>16.568903786089738</v>
      </c>
      <c r="G78" s="87">
        <f>'Tabell 4.1 DOK32025'!G92/'Tabell 4.1 DOK32025'!$S92*100</f>
        <v>3.6261141159442372</v>
      </c>
      <c r="H78" s="87">
        <f>'Tabell 4.1 DOK32025'!H92/'Tabell 4.1 DOK32025'!$S92*100</f>
        <v>5.7134150986516339</v>
      </c>
      <c r="I78" s="87">
        <f>'Tabell 4.1 DOK32025'!I92/'Tabell 4.1 DOK32025'!$S92*100</f>
        <v>2.6357888321779539</v>
      </c>
      <c r="J78" s="87">
        <f>'Tabell 4.1 DOK32025'!J92/'Tabell 4.1 DOK32025'!$S92*100</f>
        <v>4.6773824940961379</v>
      </c>
      <c r="K78" s="87">
        <f>'Tabell 4.1 DOK32025'!K92/'Tabell 4.1 DOK32025'!$S92*100</f>
        <v>4.1288946446255812</v>
      </c>
      <c r="L78" s="87">
        <f>'Tabell 4.1 DOK32025'!L92/'Tabell 4.1 DOK32025'!$S92*100</f>
        <v>4.2888702673878267</v>
      </c>
      <c r="M78" s="87">
        <f>'Tabell 4.1 DOK32025'!M92/'Tabell 4.1 DOK32025'!$S92*100</f>
        <v>4.8906833244457983</v>
      </c>
      <c r="N78" s="87">
        <f>'Tabell 4.1 DOK32025'!N92/'Tabell 4.1 DOK32025'!$S92*100</f>
        <v>4.5783499657195099</v>
      </c>
      <c r="O78" s="87">
        <f>'Tabell 4.1 DOK32025'!O92/'Tabell 4.1 DOK32025'!$S92*100</f>
        <v>6.8256265711891517</v>
      </c>
      <c r="P78" s="87">
        <f>'Tabell 4.1 DOK32025'!P92/'Tabell 4.1 DOK32025'!$S92*100</f>
        <v>6.6656509484269062</v>
      </c>
      <c r="Q78" s="87">
        <f>'Tabell 4.1 DOK32025'!Q92/'Tabell 4.1 DOK32025'!$S92*100</f>
        <v>3.9689190218633352</v>
      </c>
      <c r="R78" s="87">
        <f>'Tabell 4.1 DOK32025'!R92/'Tabell 4.1 DOK32025'!$S92*100</f>
        <v>4.5097889845356898</v>
      </c>
      <c r="S78" s="87">
        <f>'Tabell 4.1 DOK32025'!S92/'Tabell 4.1 DOK32025'!$S92*100</f>
        <v>100</v>
      </c>
    </row>
    <row r="79" spans="1:38" ht="16.5" customHeight="1" x14ac:dyDescent="0.35">
      <c r="A79" s="411" t="s">
        <v>389</v>
      </c>
      <c r="B79" s="411"/>
      <c r="C79" s="84">
        <f>'Tabell 4.1 DOK32025'!C93</f>
        <v>7.0000000000000007E-2</v>
      </c>
      <c r="D79" s="87">
        <f>'Tabell 4.1 DOK32025'!D93/'Tabell 4.1 DOK32025'!$S93*100</f>
        <v>11.0445322075446</v>
      </c>
      <c r="E79" s="87">
        <f>'Tabell 4.1 DOK32025'!E93/'Tabell 4.1 DOK32025'!$S93*100</f>
        <v>12.106768350810295</v>
      </c>
      <c r="F79" s="87">
        <f>'Tabell 4.1 DOK32025'!F93/'Tabell 4.1 DOK32025'!$S93*100</f>
        <v>6.7547323982023695</v>
      </c>
      <c r="G79" s="87">
        <f>'Tabell 4.1 DOK32025'!G93/'Tabell 4.1 DOK32025'!$S93*100</f>
        <v>6.9590085795996179</v>
      </c>
      <c r="H79" s="87">
        <f>'Tabell 4.1 DOK32025'!H93/'Tabell 4.1 DOK32025'!$S93*100</f>
        <v>8.1029551954242134</v>
      </c>
      <c r="I79" s="87">
        <f>'Tabell 4.1 DOK32025'!I93/'Tabell 4.1 DOK32025'!$S93*100</f>
        <v>2.4149984111852558</v>
      </c>
      <c r="J79" s="87">
        <f>'Tabell 4.1 DOK32025'!J93/'Tabell 4.1 DOK32025'!$S93*100</f>
        <v>3.0777611330518861</v>
      </c>
      <c r="K79" s="87">
        <f>'Tabell 4.1 DOK32025'!K93/'Tabell 4.1 DOK32025'!$S93*100</f>
        <v>4.4804575786463294</v>
      </c>
      <c r="L79" s="87">
        <f>'Tabell 4.1 DOK32025'!L93/'Tabell 4.1 DOK32025'!$S93*100</f>
        <v>6.0238776158699894</v>
      </c>
      <c r="M79" s="87">
        <f>'Tabell 4.1 DOK32025'!M93/'Tabell 4.1 DOK32025'!$S93*100</f>
        <v>5.479141132143992</v>
      </c>
      <c r="N79" s="87">
        <f>'Tabell 4.1 DOK32025'!N93/'Tabell 4.1 DOK32025'!$S93*100</f>
        <v>7.0225611693676511</v>
      </c>
      <c r="O79" s="87">
        <f>'Tabell 4.1 DOK32025'!O93/'Tabell 4.1 DOK32025'!$S93*100</f>
        <v>9.6327568205547234</v>
      </c>
      <c r="P79" s="87">
        <f>'Tabell 4.1 DOK32025'!P93/'Tabell 4.1 DOK32025'!$S93*100</f>
        <v>4.8799310000453948</v>
      </c>
      <c r="Q79" s="87">
        <f>'Tabell 4.1 DOK32025'!Q93/'Tabell 4.1 DOK32025'!$S93*100</f>
        <v>4.4940759907394794</v>
      </c>
      <c r="R79" s="87">
        <f>'Tabell 4.1 DOK32025'!R93/'Tabell 4.1 DOK32025'!$S93*100</f>
        <v>7.5264424168141995</v>
      </c>
      <c r="S79" s="87">
        <f>'Tabell 4.1 DOK32025'!S93/'Tabell 4.1 DOK32025'!$S93*100</f>
        <v>100</v>
      </c>
    </row>
    <row r="80" spans="1:38" ht="16.5" customHeight="1" x14ac:dyDescent="0.35">
      <c r="A80" s="411" t="s">
        <v>390</v>
      </c>
      <c r="B80" s="411"/>
      <c r="C80" s="84">
        <f>'Tabell 4.1 DOK32025'!C94</f>
        <v>0.13</v>
      </c>
      <c r="D80" s="87">
        <f>'Tabell 4.1 DOK32025'!D94/'Tabell 4.1 DOK32025'!$S94*100</f>
        <v>12.698412698412698</v>
      </c>
      <c r="E80" s="87">
        <f>'Tabell 4.1 DOK32025'!E94/'Tabell 4.1 DOK32025'!$S94*100</f>
        <v>13.611111111111111</v>
      </c>
      <c r="F80" s="87">
        <f>'Tabell 4.1 DOK32025'!F94/'Tabell 4.1 DOK32025'!$S94*100</f>
        <v>7.242063492063493</v>
      </c>
      <c r="G80" s="87">
        <f>'Tabell 4.1 DOK32025'!G94/'Tabell 4.1 DOK32025'!$S94*100</f>
        <v>9.325396825396826</v>
      </c>
      <c r="H80" s="87">
        <f>'Tabell 4.1 DOK32025'!H94/'Tabell 4.1 DOK32025'!$S94*100</f>
        <v>11.845238095238095</v>
      </c>
      <c r="I80" s="87">
        <f>'Tabell 4.1 DOK32025'!I94/'Tabell 4.1 DOK32025'!$S94*100</f>
        <v>3.5912698412698409</v>
      </c>
      <c r="J80" s="87">
        <f>'Tabell 4.1 DOK32025'!J94/'Tabell 4.1 DOK32025'!$S94*100</f>
        <v>4.0476190476190474</v>
      </c>
      <c r="K80" s="87">
        <f>'Tabell 4.1 DOK32025'!K94/'Tabell 4.1 DOK32025'!$S94*100</f>
        <v>4.6428571428571432</v>
      </c>
      <c r="L80" s="87">
        <f>'Tabell 4.1 DOK32025'!L94/'Tabell 4.1 DOK32025'!$S94*100</f>
        <v>5.6349206349206353</v>
      </c>
      <c r="M80" s="87">
        <f>'Tabell 4.1 DOK32025'!M94/'Tabell 4.1 DOK32025'!$S94*100</f>
        <v>3.0158730158730158</v>
      </c>
      <c r="N80" s="87">
        <f>'Tabell 4.1 DOK32025'!N94/'Tabell 4.1 DOK32025'!$S94*100</f>
        <v>4.4047619047619051</v>
      </c>
      <c r="O80" s="87">
        <f>'Tabell 4.1 DOK32025'!O94/'Tabell 4.1 DOK32025'!$S94*100</f>
        <v>6.746031746031746</v>
      </c>
      <c r="P80" s="87">
        <f>'Tabell 4.1 DOK32025'!P94/'Tabell 4.1 DOK32025'!$S94*100</f>
        <v>3.6309523809523814</v>
      </c>
      <c r="Q80" s="87">
        <f>'Tabell 4.1 DOK32025'!Q94/'Tabell 4.1 DOK32025'!$S94*100</f>
        <v>4.9404761904761907</v>
      </c>
      <c r="R80" s="87">
        <f>'Tabell 4.1 DOK32025'!R94/'Tabell 4.1 DOK32025'!$S94*100</f>
        <v>4.6230158730158735</v>
      </c>
      <c r="S80" s="87">
        <f>'Tabell 4.1 DOK32025'!S94/'Tabell 4.1 DOK32025'!$S94*100</f>
        <v>100</v>
      </c>
    </row>
    <row r="81" spans="1:38" ht="16.5" customHeight="1" x14ac:dyDescent="0.35">
      <c r="A81" s="411" t="s">
        <v>391</v>
      </c>
      <c r="B81" s="411"/>
      <c r="C81" s="84">
        <f>'Tabell 4.1 DOK32025'!C95</f>
        <v>0.05</v>
      </c>
      <c r="D81" s="87">
        <f>'Tabell 4.1 DOK32025'!D95/'Tabell 4.1 DOK32025'!$S95*100</f>
        <v>16.865671641791042</v>
      </c>
      <c r="E81" s="87">
        <f>'Tabell 4.1 DOK32025'!E95/'Tabell 4.1 DOK32025'!$S95*100</f>
        <v>9.2537313432835813</v>
      </c>
      <c r="F81" s="87">
        <f>'Tabell 4.1 DOK32025'!F95/'Tabell 4.1 DOK32025'!$S95*100</f>
        <v>7.1641791044776122</v>
      </c>
      <c r="G81" s="87">
        <f>'Tabell 4.1 DOK32025'!G95/'Tabell 4.1 DOK32025'!$S95*100</f>
        <v>2.0895522388059704</v>
      </c>
      <c r="H81" s="87">
        <f>'Tabell 4.1 DOK32025'!H95/'Tabell 4.1 DOK32025'!$S95*100</f>
        <v>3.1343283582089549</v>
      </c>
      <c r="I81" s="87">
        <f>'Tabell 4.1 DOK32025'!I95/'Tabell 4.1 DOK32025'!$S95*100</f>
        <v>1.3432835820895521</v>
      </c>
      <c r="J81" s="87">
        <f>'Tabell 4.1 DOK32025'!J95/'Tabell 4.1 DOK32025'!$S95*100</f>
        <v>2.3880597014925375</v>
      </c>
      <c r="K81" s="87">
        <f>'Tabell 4.1 DOK32025'!K95/'Tabell 4.1 DOK32025'!$S95*100</f>
        <v>1.9402985074626864</v>
      </c>
      <c r="L81" s="87">
        <f>'Tabell 4.1 DOK32025'!L95/'Tabell 4.1 DOK32025'!$S95*100</f>
        <v>8.0597014925373127</v>
      </c>
      <c r="M81" s="87">
        <f>'Tabell 4.1 DOK32025'!M95/'Tabell 4.1 DOK32025'!$S95*100</f>
        <v>5.3731343283582085</v>
      </c>
      <c r="N81" s="87">
        <f>'Tabell 4.1 DOK32025'!N95/'Tabell 4.1 DOK32025'!$S95*100</f>
        <v>9.7014925373134329</v>
      </c>
      <c r="O81" s="87">
        <f>'Tabell 4.1 DOK32025'!O95/'Tabell 4.1 DOK32025'!$S95*100</f>
        <v>12.238805970149254</v>
      </c>
      <c r="P81" s="87">
        <f>'Tabell 4.1 DOK32025'!P95/'Tabell 4.1 DOK32025'!$S95*100</f>
        <v>4.0298507462686564</v>
      </c>
      <c r="Q81" s="87">
        <f>'Tabell 4.1 DOK32025'!Q95/'Tabell 4.1 DOK32025'!$S95*100</f>
        <v>2.5373134328358207</v>
      </c>
      <c r="R81" s="87">
        <f>'Tabell 4.1 DOK32025'!R95/'Tabell 4.1 DOK32025'!$S95*100</f>
        <v>13.880597014925373</v>
      </c>
      <c r="S81" s="87">
        <f>'Tabell 4.1 DOK32025'!S95/'Tabell 4.1 DOK32025'!$S95*100</f>
        <v>100</v>
      </c>
    </row>
    <row r="82" spans="1:38" ht="16.5" customHeight="1" thickBot="1" x14ac:dyDescent="0.4">
      <c r="A82" s="424" t="s">
        <v>258</v>
      </c>
      <c r="B82" s="424"/>
      <c r="C82" s="215" t="s">
        <v>202</v>
      </c>
      <c r="D82" s="216">
        <f t="shared" ref="D82:R82" si="17">SUMPRODUCT($C74:$C81,D74:D81)</f>
        <v>12.312852098749381</v>
      </c>
      <c r="E82" s="216">
        <f t="shared" si="17"/>
        <v>10.218465890237892</v>
      </c>
      <c r="F82" s="216">
        <f t="shared" si="17"/>
        <v>6.3810362626134278</v>
      </c>
      <c r="G82" s="216">
        <f t="shared" si="17"/>
        <v>5.0555898514839814</v>
      </c>
      <c r="H82" s="216">
        <f t="shared" si="17"/>
        <v>6.4236041019756742</v>
      </c>
      <c r="I82" s="216">
        <f t="shared" si="17"/>
        <v>2.3720273375877854</v>
      </c>
      <c r="J82" s="216">
        <f t="shared" si="17"/>
        <v>2.9162749828079506</v>
      </c>
      <c r="K82" s="216">
        <f t="shared" si="17"/>
        <v>3.9073009630827369</v>
      </c>
      <c r="L82" s="216">
        <f t="shared" si="17"/>
        <v>6.7044274863369537</v>
      </c>
      <c r="M82" s="216">
        <f t="shared" si="17"/>
        <v>5.8766562383106962</v>
      </c>
      <c r="N82" s="216">
        <f t="shared" si="17"/>
        <v>8.954088866704117</v>
      </c>
      <c r="O82" s="216">
        <f t="shared" si="17"/>
        <v>10.701703185948272</v>
      </c>
      <c r="P82" s="216">
        <f t="shared" si="17"/>
        <v>5.0765951428554734</v>
      </c>
      <c r="Q82" s="216">
        <f t="shared" si="17"/>
        <v>3.7541199106024279</v>
      </c>
      <c r="R82" s="216">
        <f t="shared" si="17"/>
        <v>9.3452576807032308</v>
      </c>
      <c r="S82" s="216">
        <f>SUM(D82:R82)</f>
        <v>100</v>
      </c>
      <c r="U82" s="83"/>
      <c r="V82" s="83"/>
      <c r="W82" s="83"/>
      <c r="X82" s="83"/>
      <c r="Y82" s="83"/>
      <c r="Z82" s="83"/>
      <c r="AA82" s="83"/>
      <c r="AB82" s="83"/>
      <c r="AC82" s="83"/>
      <c r="AD82" s="83"/>
      <c r="AE82" s="83"/>
      <c r="AF82" s="83"/>
      <c r="AG82" s="83"/>
      <c r="AH82" s="83"/>
      <c r="AI82" s="83"/>
      <c r="AJ82" s="83"/>
      <c r="AK82" s="83"/>
      <c r="AL82" s="83"/>
    </row>
    <row r="83" spans="1:38" ht="16.5" customHeight="1" thickBot="1" x14ac:dyDescent="0.4">
      <c r="A83" s="425"/>
      <c r="B83" s="425"/>
      <c r="C83" s="93"/>
      <c r="D83" s="94"/>
      <c r="E83" s="94"/>
      <c r="F83" s="94"/>
      <c r="G83" s="94"/>
      <c r="H83" s="94"/>
      <c r="I83" s="94"/>
      <c r="J83" s="94"/>
      <c r="K83" s="94"/>
      <c r="L83" s="94"/>
      <c r="M83" s="94"/>
      <c r="N83" s="94"/>
      <c r="O83" s="94"/>
      <c r="P83" s="94"/>
      <c r="Q83" s="94"/>
      <c r="R83" s="94"/>
      <c r="S83" s="94"/>
    </row>
    <row r="84" spans="1:38" ht="16.5" customHeight="1" x14ac:dyDescent="0.35">
      <c r="A84" s="423" t="s">
        <v>392</v>
      </c>
      <c r="B84" s="423"/>
      <c r="C84" s="213"/>
      <c r="D84" s="214"/>
      <c r="E84" s="214"/>
      <c r="F84" s="214"/>
      <c r="G84" s="214"/>
      <c r="H84" s="214"/>
      <c r="I84" s="214"/>
      <c r="J84" s="214"/>
      <c r="K84" s="214"/>
      <c r="L84" s="214"/>
      <c r="M84" s="214"/>
      <c r="N84" s="214"/>
      <c r="O84" s="214"/>
      <c r="P84" s="214"/>
      <c r="Q84" s="214"/>
      <c r="R84" s="214"/>
      <c r="S84" s="214"/>
    </row>
    <row r="85" spans="1:38" ht="16.5" customHeight="1" x14ac:dyDescent="0.35">
      <c r="A85" s="411" t="s">
        <v>393</v>
      </c>
      <c r="B85" s="411"/>
      <c r="C85" s="84">
        <f>'Tabell 4.1 DOK32025'!C99</f>
        <v>0.23</v>
      </c>
      <c r="D85" s="85">
        <f>'Tabell 4.1 DOK32025'!D99/'Tabell 4.1 DOK32025'!$S99*100</f>
        <v>14.818967879858514</v>
      </c>
      <c r="E85" s="85">
        <f>'Tabell 4.1 DOK32025'!E99/'Tabell 4.1 DOK32025'!$S99*100</f>
        <v>17.285949721616873</v>
      </c>
      <c r="F85" s="85">
        <f>'Tabell 4.1 DOK32025'!F99/'Tabell 4.1 DOK32025'!$S99*100</f>
        <v>11.582564090973424</v>
      </c>
      <c r="G85" s="85">
        <f>'Tabell 4.1 DOK32025'!G99/'Tabell 4.1 DOK32025'!$S99*100</f>
        <v>12.136812046837051</v>
      </c>
      <c r="H85" s="85">
        <f>'Tabell 4.1 DOK32025'!H99/'Tabell 4.1 DOK32025'!$S99*100</f>
        <v>10.328970848218495</v>
      </c>
      <c r="I85" s="85">
        <f>'Tabell 4.1 DOK32025'!I99/'Tabell 4.1 DOK32025'!$S99*100</f>
        <v>1.1548793265738482</v>
      </c>
      <c r="J85" s="85">
        <f>'Tabell 4.1 DOK32025'!J99/'Tabell 4.1 DOK32025'!$S99*100</f>
        <v>1.1961532598874103</v>
      </c>
      <c r="K85" s="85">
        <f>'Tabell 4.1 DOK32025'!K99/'Tabell 4.1 DOK32025'!$S99*100</f>
        <v>2.3165033946367202</v>
      </c>
      <c r="L85" s="85">
        <f>'Tabell 4.1 DOK32025'!L99/'Tabell 4.1 DOK32025'!$S99*100</f>
        <v>5.5624676285779078</v>
      </c>
      <c r="M85" s="85">
        <f>'Tabell 4.1 DOK32025'!M99/'Tabell 4.1 DOK32025'!$S99*100</f>
        <v>3.6969363126890418</v>
      </c>
      <c r="N85" s="85">
        <f>'Tabell 4.1 DOK32025'!N99/'Tabell 4.1 DOK32025'!$S99*100</f>
        <v>4.9107092775478067</v>
      </c>
      <c r="O85" s="85">
        <f>'Tabell 4.1 DOK32025'!O99/'Tabell 4.1 DOK32025'!$S99*100</f>
        <v>6.7268397914469524</v>
      </c>
      <c r="P85" s="85">
        <f>'Tabell 4.1 DOK32025'!P99/'Tabell 4.1 DOK32025'!$S99*100</f>
        <v>2.3081832313856694</v>
      </c>
      <c r="Q85" s="85">
        <f>'Tabell 4.1 DOK32025'!Q99/'Tabell 4.1 DOK32025'!$S99*100</f>
        <v>1.5864317719113408</v>
      </c>
      <c r="R85" s="85">
        <f>'Tabell 4.1 DOK32025'!R99/'Tabell 4.1 DOK32025'!$S99*100</f>
        <v>4.3876314178389251</v>
      </c>
      <c r="S85" s="85">
        <f>'Tabell 4.1 DOK32025'!S99/'Tabell 4.1 DOK32025'!$S99*100</f>
        <v>100</v>
      </c>
    </row>
    <row r="86" spans="1:38" ht="16.5" customHeight="1" x14ac:dyDescent="0.35">
      <c r="A86" s="411" t="s">
        <v>394</v>
      </c>
      <c r="B86" s="411"/>
      <c r="C86" s="86">
        <f>'Tabell 4.1 DOK32025'!C103</f>
        <v>0.12</v>
      </c>
      <c r="D86" s="87">
        <f>'Tabell 4.1 DOK32025'!D103/'Tabell 4.1 DOK32025'!$S103*100</f>
        <v>13.127771475714139</v>
      </c>
      <c r="E86" s="87">
        <f>'Tabell 4.1 DOK32025'!E103/'Tabell 4.1 DOK32025'!$S103*100</f>
        <v>12.003712488398474</v>
      </c>
      <c r="F86" s="87">
        <f>'Tabell 4.1 DOK32025'!F103/'Tabell 4.1 DOK32025'!$S103*100</f>
        <v>8.301536557698256</v>
      </c>
      <c r="G86" s="87">
        <f>'Tabell 4.1 DOK32025'!G103/'Tabell 4.1 DOK32025'!$S103*100</f>
        <v>7.1052902959678255</v>
      </c>
      <c r="H86" s="87">
        <f>'Tabell 4.1 DOK32025'!H103/'Tabell 4.1 DOK32025'!$S103*100</f>
        <v>8.0643497989068784</v>
      </c>
      <c r="I86" s="87">
        <f>'Tabell 4.1 DOK32025'!I103/'Tabell 4.1 DOK32025'!$S103*100</f>
        <v>2.5059296689697845</v>
      </c>
      <c r="J86" s="87">
        <f>'Tabell 4.1 DOK32025'!J103/'Tabell 4.1 DOK32025'!$S103*100</f>
        <v>3.1349902031556152</v>
      </c>
      <c r="K86" s="87">
        <f>'Tabell 4.1 DOK32025'!K103/'Tabell 4.1 DOK32025'!$S103*100</f>
        <v>5.3934206455604823</v>
      </c>
      <c r="L86" s="87">
        <f>'Tabell 4.1 DOK32025'!L103/'Tabell 4.1 DOK32025'!$S103*100</f>
        <v>6.2184180674435394</v>
      </c>
      <c r="M86" s="87">
        <f>'Tabell 4.1 DOK32025'!M103/'Tabell 4.1 DOK32025'!$S103*100</f>
        <v>4.8365473857894195</v>
      </c>
      <c r="N86" s="87">
        <f>'Tabell 4.1 DOK32025'!N103/'Tabell 4.1 DOK32025'!$S103*100</f>
        <v>6.3524801484995352</v>
      </c>
      <c r="O86" s="87">
        <f>'Tabell 4.1 DOK32025'!O103/'Tabell 4.1 DOK32025'!$S103*100</f>
        <v>8.219036815509952</v>
      </c>
      <c r="P86" s="87">
        <f>'Tabell 4.1 DOK32025'!P103/'Tabell 4.1 DOK32025'!$S103*100</f>
        <v>4.2899865937918946</v>
      </c>
      <c r="Q86" s="87">
        <f>'Tabell 4.1 DOK32025'!Q103/'Tabell 4.1 DOK32025'!$S103*100</f>
        <v>3.650613591832526</v>
      </c>
      <c r="R86" s="87">
        <f>'Tabell 4.1 DOK32025'!R103/'Tabell 4.1 DOK32025'!$S103*100</f>
        <v>6.7959162627616791</v>
      </c>
      <c r="S86" s="87">
        <f>'Tabell 4.1 DOK32025'!S103/'Tabell 4.1 DOK32025'!$S103*100</f>
        <v>100</v>
      </c>
    </row>
    <row r="87" spans="1:38" ht="16.5" customHeight="1" x14ac:dyDescent="0.35">
      <c r="A87" s="411" t="s">
        <v>395</v>
      </c>
      <c r="B87" s="411"/>
      <c r="C87" s="86">
        <f>'Tabell 4.1 DOK32025'!C104</f>
        <v>0.25</v>
      </c>
      <c r="D87" s="87">
        <f>'Tabell 4.1 DOK32025'!D104/'Tabell 4.1 DOK32025'!$S104*100</f>
        <v>13.068785746823911</v>
      </c>
      <c r="E87" s="87">
        <f>'Tabell 4.1 DOK32025'!E104/'Tabell 4.1 DOK32025'!$S104*100</f>
        <v>8.2957938958343878</v>
      </c>
      <c r="F87" s="87">
        <f>'Tabell 4.1 DOK32025'!F104/'Tabell 4.1 DOK32025'!$S104*100</f>
        <v>4.8286683200890819</v>
      </c>
      <c r="G87" s="87">
        <f>'Tabell 4.1 DOK32025'!G104/'Tabell 4.1 DOK32025'!$S104*100</f>
        <v>2.8091309409323277</v>
      </c>
      <c r="H87" s="87">
        <f>'Tabell 4.1 DOK32025'!H104/'Tabell 4.1 DOK32025'!$S104*100</f>
        <v>3.9277218201143898</v>
      </c>
      <c r="I87" s="87">
        <f>'Tabell 4.1 DOK32025'!I104/'Tabell 4.1 DOK32025'!$S104*100</f>
        <v>1.8272004859037305</v>
      </c>
      <c r="J87" s="87">
        <f>'Tabell 4.1 DOK32025'!J104/'Tabell 4.1 DOK32025'!$S104*100</f>
        <v>2.302981221845422</v>
      </c>
      <c r="K87" s="87">
        <f>'Tabell 4.1 DOK32025'!K104/'Tabell 4.1 DOK32025'!$S104*100</f>
        <v>3.2747886824922814</v>
      </c>
      <c r="L87" s="87">
        <f>'Tabell 4.1 DOK32025'!L104/'Tabell 4.1 DOK32025'!$S104*100</f>
        <v>7.1923875082249333</v>
      </c>
      <c r="M87" s="87">
        <f>'Tabell 4.1 DOK32025'!M104/'Tabell 4.1 DOK32025'!$S104*100</f>
        <v>6.7925292301462772</v>
      </c>
      <c r="N87" s="87">
        <f>'Tabell 4.1 DOK32025'!N104/'Tabell 4.1 DOK32025'!$S104*100</f>
        <v>12.16277774965835</v>
      </c>
      <c r="O87" s="87">
        <f>'Tabell 4.1 DOK32025'!O104/'Tabell 4.1 DOK32025'!$S104*100</f>
        <v>12.415852609201803</v>
      </c>
      <c r="P87" s="87">
        <f>'Tabell 4.1 DOK32025'!P104/'Tabell 4.1 DOK32025'!$S104*100</f>
        <v>5.1981576150225237</v>
      </c>
      <c r="Q87" s="87">
        <f>'Tabell 4.1 DOK32025'!Q104/'Tabell 4.1 DOK32025'!$S104*100</f>
        <v>3.2950346712557574</v>
      </c>
      <c r="R87" s="87">
        <f>'Tabell 4.1 DOK32025'!R104/'Tabell 4.1 DOK32025'!$S104*100</f>
        <v>12.608189502454826</v>
      </c>
      <c r="S87" s="87">
        <f>'Tabell 4.1 DOK32025'!S104/'Tabell 4.1 DOK32025'!$S104*100</f>
        <v>100</v>
      </c>
    </row>
    <row r="88" spans="1:38" ht="16.5" customHeight="1" x14ac:dyDescent="0.35">
      <c r="A88" s="411" t="s">
        <v>396</v>
      </c>
      <c r="B88" s="411"/>
      <c r="C88" s="86">
        <f>'Tabell 4.1 DOK32025'!C105</f>
        <v>0.06</v>
      </c>
      <c r="D88" s="87">
        <f>'Tabell 4.1 DOK32025'!D105/'Tabell 4.1 DOK32025'!$S105*100</f>
        <v>10.389356654416895</v>
      </c>
      <c r="E88" s="87">
        <f>'Tabell 4.1 DOK32025'!E105/'Tabell 4.1 DOK32025'!$S105*100</f>
        <v>9.3789831139228728</v>
      </c>
      <c r="F88" s="87">
        <f>'Tabell 4.1 DOK32025'!F105/'Tabell 4.1 DOK32025'!$S105*100</f>
        <v>5.393310694515514</v>
      </c>
      <c r="G88" s="87">
        <f>'Tabell 4.1 DOK32025'!G105/'Tabell 4.1 DOK32025'!$S105*100</f>
        <v>4.5857561520212125</v>
      </c>
      <c r="H88" s="87">
        <f>'Tabell 4.1 DOK32025'!H105/'Tabell 4.1 DOK32025'!$S105*100</f>
        <v>6.1813276271107593</v>
      </c>
      <c r="I88" s="87">
        <f>'Tabell 4.1 DOK32025'!I105/'Tabell 4.1 DOK32025'!$S105*100</f>
        <v>2.7129366888403035</v>
      </c>
      <c r="J88" s="87">
        <f>'Tabell 4.1 DOK32025'!J105/'Tabell 4.1 DOK32025'!$S105*100</f>
        <v>3.0562404056379959</v>
      </c>
      <c r="K88" s="87">
        <f>'Tabell 4.1 DOK32025'!K105/'Tabell 4.1 DOK32025'!$S105*100</f>
        <v>4.1987254035446808</v>
      </c>
      <c r="L88" s="87">
        <f>'Tabell 4.1 DOK32025'!L105/'Tabell 4.1 DOK32025'!$S105*100</f>
        <v>6.8465367260547989</v>
      </c>
      <c r="M88" s="87">
        <f>'Tabell 4.1 DOK32025'!M105/'Tabell 4.1 DOK32025'!$S105*100</f>
        <v>6.9349211517886218</v>
      </c>
      <c r="N88" s="87">
        <f>'Tabell 4.1 DOK32025'!N105/'Tabell 4.1 DOK32025'!$S105*100</f>
        <v>9.3454900683816344</v>
      </c>
      <c r="O88" s="87">
        <f>'Tabell 4.1 DOK32025'!O105/'Tabell 4.1 DOK32025'!$S105*100</f>
        <v>12.38498395124901</v>
      </c>
      <c r="P88" s="87">
        <f>'Tabell 4.1 DOK32025'!P105/'Tabell 4.1 DOK32025'!$S105*100</f>
        <v>5.7524305717076798</v>
      </c>
      <c r="Q88" s="87">
        <f>'Tabell 4.1 DOK32025'!Q105/'Tabell 4.1 DOK32025'!$S105*100</f>
        <v>3.6730706610224684</v>
      </c>
      <c r="R88" s="87">
        <f>'Tabell 4.1 DOK32025'!R105/'Tabell 4.1 DOK32025'!$S105*100</f>
        <v>9.1659301297855524</v>
      </c>
      <c r="S88" s="87">
        <f>'Tabell 4.1 DOK32025'!S105/'Tabell 4.1 DOK32025'!$S105*100</f>
        <v>100</v>
      </c>
    </row>
    <row r="89" spans="1:38" ht="16.5" customHeight="1" x14ac:dyDescent="0.35">
      <c r="A89" s="411" t="s">
        <v>397</v>
      </c>
      <c r="B89" s="411"/>
      <c r="C89" s="86">
        <f>'Tabell 4.1 DOK32025'!C106</f>
        <v>0.1</v>
      </c>
      <c r="D89" s="87">
        <f>'Tabell 4.1 DOK32025'!D106/'Tabell 4.1 DOK32025'!$S106*100</f>
        <v>12.127059522042453</v>
      </c>
      <c r="E89" s="87">
        <f>'Tabell 4.1 DOK32025'!E106/'Tabell 4.1 DOK32025'!$S106*100</f>
        <v>9.0099450794122014</v>
      </c>
      <c r="F89" s="87">
        <f>'Tabell 4.1 DOK32025'!F106/'Tabell 4.1 DOK32025'!$S106*100</f>
        <v>5.195190737717085</v>
      </c>
      <c r="G89" s="87">
        <f>'Tabell 4.1 DOK32025'!G106/'Tabell 4.1 DOK32025'!$S106*100</f>
        <v>3.6217901142941962</v>
      </c>
      <c r="H89" s="87">
        <f>'Tabell 4.1 DOK32025'!H106/'Tabell 4.1 DOK32025'!$S106*100</f>
        <v>5.5069021819801094</v>
      </c>
      <c r="I89" s="87">
        <f>'Tabell 4.1 DOK32025'!I106/'Tabell 4.1 DOK32025'!$S106*100</f>
        <v>2.5085349562119639</v>
      </c>
      <c r="J89" s="87">
        <f>'Tabell 4.1 DOK32025'!J106/'Tabell 4.1 DOK32025'!$S106*100</f>
        <v>3.2655484637078818</v>
      </c>
      <c r="K89" s="87">
        <f>'Tabell 4.1 DOK32025'!K106/'Tabell 4.1 DOK32025'!$S106*100</f>
        <v>3.9038147543416954</v>
      </c>
      <c r="L89" s="87">
        <f>'Tabell 4.1 DOK32025'!L106/'Tabell 4.1 DOK32025'!$S106*100</f>
        <v>7.4365444559893117</v>
      </c>
      <c r="M89" s="87">
        <f>'Tabell 4.1 DOK32025'!M106/'Tabell 4.1 DOK32025'!$S106*100</f>
        <v>6.1748552768294491</v>
      </c>
      <c r="N89" s="87">
        <f>'Tabell 4.1 DOK32025'!N106/'Tabell 4.1 DOK32025'!$S106*100</f>
        <v>9.8263321953391713</v>
      </c>
      <c r="O89" s="87">
        <f>'Tabell 4.1 DOK32025'!O106/'Tabell 4.1 DOK32025'!$S106*100</f>
        <v>10.791153332343773</v>
      </c>
      <c r="P89" s="87">
        <f>'Tabell 4.1 DOK32025'!P106/'Tabell 4.1 DOK32025'!$S106*100</f>
        <v>5.5514323883033994</v>
      </c>
      <c r="Q89" s="87">
        <f>'Tabell 4.1 DOK32025'!Q106/'Tabell 4.1 DOK32025'!$S106*100</f>
        <v>4.0225619712038005</v>
      </c>
      <c r="R89" s="87">
        <f>'Tabell 4.1 DOK32025'!R106/'Tabell 4.1 DOK32025'!$S106*100</f>
        <v>11.05833457028351</v>
      </c>
      <c r="S89" s="87">
        <f>'Tabell 4.1 DOK32025'!S106/'Tabell 4.1 DOK32025'!$S106*100</f>
        <v>100</v>
      </c>
    </row>
    <row r="90" spans="1:38" ht="16.5" customHeight="1" x14ac:dyDescent="0.35">
      <c r="A90" s="411" t="s">
        <v>398</v>
      </c>
      <c r="B90" s="411"/>
      <c r="C90" s="86">
        <f>'Tabell 4.1 DOK32025'!C107</f>
        <v>0.02</v>
      </c>
      <c r="D90" s="87">
        <f>'Tabell 4.1 DOK32025'!D107/'Tabell 4.1 DOK32025'!$S107*100</f>
        <v>14.504456463776949</v>
      </c>
      <c r="E90" s="87">
        <f>'Tabell 4.1 DOK32025'!E107/'Tabell 4.1 DOK32025'!$S107*100</f>
        <v>12.417155481069551</v>
      </c>
      <c r="F90" s="87">
        <f>'Tabell 4.1 DOK32025'!F107/'Tabell 4.1 DOK32025'!$S107*100</f>
        <v>16.568903786089738</v>
      </c>
      <c r="G90" s="87">
        <f>'Tabell 4.1 DOK32025'!G107/'Tabell 4.1 DOK32025'!$S107*100</f>
        <v>3.6261141159442372</v>
      </c>
      <c r="H90" s="87">
        <f>'Tabell 4.1 DOK32025'!H107/'Tabell 4.1 DOK32025'!$S107*100</f>
        <v>5.7134150986516339</v>
      </c>
      <c r="I90" s="87">
        <f>'Tabell 4.1 DOK32025'!I107/'Tabell 4.1 DOK32025'!$S107*100</f>
        <v>2.6357888321779539</v>
      </c>
      <c r="J90" s="87">
        <f>'Tabell 4.1 DOK32025'!J107/'Tabell 4.1 DOK32025'!$S107*100</f>
        <v>4.6773824940961379</v>
      </c>
      <c r="K90" s="87">
        <f>'Tabell 4.1 DOK32025'!K107/'Tabell 4.1 DOK32025'!$S107*100</f>
        <v>4.1288946446255812</v>
      </c>
      <c r="L90" s="87">
        <f>'Tabell 4.1 DOK32025'!L107/'Tabell 4.1 DOK32025'!$S107*100</f>
        <v>4.2888702673878267</v>
      </c>
      <c r="M90" s="87">
        <f>'Tabell 4.1 DOK32025'!M107/'Tabell 4.1 DOK32025'!$S107*100</f>
        <v>4.8906833244457983</v>
      </c>
      <c r="N90" s="87">
        <f>'Tabell 4.1 DOK32025'!N107/'Tabell 4.1 DOK32025'!$S107*100</f>
        <v>4.5783499657195099</v>
      </c>
      <c r="O90" s="87">
        <f>'Tabell 4.1 DOK32025'!O107/'Tabell 4.1 DOK32025'!$S107*100</f>
        <v>6.8256265711891517</v>
      </c>
      <c r="P90" s="87">
        <f>'Tabell 4.1 DOK32025'!P107/'Tabell 4.1 DOK32025'!$S107*100</f>
        <v>6.6656509484269062</v>
      </c>
      <c r="Q90" s="87">
        <f>'Tabell 4.1 DOK32025'!Q107/'Tabell 4.1 DOK32025'!$S107*100</f>
        <v>3.9689190218633352</v>
      </c>
      <c r="R90" s="87">
        <f>'Tabell 4.1 DOK32025'!R107/'Tabell 4.1 DOK32025'!$S107*100</f>
        <v>4.5097889845356898</v>
      </c>
      <c r="S90" s="87">
        <f>'Tabell 4.1 DOK32025'!S107/'Tabell 4.1 DOK32025'!$S107*100</f>
        <v>100</v>
      </c>
    </row>
    <row r="91" spans="1:38" ht="16.5" customHeight="1" x14ac:dyDescent="0.35">
      <c r="A91" s="411" t="s">
        <v>399</v>
      </c>
      <c r="B91" s="411"/>
      <c r="C91" s="86">
        <f>'Tabell 4.1 DOK32025'!C108</f>
        <v>0.05</v>
      </c>
      <c r="D91" s="87">
        <f>'Tabell 4.1 DOK32025'!D108/'Tabell 4.1 DOK32025'!$S108*100</f>
        <v>11.0445322075446</v>
      </c>
      <c r="E91" s="87">
        <f>'Tabell 4.1 DOK32025'!E108/'Tabell 4.1 DOK32025'!$S108*100</f>
        <v>12.106768350810295</v>
      </c>
      <c r="F91" s="87">
        <f>'Tabell 4.1 DOK32025'!F108/'Tabell 4.1 DOK32025'!$S108*100</f>
        <v>6.7547323982023695</v>
      </c>
      <c r="G91" s="87">
        <f>'Tabell 4.1 DOK32025'!G108/'Tabell 4.1 DOK32025'!$S108*100</f>
        <v>6.9590085795996179</v>
      </c>
      <c r="H91" s="87">
        <f>'Tabell 4.1 DOK32025'!H108/'Tabell 4.1 DOK32025'!$S108*100</f>
        <v>8.1029551954242134</v>
      </c>
      <c r="I91" s="87">
        <f>'Tabell 4.1 DOK32025'!I108/'Tabell 4.1 DOK32025'!$S108*100</f>
        <v>2.4149984111852558</v>
      </c>
      <c r="J91" s="87">
        <f>'Tabell 4.1 DOK32025'!J108/'Tabell 4.1 DOK32025'!$S108*100</f>
        <v>3.0777611330518861</v>
      </c>
      <c r="K91" s="87">
        <f>'Tabell 4.1 DOK32025'!K108/'Tabell 4.1 DOK32025'!$S108*100</f>
        <v>4.4804575786463294</v>
      </c>
      <c r="L91" s="87">
        <f>'Tabell 4.1 DOK32025'!L108/'Tabell 4.1 DOK32025'!$S108*100</f>
        <v>6.0238776158699894</v>
      </c>
      <c r="M91" s="87">
        <f>'Tabell 4.1 DOK32025'!M108/'Tabell 4.1 DOK32025'!$S108*100</f>
        <v>5.479141132143992</v>
      </c>
      <c r="N91" s="87">
        <f>'Tabell 4.1 DOK32025'!N108/'Tabell 4.1 DOK32025'!$S108*100</f>
        <v>7.0225611693676511</v>
      </c>
      <c r="O91" s="87">
        <f>'Tabell 4.1 DOK32025'!O108/'Tabell 4.1 DOK32025'!$S108*100</f>
        <v>9.6327568205547234</v>
      </c>
      <c r="P91" s="87">
        <f>'Tabell 4.1 DOK32025'!P108/'Tabell 4.1 DOK32025'!$S108*100</f>
        <v>4.8799310000453948</v>
      </c>
      <c r="Q91" s="87">
        <f>'Tabell 4.1 DOK32025'!Q108/'Tabell 4.1 DOK32025'!$S108*100</f>
        <v>4.4940759907394794</v>
      </c>
      <c r="R91" s="87">
        <f>'Tabell 4.1 DOK32025'!R108/'Tabell 4.1 DOK32025'!$S108*100</f>
        <v>7.5264424168141995</v>
      </c>
      <c r="S91" s="87">
        <f>'Tabell 4.1 DOK32025'!S108/'Tabell 4.1 DOK32025'!$S108*100</f>
        <v>100</v>
      </c>
    </row>
    <row r="92" spans="1:38" ht="16.5" customHeight="1" x14ac:dyDescent="0.35">
      <c r="A92" s="411" t="s">
        <v>400</v>
      </c>
      <c r="B92" s="411"/>
      <c r="C92" s="86">
        <f>'Tabell 4.1 DOK32025'!C109</f>
        <v>0.05</v>
      </c>
      <c r="D92" s="87">
        <f>'Tabell 4.1 DOK32025'!D109/'Tabell 4.1 DOK32025'!$S109*100</f>
        <v>12.698412698412698</v>
      </c>
      <c r="E92" s="87">
        <f>'Tabell 4.1 DOK32025'!E109/'Tabell 4.1 DOK32025'!$S109*100</f>
        <v>13.611111111111111</v>
      </c>
      <c r="F92" s="87">
        <f>'Tabell 4.1 DOK32025'!F109/'Tabell 4.1 DOK32025'!$S109*100</f>
        <v>7.242063492063493</v>
      </c>
      <c r="G92" s="87">
        <f>'Tabell 4.1 DOK32025'!G109/'Tabell 4.1 DOK32025'!$S109*100</f>
        <v>9.325396825396826</v>
      </c>
      <c r="H92" s="87">
        <f>'Tabell 4.1 DOK32025'!H109/'Tabell 4.1 DOK32025'!$S109*100</f>
        <v>11.845238095238095</v>
      </c>
      <c r="I92" s="87">
        <f>'Tabell 4.1 DOK32025'!I109/'Tabell 4.1 DOK32025'!$S109*100</f>
        <v>3.5912698412698409</v>
      </c>
      <c r="J92" s="87">
        <f>'Tabell 4.1 DOK32025'!J109/'Tabell 4.1 DOK32025'!$S109*100</f>
        <v>4.0476190476190474</v>
      </c>
      <c r="K92" s="87">
        <f>'Tabell 4.1 DOK32025'!K109/'Tabell 4.1 DOK32025'!$S109*100</f>
        <v>4.6428571428571432</v>
      </c>
      <c r="L92" s="87">
        <f>'Tabell 4.1 DOK32025'!L109/'Tabell 4.1 DOK32025'!$S109*100</f>
        <v>5.6349206349206353</v>
      </c>
      <c r="M92" s="87">
        <f>'Tabell 4.1 DOK32025'!M109/'Tabell 4.1 DOK32025'!$S109*100</f>
        <v>3.0158730158730158</v>
      </c>
      <c r="N92" s="87">
        <f>'Tabell 4.1 DOK32025'!N109/'Tabell 4.1 DOK32025'!$S109*100</f>
        <v>4.4047619047619051</v>
      </c>
      <c r="O92" s="87">
        <f>'Tabell 4.1 DOK32025'!O109/'Tabell 4.1 DOK32025'!$S109*100</f>
        <v>6.746031746031746</v>
      </c>
      <c r="P92" s="87">
        <f>'Tabell 4.1 DOK32025'!P109/'Tabell 4.1 DOK32025'!$S109*100</f>
        <v>3.6309523809523814</v>
      </c>
      <c r="Q92" s="87">
        <f>'Tabell 4.1 DOK32025'!Q109/'Tabell 4.1 DOK32025'!$S109*100</f>
        <v>4.9404761904761907</v>
      </c>
      <c r="R92" s="87">
        <f>'Tabell 4.1 DOK32025'!R109/'Tabell 4.1 DOK32025'!$S109*100</f>
        <v>4.6230158730158735</v>
      </c>
      <c r="S92" s="87">
        <f>'Tabell 4.1 DOK32025'!S109/'Tabell 4.1 DOK32025'!$S109*100</f>
        <v>100</v>
      </c>
    </row>
    <row r="93" spans="1:38" ht="16.5" customHeight="1" x14ac:dyDescent="0.35">
      <c r="A93" s="411" t="s">
        <v>401</v>
      </c>
      <c r="B93" s="411"/>
      <c r="C93" s="86">
        <f>'Tabell 4.1 DOK32025'!C110</f>
        <v>0.12</v>
      </c>
      <c r="D93" s="87">
        <f>'Tabell 4.1 DOK32025'!D110/'Tabell 4.1 DOK32025'!$S110*100</f>
        <v>16.865671641791042</v>
      </c>
      <c r="E93" s="87">
        <f>'Tabell 4.1 DOK32025'!E110/'Tabell 4.1 DOK32025'!$S110*100</f>
        <v>9.2537313432835813</v>
      </c>
      <c r="F93" s="87">
        <f>'Tabell 4.1 DOK32025'!F110/'Tabell 4.1 DOK32025'!$S110*100</f>
        <v>7.1641791044776122</v>
      </c>
      <c r="G93" s="87">
        <f>'Tabell 4.1 DOK32025'!G110/'Tabell 4.1 DOK32025'!$S110*100</f>
        <v>2.0895522388059704</v>
      </c>
      <c r="H93" s="87">
        <f>'Tabell 4.1 DOK32025'!H110/'Tabell 4.1 DOK32025'!$S110*100</f>
        <v>3.1343283582089549</v>
      </c>
      <c r="I93" s="87">
        <f>'Tabell 4.1 DOK32025'!I110/'Tabell 4.1 DOK32025'!$S110*100</f>
        <v>1.3432835820895521</v>
      </c>
      <c r="J93" s="87">
        <f>'Tabell 4.1 DOK32025'!J110/'Tabell 4.1 DOK32025'!$S110*100</f>
        <v>2.3880597014925375</v>
      </c>
      <c r="K93" s="87">
        <f>'Tabell 4.1 DOK32025'!K110/'Tabell 4.1 DOK32025'!$S110*100</f>
        <v>1.9402985074626864</v>
      </c>
      <c r="L93" s="87">
        <f>'Tabell 4.1 DOK32025'!L110/'Tabell 4.1 DOK32025'!$S110*100</f>
        <v>8.0597014925373127</v>
      </c>
      <c r="M93" s="87">
        <f>'Tabell 4.1 DOK32025'!M110/'Tabell 4.1 DOK32025'!$S110*100</f>
        <v>5.3731343283582085</v>
      </c>
      <c r="N93" s="87">
        <f>'Tabell 4.1 DOK32025'!N110/'Tabell 4.1 DOK32025'!$S110*100</f>
        <v>9.7014925373134329</v>
      </c>
      <c r="O93" s="87">
        <f>'Tabell 4.1 DOK32025'!O110/'Tabell 4.1 DOK32025'!$S110*100</f>
        <v>12.238805970149254</v>
      </c>
      <c r="P93" s="87">
        <f>'Tabell 4.1 DOK32025'!P110/'Tabell 4.1 DOK32025'!$S110*100</f>
        <v>4.0298507462686564</v>
      </c>
      <c r="Q93" s="87">
        <f>'Tabell 4.1 DOK32025'!Q110/'Tabell 4.1 DOK32025'!$S110*100</f>
        <v>2.5373134328358207</v>
      </c>
      <c r="R93" s="87">
        <f>'Tabell 4.1 DOK32025'!R110/'Tabell 4.1 DOK32025'!$S110*100</f>
        <v>13.880597014925373</v>
      </c>
      <c r="S93" s="87">
        <f>'Tabell 4.1 DOK32025'!S110/'Tabell 4.1 DOK32025'!$S110*100</f>
        <v>100</v>
      </c>
    </row>
    <row r="94" spans="1:38" ht="16.5" customHeight="1" thickBot="1" x14ac:dyDescent="0.4">
      <c r="A94" s="424" t="s">
        <v>402</v>
      </c>
      <c r="B94" s="424"/>
      <c r="C94" s="215" t="s">
        <v>202</v>
      </c>
      <c r="D94" s="216">
        <f>SUMPRODUCT($C85:$C93,D85:D93)</f>
        <v>13.588075949216721</v>
      </c>
      <c r="E94" s="216">
        <f t="shared" ref="E94:R94" si="18">SUMPRODUCT($C85:$C93,E85:E93)</f>
        <v>11.598580747226379</v>
      </c>
      <c r="F94" s="216">
        <f t="shared" si="18"/>
        <v>7.6013782860849899</v>
      </c>
      <c r="G94" s="216">
        <f t="shared" si="18"/>
        <v>6.1211975432978587</v>
      </c>
      <c r="H94" s="216">
        <f t="shared" si="18"/>
        <v>6.7346829713035561</v>
      </c>
      <c r="I94" s="216">
        <f t="shared" si="18"/>
        <v>1.9509868429329666</v>
      </c>
      <c r="J94" s="216">
        <f t="shared" si="18"/>
        <v>2.4733724734177756</v>
      </c>
      <c r="K94" s="216">
        <f t="shared" si="18"/>
        <v>3.4125878783668315</v>
      </c>
      <c r="L94" s="216">
        <f t="shared" si="18"/>
        <v>6.6140027458763608</v>
      </c>
      <c r="M94" s="216">
        <f t="shared" si="18"/>
        <v>5.3297346358327928</v>
      </c>
      <c r="N94" s="216">
        <f t="shared" si="18"/>
        <v>8.3029300702058215</v>
      </c>
      <c r="O94" s="216">
        <f t="shared" si="18"/>
        <v>9.8837437686747798</v>
      </c>
      <c r="P94" s="216">
        <f t="shared" si="18"/>
        <v>4.2879482889328289</v>
      </c>
      <c r="Q94" s="216">
        <f t="shared" si="18"/>
        <v>3.1049356445935277</v>
      </c>
      <c r="R94" s="216">
        <f t="shared" si="18"/>
        <v>8.9958421540368061</v>
      </c>
      <c r="S94" s="216">
        <f>SUM(D94:R94)</f>
        <v>99.999999999999986</v>
      </c>
      <c r="U94" s="83"/>
      <c r="V94" s="83"/>
      <c r="W94" s="83"/>
      <c r="X94" s="83"/>
      <c r="Y94" s="83"/>
      <c r="Z94" s="83"/>
      <c r="AA94" s="83"/>
      <c r="AB94" s="83"/>
      <c r="AC94" s="83"/>
      <c r="AD94" s="83"/>
      <c r="AE94" s="83"/>
      <c r="AF94" s="83"/>
      <c r="AG94" s="83"/>
      <c r="AH94" s="83"/>
      <c r="AI94" s="83"/>
      <c r="AJ94" s="83"/>
      <c r="AK94" s="83"/>
      <c r="AL94" s="83"/>
    </row>
    <row r="95" spans="1:38" ht="16.5" customHeight="1" x14ac:dyDescent="0.35">
      <c r="A95" s="426"/>
      <c r="B95" s="426"/>
      <c r="C95" s="78"/>
      <c r="D95" s="17"/>
      <c r="E95" s="17"/>
      <c r="F95" s="17"/>
      <c r="G95" s="17"/>
      <c r="H95" s="17"/>
      <c r="I95" s="17"/>
      <c r="J95" s="17"/>
      <c r="K95" s="17"/>
      <c r="L95" s="17"/>
      <c r="M95" s="17"/>
      <c r="N95" s="17"/>
      <c r="O95" s="17"/>
      <c r="P95" s="17"/>
      <c r="Q95" s="17"/>
      <c r="R95" s="17"/>
      <c r="S95" s="17"/>
    </row>
    <row r="96" spans="1:38" ht="16.5" customHeight="1" x14ac:dyDescent="0.35">
      <c r="A96" s="415" t="s">
        <v>402</v>
      </c>
      <c r="B96" s="415"/>
      <c r="C96" s="88">
        <f>'Tabell 4.1 DOK32025'!C113</f>
        <v>0.8</v>
      </c>
      <c r="D96" s="89">
        <f>D94</f>
        <v>13.588075949216721</v>
      </c>
      <c r="E96" s="89">
        <f t="shared" ref="E96:S96" si="19">E94</f>
        <v>11.598580747226379</v>
      </c>
      <c r="F96" s="89">
        <f t="shared" si="19"/>
        <v>7.6013782860849899</v>
      </c>
      <c r="G96" s="89">
        <f t="shared" si="19"/>
        <v>6.1211975432978587</v>
      </c>
      <c r="H96" s="89">
        <f t="shared" si="19"/>
        <v>6.7346829713035561</v>
      </c>
      <c r="I96" s="89">
        <f>I94</f>
        <v>1.9509868429329666</v>
      </c>
      <c r="J96" s="89">
        <f t="shared" si="19"/>
        <v>2.4733724734177756</v>
      </c>
      <c r="K96" s="89">
        <f t="shared" si="19"/>
        <v>3.4125878783668315</v>
      </c>
      <c r="L96" s="89">
        <f t="shared" si="19"/>
        <v>6.6140027458763608</v>
      </c>
      <c r="M96" s="89">
        <f t="shared" si="19"/>
        <v>5.3297346358327928</v>
      </c>
      <c r="N96" s="89">
        <f t="shared" si="19"/>
        <v>8.3029300702058215</v>
      </c>
      <c r="O96" s="89">
        <f t="shared" si="19"/>
        <v>9.8837437686747798</v>
      </c>
      <c r="P96" s="89">
        <f t="shared" si="19"/>
        <v>4.2879482889328289</v>
      </c>
      <c r="Q96" s="89">
        <f t="shared" si="19"/>
        <v>3.1049356445935277</v>
      </c>
      <c r="R96" s="89">
        <f t="shared" si="19"/>
        <v>8.9958421540368061</v>
      </c>
      <c r="S96" s="89">
        <f t="shared" si="19"/>
        <v>99.999999999999986</v>
      </c>
    </row>
    <row r="97" spans="1:38" ht="16.5" customHeight="1" x14ac:dyDescent="0.35">
      <c r="A97" s="411" t="str">
        <f>'Tabell 4.1 DOK32025'!A114:B114</f>
        <v>Regnskapsandeler 2023, FO4C</v>
      </c>
      <c r="B97" s="411"/>
      <c r="C97" s="88">
        <f>'Tabell 4.1 DOK32025'!C114</f>
        <v>0.2</v>
      </c>
      <c r="D97" s="89">
        <f>'Tabell 4.1 DOK32025'!D114</f>
        <v>12.246704325364249</v>
      </c>
      <c r="E97" s="89">
        <f>'Tabell 4.1 DOK32025'!E114</f>
        <v>12.103065483027985</v>
      </c>
      <c r="F97" s="89">
        <f>'Tabell 4.1 DOK32025'!F114</f>
        <v>7.2821439505606351</v>
      </c>
      <c r="G97" s="89">
        <f>'Tabell 4.1 DOK32025'!G114</f>
        <v>6.5056061833472789</v>
      </c>
      <c r="H97" s="89">
        <f>'Tabell 4.1 DOK32025'!H114</f>
        <v>5.054268508008418</v>
      </c>
      <c r="I97" s="89">
        <f>'Tabell 4.1 DOK32025'!I114</f>
        <v>2.5907578561740006</v>
      </c>
      <c r="J97" s="89">
        <f>'Tabell 4.1 DOK32025'!J114</f>
        <v>3.1504303953408272</v>
      </c>
      <c r="K97" s="89">
        <f>'Tabell 4.1 DOK32025'!K114</f>
        <v>4.4226897440869433</v>
      </c>
      <c r="L97" s="89">
        <f>'Tabell 4.1 DOK32025'!L114</f>
        <v>6.6831130222147204</v>
      </c>
      <c r="M97" s="89">
        <f>'Tabell 4.1 DOK32025'!M114</f>
        <v>5.5716287147930332</v>
      </c>
      <c r="N97" s="89">
        <f>'Tabell 4.1 DOK32025'!N114</f>
        <v>6.5529562999414068</v>
      </c>
      <c r="O97" s="89">
        <f>'Tabell 4.1 DOK32025'!O114</f>
        <v>9.0287378988464155</v>
      </c>
      <c r="P97" s="89">
        <f>'Tabell 4.1 DOK32025'!P114</f>
        <v>5.4498316293289051</v>
      </c>
      <c r="Q97" s="89">
        <f>'Tabell 4.1 DOK32025'!Q114</f>
        <v>3.2325250303290725</v>
      </c>
      <c r="R97" s="89">
        <f>'Tabell 4.1 DOK32025'!R114</f>
        <v>10.125540958636106</v>
      </c>
      <c r="S97" s="89">
        <v>100</v>
      </c>
    </row>
    <row r="98" spans="1:38" ht="16.5" customHeight="1" thickBot="1" x14ac:dyDescent="0.4">
      <c r="A98" s="424" t="s">
        <v>260</v>
      </c>
      <c r="B98" s="424"/>
      <c r="C98" s="215" t="s">
        <v>202</v>
      </c>
      <c r="D98" s="216">
        <f>SUMPRODUCT($C96:$C97,D96:D97)</f>
        <v>13.319801624446228</v>
      </c>
      <c r="E98" s="216">
        <f t="shared" ref="E98:R98" si="20">SUMPRODUCT($C96:$C97,E96:E97)</f>
        <v>11.699477694386701</v>
      </c>
      <c r="F98" s="216">
        <f t="shared" si="20"/>
        <v>7.5375314189801195</v>
      </c>
      <c r="G98" s="216">
        <f t="shared" si="20"/>
        <v>6.1980792713077433</v>
      </c>
      <c r="H98" s="216">
        <f t="shared" si="20"/>
        <v>6.3986000786445283</v>
      </c>
      <c r="I98" s="216">
        <f>SUMPRODUCT($C96:$C97,I96:I97)</f>
        <v>2.0789410455811739</v>
      </c>
      <c r="J98" s="216">
        <f t="shared" si="20"/>
        <v>2.608784057802386</v>
      </c>
      <c r="K98" s="216">
        <f t="shared" si="20"/>
        <v>3.614608251510854</v>
      </c>
      <c r="L98" s="216">
        <f t="shared" si="20"/>
        <v>6.6278248011440333</v>
      </c>
      <c r="M98" s="216">
        <f t="shared" si="20"/>
        <v>5.3781134516248414</v>
      </c>
      <c r="N98" s="216">
        <f t="shared" si="20"/>
        <v>7.9529353161529386</v>
      </c>
      <c r="O98" s="216">
        <f t="shared" si="20"/>
        <v>9.7127425947091073</v>
      </c>
      <c r="P98" s="216">
        <f t="shared" si="20"/>
        <v>4.5203249570120443</v>
      </c>
      <c r="Q98" s="216">
        <f t="shared" si="20"/>
        <v>3.1304535217406366</v>
      </c>
      <c r="R98" s="216">
        <f t="shared" si="20"/>
        <v>9.2217819149566669</v>
      </c>
      <c r="S98" s="216">
        <v>100.00000000000003</v>
      </c>
      <c r="U98" s="83"/>
      <c r="V98" s="83"/>
      <c r="W98" s="83"/>
      <c r="X98" s="83"/>
      <c r="Y98" s="83"/>
      <c r="Z98" s="83"/>
      <c r="AA98" s="83"/>
      <c r="AB98" s="83"/>
      <c r="AC98" s="83"/>
      <c r="AD98" s="83"/>
      <c r="AE98" s="83"/>
      <c r="AF98" s="83"/>
      <c r="AG98" s="83"/>
      <c r="AH98" s="83"/>
      <c r="AI98" s="83"/>
      <c r="AJ98" s="83"/>
      <c r="AK98" s="83"/>
      <c r="AL98" s="83"/>
    </row>
    <row r="100" spans="1:38" x14ac:dyDescent="0.35">
      <c r="D100" s="95"/>
      <c r="E100" s="95"/>
      <c r="F100" s="95"/>
      <c r="G100" s="95"/>
      <c r="H100" s="95"/>
      <c r="I100" s="95"/>
      <c r="J100" s="95"/>
      <c r="K100" s="95"/>
      <c r="L100" s="96"/>
      <c r="M100" s="96"/>
      <c r="N100" s="96"/>
      <c r="O100" s="96"/>
      <c r="P100" s="96"/>
      <c r="Q100" s="96"/>
      <c r="R100" s="96"/>
      <c r="S100" s="96"/>
    </row>
    <row r="101" spans="1:38" x14ac:dyDescent="0.35">
      <c r="D101" s="96"/>
      <c r="E101" s="96"/>
      <c r="F101" s="96"/>
      <c r="G101" s="96"/>
      <c r="H101" s="96"/>
      <c r="I101" s="96"/>
      <c r="J101" s="96"/>
      <c r="K101" s="96"/>
      <c r="L101" s="96"/>
      <c r="M101" s="96"/>
      <c r="N101" s="96"/>
      <c r="O101" s="96"/>
      <c r="P101" s="96"/>
      <c r="Q101" s="96"/>
    </row>
  </sheetData>
  <mergeCells count="98">
    <mergeCell ref="A6:B6"/>
    <mergeCell ref="A1:B1"/>
    <mergeCell ref="A2:B2"/>
    <mergeCell ref="A3:B3"/>
    <mergeCell ref="A4:B4"/>
    <mergeCell ref="A5:B5"/>
    <mergeCell ref="A18:B18"/>
    <mergeCell ref="A7:B7"/>
    <mergeCell ref="A8:B8"/>
    <mergeCell ref="A9:B9"/>
    <mergeCell ref="A10:B10"/>
    <mergeCell ref="A11:B11"/>
    <mergeCell ref="A12:B12"/>
    <mergeCell ref="A13:B13"/>
    <mergeCell ref="A14:B14"/>
    <mergeCell ref="A15:B15"/>
    <mergeCell ref="A16:B16"/>
    <mergeCell ref="A17:B17"/>
    <mergeCell ref="A30:B30"/>
    <mergeCell ref="A19:B19"/>
    <mergeCell ref="A20:B20"/>
    <mergeCell ref="A21:B21"/>
    <mergeCell ref="A22:B22"/>
    <mergeCell ref="A23:B23"/>
    <mergeCell ref="A24:B24"/>
    <mergeCell ref="A25:B25"/>
    <mergeCell ref="A26:B26"/>
    <mergeCell ref="A27:B27"/>
    <mergeCell ref="A28:B28"/>
    <mergeCell ref="A29:B29"/>
    <mergeCell ref="A42:B42"/>
    <mergeCell ref="A31:B31"/>
    <mergeCell ref="A32:B32"/>
    <mergeCell ref="A33:B33"/>
    <mergeCell ref="A34:B34"/>
    <mergeCell ref="A35:B35"/>
    <mergeCell ref="A36:B36"/>
    <mergeCell ref="A37:B37"/>
    <mergeCell ref="A38:B38"/>
    <mergeCell ref="A39:B39"/>
    <mergeCell ref="A40:B40"/>
    <mergeCell ref="A41:B41"/>
    <mergeCell ref="A54:B54"/>
    <mergeCell ref="A43:B43"/>
    <mergeCell ref="A44:B44"/>
    <mergeCell ref="A45:B45"/>
    <mergeCell ref="A46:B46"/>
    <mergeCell ref="A47:B47"/>
    <mergeCell ref="A48:B48"/>
    <mergeCell ref="A49:B49"/>
    <mergeCell ref="A50:B50"/>
    <mergeCell ref="A51:B51"/>
    <mergeCell ref="A52:B52"/>
    <mergeCell ref="A53:B53"/>
    <mergeCell ref="A66:B66"/>
    <mergeCell ref="A55:B55"/>
    <mergeCell ref="A56:B56"/>
    <mergeCell ref="A57:B57"/>
    <mergeCell ref="A58:B58"/>
    <mergeCell ref="A59:B59"/>
    <mergeCell ref="A60:B60"/>
    <mergeCell ref="A61:B61"/>
    <mergeCell ref="A62:B62"/>
    <mergeCell ref="A63:B63"/>
    <mergeCell ref="A64:B64"/>
    <mergeCell ref="A65:B65"/>
    <mergeCell ref="A78:B78"/>
    <mergeCell ref="A67:B67"/>
    <mergeCell ref="A68:B68"/>
    <mergeCell ref="A69:B69"/>
    <mergeCell ref="A70:B70"/>
    <mergeCell ref="A71:B71"/>
    <mergeCell ref="A72:B72"/>
    <mergeCell ref="A73:B73"/>
    <mergeCell ref="A74:B74"/>
    <mergeCell ref="A75:B75"/>
    <mergeCell ref="A76:B76"/>
    <mergeCell ref="A77:B77"/>
    <mergeCell ref="A90:B90"/>
    <mergeCell ref="A79:B79"/>
    <mergeCell ref="A80:B80"/>
    <mergeCell ref="A81:B81"/>
    <mergeCell ref="A82:B82"/>
    <mergeCell ref="A83:B83"/>
    <mergeCell ref="A84:B84"/>
    <mergeCell ref="A85:B85"/>
    <mergeCell ref="A86:B86"/>
    <mergeCell ref="A87:B87"/>
    <mergeCell ref="A88:B88"/>
    <mergeCell ref="A89:B89"/>
    <mergeCell ref="A97:B97"/>
    <mergeCell ref="A98:B98"/>
    <mergeCell ref="A91:B91"/>
    <mergeCell ref="A92:B92"/>
    <mergeCell ref="A93:B93"/>
    <mergeCell ref="A94:B94"/>
    <mergeCell ref="A95:B95"/>
    <mergeCell ref="A96:B96"/>
  </mergeCells>
  <pageMargins left="0.51181102362204722" right="0.39370078740157483" top="0.74803149606299213" bottom="0.74803149606299213" header="0.31496062992125984" footer="0.31496062992125984"/>
  <pageSetup paperSize="9" scale="61"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3AC10-2D69-45BD-93BB-9AC4C0ABEA97}">
  <sheetPr>
    <tabColor theme="7" tint="-0.249977111117893"/>
  </sheetPr>
  <dimension ref="A1:AM151"/>
  <sheetViews>
    <sheetView topLeftCell="S97" zoomScale="66" zoomScaleNormal="66" zoomScaleSheetLayoutView="40" zoomScalePageLayoutView="40" workbookViewId="0">
      <selection activeCell="X100" sqref="X100:AL102"/>
    </sheetView>
  </sheetViews>
  <sheetFormatPr baseColWidth="10" defaultColWidth="11.42578125" defaultRowHeight="15.75" x14ac:dyDescent="0.35"/>
  <cols>
    <col min="1" max="1" width="25.140625" style="18" customWidth="1"/>
    <col min="2" max="2" width="34.7109375" style="18" customWidth="1"/>
    <col min="3" max="3" width="14" style="18" customWidth="1"/>
    <col min="4" max="19" width="13.28515625" style="18" customWidth="1"/>
    <col min="20" max="16384" width="11.42578125" style="18"/>
  </cols>
  <sheetData>
    <row r="1" spans="1:39" ht="16.5" customHeight="1" x14ac:dyDescent="0.35">
      <c r="A1" s="381" t="s">
        <v>7</v>
      </c>
      <c r="B1" s="381"/>
      <c r="C1" s="17"/>
      <c r="D1" s="17"/>
      <c r="E1" s="17"/>
      <c r="F1" s="17"/>
      <c r="G1" s="17"/>
      <c r="H1" s="17"/>
      <c r="I1" s="17"/>
      <c r="J1" s="17"/>
      <c r="K1" s="17"/>
      <c r="L1" s="17"/>
      <c r="M1" s="17"/>
      <c r="N1" s="17"/>
      <c r="O1" s="17"/>
      <c r="P1" s="17"/>
      <c r="Q1" s="17"/>
      <c r="R1" s="17"/>
      <c r="S1" s="17"/>
      <c r="U1" s="381" t="s">
        <v>7</v>
      </c>
      <c r="V1" s="381"/>
      <c r="W1" s="17"/>
      <c r="X1" s="17"/>
      <c r="Y1" s="17"/>
      <c r="Z1" s="17"/>
      <c r="AA1" s="17"/>
      <c r="AB1" s="17"/>
      <c r="AC1" s="17"/>
      <c r="AD1" s="17"/>
      <c r="AE1" s="17"/>
      <c r="AF1" s="17"/>
      <c r="AG1" s="17"/>
      <c r="AH1" s="17"/>
      <c r="AI1" s="17"/>
      <c r="AJ1" s="17"/>
      <c r="AK1" s="17"/>
      <c r="AL1" s="17"/>
      <c r="AM1" s="17"/>
    </row>
    <row r="2" spans="1:39" ht="54.75" customHeight="1" x14ac:dyDescent="0.35">
      <c r="A2" s="382"/>
      <c r="B2" s="382"/>
      <c r="C2" s="45" t="s">
        <v>198</v>
      </c>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c r="U2" s="382"/>
      <c r="V2" s="382"/>
      <c r="W2" s="45" t="s">
        <v>198</v>
      </c>
      <c r="X2" s="45" t="s">
        <v>97</v>
      </c>
      <c r="Y2" s="45" t="s">
        <v>98</v>
      </c>
      <c r="Z2" s="45" t="s">
        <v>99</v>
      </c>
      <c r="AA2" s="45" t="s">
        <v>100</v>
      </c>
      <c r="AB2" s="45" t="s">
        <v>101</v>
      </c>
      <c r="AC2" s="45" t="s">
        <v>102</v>
      </c>
      <c r="AD2" s="45" t="s">
        <v>103</v>
      </c>
      <c r="AE2" s="45" t="s">
        <v>104</v>
      </c>
      <c r="AF2" s="45" t="s">
        <v>105</v>
      </c>
      <c r="AG2" s="45" t="s">
        <v>106</v>
      </c>
      <c r="AH2" s="45" t="s">
        <v>107</v>
      </c>
      <c r="AI2" s="45" t="s">
        <v>108</v>
      </c>
      <c r="AJ2" s="45" t="s">
        <v>109</v>
      </c>
      <c r="AK2" s="45" t="s">
        <v>110</v>
      </c>
      <c r="AL2" s="45" t="s">
        <v>111</v>
      </c>
      <c r="AM2" s="45" t="s">
        <v>112</v>
      </c>
    </row>
    <row r="3" spans="1:39" ht="16.5" customHeight="1" thickBot="1" x14ac:dyDescent="0.4">
      <c r="A3" s="428"/>
      <c r="B3" s="428"/>
      <c r="C3" s="97"/>
      <c r="D3" s="51"/>
      <c r="E3" s="74"/>
      <c r="F3" s="74"/>
      <c r="G3" s="74"/>
      <c r="H3" s="51"/>
      <c r="I3" s="51"/>
      <c r="J3" s="51"/>
      <c r="K3" s="51"/>
      <c r="L3" s="51"/>
      <c r="M3" s="51"/>
      <c r="N3" s="51"/>
      <c r="O3" s="51"/>
      <c r="P3" s="51"/>
      <c r="Q3" s="51"/>
      <c r="R3" s="51"/>
      <c r="S3" s="51"/>
      <c r="U3" s="428"/>
      <c r="V3" s="428"/>
      <c r="W3" s="97"/>
      <c r="X3" s="51"/>
      <c r="Y3" s="74"/>
      <c r="Z3" s="74"/>
      <c r="AA3" s="74"/>
      <c r="AB3" s="51"/>
      <c r="AC3" s="51"/>
      <c r="AD3" s="51"/>
      <c r="AE3" s="51"/>
      <c r="AF3" s="51"/>
      <c r="AG3" s="51"/>
      <c r="AH3" s="51"/>
      <c r="AI3" s="51"/>
      <c r="AJ3" s="51"/>
      <c r="AK3" s="51"/>
      <c r="AL3" s="51"/>
      <c r="AM3" s="51"/>
    </row>
    <row r="4" spans="1:39" ht="16.5" customHeight="1" x14ac:dyDescent="0.35">
      <c r="A4" s="379" t="str">
        <f>'Tabell 2.1 DOK32025'!A12</f>
        <v>FO1 Administrasjon og fellestjenester</v>
      </c>
      <c r="B4" s="379"/>
      <c r="C4" s="153"/>
      <c r="D4" s="153"/>
      <c r="E4" s="153"/>
      <c r="F4" s="153"/>
      <c r="G4" s="153"/>
      <c r="H4" s="153"/>
      <c r="I4" s="153"/>
      <c r="J4" s="153"/>
      <c r="K4" s="153"/>
      <c r="L4" s="153"/>
      <c r="M4" s="153"/>
      <c r="N4" s="153"/>
      <c r="O4" s="153"/>
      <c r="P4" s="153"/>
      <c r="Q4" s="153"/>
      <c r="R4" s="153"/>
      <c r="S4" s="153"/>
      <c r="U4" s="379" t="str">
        <f>A4</f>
        <v>FO1 Administrasjon og fellestjenester</v>
      </c>
      <c r="V4" s="379"/>
      <c r="W4" s="153"/>
      <c r="X4" s="153"/>
      <c r="Y4" s="153"/>
      <c r="Z4" s="153"/>
      <c r="AA4" s="153"/>
      <c r="AB4" s="153"/>
      <c r="AC4" s="153"/>
      <c r="AD4" s="153"/>
      <c r="AE4" s="153"/>
      <c r="AF4" s="153"/>
      <c r="AG4" s="153"/>
      <c r="AH4" s="153"/>
      <c r="AI4" s="153"/>
      <c r="AJ4" s="153"/>
      <c r="AK4" s="153"/>
      <c r="AL4" s="153"/>
      <c r="AM4" s="153"/>
    </row>
    <row r="5" spans="1:39" ht="16.5" customHeight="1" x14ac:dyDescent="0.35">
      <c r="A5" s="402" t="s">
        <v>199</v>
      </c>
      <c r="B5" s="402"/>
      <c r="C5" s="76">
        <v>0.5</v>
      </c>
      <c r="D5" s="309">
        <v>6.666666666666667</v>
      </c>
      <c r="E5" s="309">
        <v>6.666666666666667</v>
      </c>
      <c r="F5" s="309">
        <v>6.666666666666667</v>
      </c>
      <c r="G5" s="309">
        <v>6.666666666666667</v>
      </c>
      <c r="H5" s="309">
        <v>6.666666666666667</v>
      </c>
      <c r="I5" s="309">
        <v>6.666666666666667</v>
      </c>
      <c r="J5" s="309">
        <v>6.666666666666667</v>
      </c>
      <c r="K5" s="309">
        <v>6.666666666666667</v>
      </c>
      <c r="L5" s="309">
        <v>6.666666666666667</v>
      </c>
      <c r="M5" s="309">
        <v>6.666666666666667</v>
      </c>
      <c r="N5" s="309">
        <v>6.666666666666667</v>
      </c>
      <c r="O5" s="309">
        <v>6.666666666666667</v>
      </c>
      <c r="P5" s="309">
        <v>6.666666666666667</v>
      </c>
      <c r="Q5" s="309">
        <v>6.666666666666667</v>
      </c>
      <c r="R5" s="309">
        <v>6.666666666666667</v>
      </c>
      <c r="S5" s="98">
        <f>SUM(D5:R5)</f>
        <v>100.00000000000001</v>
      </c>
      <c r="U5" s="402" t="s">
        <v>199</v>
      </c>
      <c r="V5" s="402"/>
      <c r="W5" s="76">
        <v>0.5</v>
      </c>
      <c r="X5" s="339">
        <v>6.666666666666667</v>
      </c>
      <c r="Y5" s="339">
        <v>6.666666666666667</v>
      </c>
      <c r="Z5" s="339">
        <v>6.666666666666667</v>
      </c>
      <c r="AA5" s="339">
        <v>6.666666666666667</v>
      </c>
      <c r="AB5" s="339">
        <v>6.666666666666667</v>
      </c>
      <c r="AC5" s="339">
        <v>6.666666666666667</v>
      </c>
      <c r="AD5" s="339">
        <v>6.666666666666667</v>
      </c>
      <c r="AE5" s="339">
        <v>6.666666666666667</v>
      </c>
      <c r="AF5" s="339">
        <v>6.666666666666667</v>
      </c>
      <c r="AG5" s="339">
        <v>6.666666666666667</v>
      </c>
      <c r="AH5" s="339">
        <v>6.666666666666667</v>
      </c>
      <c r="AI5" s="339">
        <v>6.666666666666667</v>
      </c>
      <c r="AJ5" s="339">
        <v>6.666666666666667</v>
      </c>
      <c r="AK5" s="339">
        <v>6.666666666666667</v>
      </c>
      <c r="AL5" s="339">
        <v>6.666666666666667</v>
      </c>
      <c r="AM5" s="98">
        <f>SUM(X5:AL5)</f>
        <v>100.00000000000001</v>
      </c>
    </row>
    <row r="6" spans="1:39" ht="16.5" customHeight="1" x14ac:dyDescent="0.35">
      <c r="A6" s="402" t="s">
        <v>261</v>
      </c>
      <c r="B6" s="402"/>
      <c r="C6" s="76">
        <v>0.5</v>
      </c>
      <c r="D6" s="310">
        <v>2314.0445986757409</v>
      </c>
      <c r="E6" s="310">
        <v>2038.319736081063</v>
      </c>
      <c r="F6" s="310">
        <v>1694.9907153260106</v>
      </c>
      <c r="G6" s="310">
        <v>1254.2931650004932</v>
      </c>
      <c r="H6" s="310">
        <v>1826.862143506934</v>
      </c>
      <c r="I6" s="310">
        <v>1424.8729037403104</v>
      </c>
      <c r="J6" s="310">
        <v>1952.9191699216128</v>
      </c>
      <c r="K6" s="310">
        <v>2072.1419603599575</v>
      </c>
      <c r="L6" s="310">
        <v>1541.5216139131039</v>
      </c>
      <c r="M6" s="310">
        <v>1390.5063185495724</v>
      </c>
      <c r="N6" s="310">
        <v>1726.4769019942846</v>
      </c>
      <c r="O6" s="310">
        <v>2458.1475432763532</v>
      </c>
      <c r="P6" s="310">
        <v>2288.3545093108414</v>
      </c>
      <c r="Q6" s="310">
        <v>2115.5355894513555</v>
      </c>
      <c r="R6" s="310">
        <v>1878.7028485637961</v>
      </c>
      <c r="S6" s="100">
        <f>SUM(D6:R6)</f>
        <v>27977.68971767143</v>
      </c>
      <c r="U6" s="402" t="s">
        <v>261</v>
      </c>
      <c r="V6" s="402"/>
      <c r="W6" s="76">
        <v>0.5</v>
      </c>
      <c r="X6" s="338">
        <v>2434.3555391058635</v>
      </c>
      <c r="Y6" s="338">
        <v>2121.6336858297773</v>
      </c>
      <c r="Z6" s="338">
        <v>1768.6187498841357</v>
      </c>
      <c r="AA6" s="338">
        <v>1308.4722923350287</v>
      </c>
      <c r="AB6" s="338">
        <v>1907.9633693176986</v>
      </c>
      <c r="AC6" s="338">
        <v>1520.1440641496167</v>
      </c>
      <c r="AD6" s="338">
        <v>2055.2442663499701</v>
      </c>
      <c r="AE6" s="338">
        <v>2183.1259458699674</v>
      </c>
      <c r="AF6" s="338">
        <v>1620.8172588374139</v>
      </c>
      <c r="AG6" s="338">
        <v>1461.0356609067937</v>
      </c>
      <c r="AH6" s="338">
        <v>1795.1280673972394</v>
      </c>
      <c r="AI6" s="338">
        <v>2569.617923858706</v>
      </c>
      <c r="AJ6" s="338">
        <v>2393.3903764223323</v>
      </c>
      <c r="AK6" s="338">
        <v>2222.8129867489724</v>
      </c>
      <c r="AL6" s="338">
        <v>1964.4583824076501</v>
      </c>
      <c r="AM6" s="100">
        <f>SUM(X6:AL6)</f>
        <v>29326.818569421168</v>
      </c>
    </row>
    <row r="7" spans="1:39" ht="16.5" customHeight="1" thickBot="1" x14ac:dyDescent="0.4">
      <c r="A7" s="431" t="s">
        <v>201</v>
      </c>
      <c r="B7" s="431"/>
      <c r="C7" s="217" t="s">
        <v>202</v>
      </c>
      <c r="D7" s="202">
        <f t="shared" ref="D7:Q7" si="0">(D5/$S$5*$C$5+D6/$S$6*$C$6)*100</f>
        <v>7.4688509940609284</v>
      </c>
      <c r="E7" s="202">
        <f t="shared" si="0"/>
        <v>6.9760925401337577</v>
      </c>
      <c r="F7" s="202">
        <f t="shared" si="0"/>
        <v>6.3625161079485846</v>
      </c>
      <c r="G7" s="202">
        <f t="shared" si="0"/>
        <v>5.5749286502766209</v>
      </c>
      <c r="H7" s="202">
        <f t="shared" si="0"/>
        <v>6.5981885839672714</v>
      </c>
      <c r="I7" s="202">
        <f t="shared" si="0"/>
        <v>5.8797782294612713</v>
      </c>
      <c r="J7" s="202">
        <f t="shared" si="0"/>
        <v>6.823469920072478</v>
      </c>
      <c r="K7" s="202">
        <f t="shared" si="0"/>
        <v>7.0365375315183236</v>
      </c>
      <c r="L7" s="202">
        <f t="shared" si="0"/>
        <v>6.0882456035545571</v>
      </c>
      <c r="M7" s="202">
        <f t="shared" si="0"/>
        <v>5.8183603898584701</v>
      </c>
      <c r="N7" s="202">
        <f t="shared" si="0"/>
        <v>6.4187862771191053</v>
      </c>
      <c r="O7" s="202">
        <f t="shared" si="0"/>
        <v>7.7263828811730964</v>
      </c>
      <c r="P7" s="202">
        <f t="shared" si="0"/>
        <v>7.4229392521977804</v>
      </c>
      <c r="Q7" s="202">
        <f t="shared" si="0"/>
        <v>7.1140879467407601</v>
      </c>
      <c r="R7" s="202">
        <f>(R5/$S$5*$C$5+R6/$S$6*$C$6)*100</f>
        <v>6.6908350919169939</v>
      </c>
      <c r="S7" s="202">
        <f>SUM(D7:R7)</f>
        <v>100</v>
      </c>
      <c r="U7" s="431" t="s">
        <v>201</v>
      </c>
      <c r="V7" s="431"/>
      <c r="W7" s="217" t="s">
        <v>202</v>
      </c>
      <c r="X7" s="202">
        <f t="shared" ref="X7:AL7" si="1">(X5/$AM$5*$W$5+X6/$AM$6*$W$6)*100</f>
        <v>7.4837247802326337</v>
      </c>
      <c r="Y7" s="202">
        <f t="shared" si="1"/>
        <v>6.9505577533766099</v>
      </c>
      <c r="Z7" s="202">
        <f t="shared" si="1"/>
        <v>6.3486940784778136</v>
      </c>
      <c r="AA7" s="202">
        <f t="shared" si="1"/>
        <v>5.5641792896338265</v>
      </c>
      <c r="AB7" s="202">
        <f t="shared" si="1"/>
        <v>6.5862660795179409</v>
      </c>
      <c r="AC7" s="202">
        <f t="shared" si="1"/>
        <v>5.9250635964561438</v>
      </c>
      <c r="AD7" s="202">
        <f t="shared" si="1"/>
        <v>6.8373688315666064</v>
      </c>
      <c r="AE7" s="202">
        <f t="shared" si="1"/>
        <v>7.0553973899956102</v>
      </c>
      <c r="AF7" s="202">
        <f t="shared" si="1"/>
        <v>6.0967037531432524</v>
      </c>
      <c r="AG7" s="202">
        <f t="shared" si="1"/>
        <v>5.82428825476181</v>
      </c>
      <c r="AH7" s="202">
        <f t="shared" si="1"/>
        <v>6.3938904530016156</v>
      </c>
      <c r="AI7" s="202">
        <f t="shared" si="1"/>
        <v>7.7143368809496877</v>
      </c>
      <c r="AJ7" s="202">
        <f t="shared" si="1"/>
        <v>7.4138822867712975</v>
      </c>
      <c r="AK7" s="202">
        <f t="shared" si="1"/>
        <v>7.123060782779012</v>
      </c>
      <c r="AL7" s="202">
        <f t="shared" si="1"/>
        <v>6.6825857893361373</v>
      </c>
      <c r="AM7" s="202">
        <f>SUM(X7:AL7)</f>
        <v>100</v>
      </c>
    </row>
    <row r="8" spans="1:39" ht="16.5" customHeight="1" thickBot="1" x14ac:dyDescent="0.4">
      <c r="A8" s="388"/>
      <c r="B8" s="388"/>
      <c r="C8" s="17"/>
      <c r="D8" s="17"/>
      <c r="E8" s="17"/>
      <c r="F8" s="17"/>
      <c r="G8" s="17"/>
      <c r="H8" s="17"/>
      <c r="I8" s="17"/>
      <c r="J8" s="17"/>
      <c r="K8" s="17"/>
      <c r="L8" s="17"/>
      <c r="M8" s="17"/>
      <c r="N8" s="17"/>
      <c r="O8" s="17"/>
      <c r="P8" s="17"/>
      <c r="Q8" s="17"/>
      <c r="R8" s="17"/>
      <c r="S8" s="17"/>
      <c r="U8" s="388"/>
      <c r="V8" s="388"/>
      <c r="W8" s="17"/>
      <c r="X8" s="17"/>
      <c r="Y8" s="17"/>
      <c r="Z8" s="17"/>
      <c r="AA8" s="17"/>
      <c r="AB8" s="17"/>
      <c r="AC8" s="17"/>
      <c r="AD8" s="17"/>
      <c r="AE8" s="17"/>
      <c r="AF8" s="17"/>
      <c r="AG8" s="17"/>
      <c r="AH8" s="17"/>
      <c r="AI8" s="17"/>
      <c r="AJ8" s="17"/>
      <c r="AK8" s="17"/>
      <c r="AL8" s="17"/>
      <c r="AM8" s="17"/>
    </row>
    <row r="9" spans="1:39" ht="16.5" customHeight="1" x14ac:dyDescent="0.35">
      <c r="A9" s="386" t="str">
        <f>'Tabell 3.1 DOK32025'!A9</f>
        <v xml:space="preserve">FO2A Barnehage - kommunale </v>
      </c>
      <c r="B9" s="386"/>
      <c r="C9" s="193"/>
      <c r="D9" s="193"/>
      <c r="E9" s="193"/>
      <c r="F9" s="193"/>
      <c r="G9" s="193"/>
      <c r="H9" s="193"/>
      <c r="I9" s="193"/>
      <c r="J9" s="193"/>
      <c r="K9" s="193"/>
      <c r="L9" s="193"/>
      <c r="M9" s="193"/>
      <c r="N9" s="193"/>
      <c r="O9" s="193"/>
      <c r="P9" s="193"/>
      <c r="Q9" s="193"/>
      <c r="R9" s="193"/>
      <c r="S9" s="193"/>
      <c r="U9" s="386" t="str">
        <f>A9</f>
        <v xml:space="preserve">FO2A Barnehage - kommunale </v>
      </c>
      <c r="V9" s="386"/>
      <c r="W9" s="193"/>
      <c r="X9" s="193"/>
      <c r="Y9" s="193"/>
      <c r="Z9" s="193"/>
      <c r="AA9" s="193"/>
      <c r="AB9" s="193"/>
      <c r="AC9" s="193"/>
      <c r="AD9" s="193"/>
      <c r="AE9" s="193"/>
      <c r="AF9" s="193"/>
      <c r="AG9" s="193"/>
      <c r="AH9" s="193"/>
      <c r="AI9" s="193"/>
      <c r="AJ9" s="193"/>
      <c r="AK9" s="193"/>
      <c r="AL9" s="193"/>
      <c r="AM9" s="193"/>
    </row>
    <row r="10" spans="1:39" ht="16.5" customHeight="1" x14ac:dyDescent="0.35">
      <c r="A10" s="402" t="s">
        <v>262</v>
      </c>
      <c r="B10" s="402"/>
      <c r="C10" s="80">
        <f>S10/(S10+S11)</f>
        <v>0.56300325187345646</v>
      </c>
      <c r="D10" s="103">
        <f>'Tabell 4.5-4.7 DOK32025'!D54</f>
        <v>1719.81</v>
      </c>
      <c r="E10" s="103">
        <f>'Tabell 4.5-4.7 DOK32025'!E54</f>
        <v>1717.84</v>
      </c>
      <c r="F10" s="103">
        <f>'Tabell 4.5-4.7 DOK32025'!F54</f>
        <v>1386.8799999999999</v>
      </c>
      <c r="G10" s="103">
        <f>'Tabell 4.5-4.7 DOK32025'!G54</f>
        <v>695.41</v>
      </c>
      <c r="H10" s="103">
        <f>'Tabell 4.5-4.7 DOK32025'!H54</f>
        <v>770.27</v>
      </c>
      <c r="I10" s="103">
        <f>'Tabell 4.5-4.7 DOK32025'!I54</f>
        <v>908.17</v>
      </c>
      <c r="J10" s="103">
        <f>'Tabell 4.5-4.7 DOK32025'!J54</f>
        <v>937.72</v>
      </c>
      <c r="K10" s="103">
        <f>'Tabell 4.5-4.7 DOK32025'!K54</f>
        <v>961.36</v>
      </c>
      <c r="L10" s="103">
        <f>'Tabell 4.5-4.7 DOK32025'!L54</f>
        <v>921.96</v>
      </c>
      <c r="M10" s="103">
        <f>'Tabell 4.5-4.7 DOK32025'!M54</f>
        <v>713.14</v>
      </c>
      <c r="N10" s="103">
        <f>'Tabell 4.5-4.7 DOK32025'!N54</f>
        <v>722.99</v>
      </c>
      <c r="O10" s="103">
        <f>'Tabell 4.5-4.7 DOK32025'!O54</f>
        <v>914.08</v>
      </c>
      <c r="P10" s="103">
        <f>'Tabell 4.5-4.7 DOK32025'!P54</f>
        <v>1404.61</v>
      </c>
      <c r="Q10" s="103">
        <f>'Tabell 4.5-4.7 DOK32025'!Q54</f>
        <v>1272.6199999999999</v>
      </c>
      <c r="R10" s="103">
        <f>'Tabell 4.5-4.7 DOK32025'!R54</f>
        <v>754.51</v>
      </c>
      <c r="S10" s="103">
        <f>SUM(D10:R10)</f>
        <v>15801.369999999997</v>
      </c>
      <c r="T10" s="29"/>
      <c r="U10" s="402" t="s">
        <v>262</v>
      </c>
      <c r="V10" s="402"/>
      <c r="W10" s="80">
        <f>AM10/(AM10+AM11)</f>
        <v>0.54924794313075831</v>
      </c>
      <c r="X10" s="103">
        <f>'Tabell 4.5-4.6'!D22</f>
        <v>1648.8899999999999</v>
      </c>
      <c r="Y10" s="103">
        <f>'Tabell 4.5-4.6'!E22</f>
        <v>1696.17</v>
      </c>
      <c r="Z10" s="103">
        <f>'Tabell 4.5-4.6'!F22</f>
        <v>1375.06</v>
      </c>
      <c r="AA10" s="103">
        <f>'Tabell 4.5-4.6'!G22</f>
        <v>657.98</v>
      </c>
      <c r="AB10" s="103">
        <f>'Tabell 4.5-4.6'!H22</f>
        <v>646.16</v>
      </c>
      <c r="AC10" s="103">
        <f>'Tabell 4.5-4.6'!I22</f>
        <v>876.65</v>
      </c>
      <c r="AD10" s="103">
        <f>'Tabell 4.5-4.6'!J22</f>
        <v>888.47</v>
      </c>
      <c r="AE10" s="103">
        <f>'Tabell 4.5-4.6'!K22</f>
        <v>921.96</v>
      </c>
      <c r="AF10" s="103">
        <f>'Tabell 4.5-4.6'!L22</f>
        <v>908.17</v>
      </c>
      <c r="AG10" s="103">
        <f>'Tabell 4.5-4.6'!M22</f>
        <v>730.87</v>
      </c>
      <c r="AH10" s="103">
        <f>'Tabell 4.5-4.6'!N22</f>
        <v>701.31999999999994</v>
      </c>
      <c r="AI10" s="103">
        <f>'Tabell 4.5-4.6'!O22</f>
        <v>862.86</v>
      </c>
      <c r="AJ10" s="103">
        <f>'Tabell 4.5-4.6'!P22</f>
        <v>1384.91</v>
      </c>
      <c r="AK10" s="103">
        <f>'Tabell 4.5-4.6'!Q22</f>
        <v>1258.83</v>
      </c>
      <c r="AL10" s="103">
        <f>'Tabell 4.5-4.6'!R22</f>
        <v>709.2</v>
      </c>
      <c r="AM10" s="103">
        <f>SUM(X10:AL10)</f>
        <v>15267.500000000002</v>
      </c>
    </row>
    <row r="11" spans="1:39" ht="16.5" customHeight="1" x14ac:dyDescent="0.35">
      <c r="A11" s="402" t="s">
        <v>263</v>
      </c>
      <c r="B11" s="402"/>
      <c r="C11" s="80">
        <f>1-C10</f>
        <v>0.43699674812654354</v>
      </c>
      <c r="D11" s="103">
        <f>'Tabell 4.5-4.7 DOK32025'!D55</f>
        <v>951.82222222222219</v>
      </c>
      <c r="E11" s="103">
        <f>'Tabell 4.5-4.7 DOK32025'!E55</f>
        <v>1044</v>
      </c>
      <c r="F11" s="103">
        <f>'Tabell 4.5-4.7 DOK32025'!F55</f>
        <v>688</v>
      </c>
      <c r="G11" s="103">
        <f>'Tabell 4.5-4.7 DOK32025'!G55</f>
        <v>418</v>
      </c>
      <c r="H11" s="103">
        <f>'Tabell 4.5-4.7 DOK32025'!H55</f>
        <v>427</v>
      </c>
      <c r="I11" s="103">
        <f>'Tabell 4.5-4.7 DOK32025'!I55</f>
        <v>688</v>
      </c>
      <c r="J11" s="103">
        <f>'Tabell 4.5-4.7 DOK32025'!J55</f>
        <v>676</v>
      </c>
      <c r="K11" s="103">
        <f>'Tabell 4.5-4.7 DOK32025'!K55</f>
        <v>894</v>
      </c>
      <c r="L11" s="103">
        <f>'Tabell 4.5-4.7 DOK32025'!L55</f>
        <v>772.02222222222224</v>
      </c>
      <c r="M11" s="103">
        <f>'Tabell 4.5-4.7 DOK32025'!M55</f>
        <v>747</v>
      </c>
      <c r="N11" s="103">
        <f>'Tabell 4.5-4.7 DOK32025'!N55</f>
        <v>931</v>
      </c>
      <c r="O11" s="103">
        <f>'Tabell 4.5-4.7 DOK32025'!O55</f>
        <v>929</v>
      </c>
      <c r="P11" s="103">
        <f>'Tabell 4.5-4.7 DOK32025'!P55</f>
        <v>1208</v>
      </c>
      <c r="Q11" s="103">
        <f>'Tabell 4.5-4.7 DOK32025'!Q55</f>
        <v>1117</v>
      </c>
      <c r="R11" s="103">
        <f>'Tabell 4.5-4.7 DOK32025'!R55</f>
        <v>774</v>
      </c>
      <c r="S11" s="103">
        <f>SUM(D11:R11)</f>
        <v>12264.844444444443</v>
      </c>
      <c r="T11" s="29"/>
      <c r="U11" s="402" t="s">
        <v>263</v>
      </c>
      <c r="V11" s="402"/>
      <c r="W11" s="80">
        <f>1-W10</f>
        <v>0.45075205686924169</v>
      </c>
      <c r="X11" s="103">
        <f>'Tabell 4.5-4.6'!D23</f>
        <v>1047</v>
      </c>
      <c r="Y11" s="103">
        <f>'Tabell 4.5-4.6'!E23</f>
        <v>1091</v>
      </c>
      <c r="Z11" s="103">
        <f>'Tabell 4.5-4.6'!F23</f>
        <v>671</v>
      </c>
      <c r="AA11" s="103">
        <f>'Tabell 4.5-4.6'!G23</f>
        <v>443</v>
      </c>
      <c r="AB11" s="103">
        <f>'Tabell 4.5-4.6'!H23</f>
        <v>441</v>
      </c>
      <c r="AC11" s="103">
        <f>'Tabell 4.5-4.6'!I23</f>
        <v>703</v>
      </c>
      <c r="AD11" s="103">
        <f>'Tabell 4.5-4.6'!J23</f>
        <v>723</v>
      </c>
      <c r="AE11" s="103">
        <f>'Tabell 4.5-4.6'!K23</f>
        <v>909</v>
      </c>
      <c r="AF11" s="103">
        <f>'Tabell 4.5-4.6'!L23</f>
        <v>785.6</v>
      </c>
      <c r="AG11" s="103">
        <f>'Tabell 4.5-4.6'!M23</f>
        <v>734</v>
      </c>
      <c r="AH11" s="103">
        <f>'Tabell 4.5-4.6'!N23</f>
        <v>956</v>
      </c>
      <c r="AI11" s="103">
        <f>'Tabell 4.5-4.6'!O23</f>
        <v>882</v>
      </c>
      <c r="AJ11" s="103">
        <f>'Tabell 4.5-4.6'!P23</f>
        <v>1214</v>
      </c>
      <c r="AK11" s="103">
        <f>'Tabell 4.5-4.6'!Q23</f>
        <v>1134</v>
      </c>
      <c r="AL11" s="103">
        <f>'Tabell 4.5-4.6'!R23</f>
        <v>796</v>
      </c>
      <c r="AM11" s="103">
        <f>SUM(X11:AL11)</f>
        <v>12529.6</v>
      </c>
    </row>
    <row r="12" spans="1:39" ht="16.5" customHeight="1" x14ac:dyDescent="0.35">
      <c r="A12" s="429" t="str">
        <f>'Tabell 3.1'!A12</f>
        <v>Fordelingsnøkkel FO2A  - kommunale barnehager</v>
      </c>
      <c r="B12" s="429"/>
      <c r="C12" s="218" t="s">
        <v>202</v>
      </c>
      <c r="D12" s="219">
        <f>(D10/$S$10*$C$10+D11/$S$11*$C$11)*100</f>
        <v>9.5190330263832852</v>
      </c>
      <c r="E12" s="219">
        <f t="shared" ref="E12:R12" si="2">(E10/$S$10*$C$10+E11/$S$11*$C$11)*100</f>
        <v>9.8404435890950417</v>
      </c>
      <c r="F12" s="219">
        <f t="shared" si="2"/>
        <v>7.3928032015401044</v>
      </c>
      <c r="G12" s="219">
        <f t="shared" si="2"/>
        <v>3.9670829217240353</v>
      </c>
      <c r="H12" s="219">
        <f t="shared" si="2"/>
        <v>4.2658763345870225</v>
      </c>
      <c r="I12" s="219">
        <f t="shared" si="2"/>
        <v>5.687158142255103</v>
      </c>
      <c r="J12" s="219">
        <f t="shared" si="2"/>
        <v>5.7496888409880569</v>
      </c>
      <c r="K12" s="219">
        <f t="shared" si="2"/>
        <v>6.6106528319755595</v>
      </c>
      <c r="L12" s="219">
        <f t="shared" si="2"/>
        <v>6.0356633616384894</v>
      </c>
      <c r="M12" s="219">
        <f t="shared" si="2"/>
        <v>5.202482874526126</v>
      </c>
      <c r="N12" s="219">
        <f t="shared" si="2"/>
        <v>5.8931709628100508</v>
      </c>
      <c r="O12" s="219">
        <f t="shared" si="2"/>
        <v>6.5668991578763771</v>
      </c>
      <c r="P12" s="219">
        <f t="shared" si="2"/>
        <v>9.3087366847122208</v>
      </c>
      <c r="Q12" s="219">
        <f t="shared" si="2"/>
        <v>8.5142226955121583</v>
      </c>
      <c r="R12" s="219">
        <f t="shared" si="2"/>
        <v>5.4460853743763815</v>
      </c>
      <c r="S12" s="219">
        <f>SUM(D12:R12)</f>
        <v>100</v>
      </c>
      <c r="T12" s="29"/>
      <c r="U12" s="429" t="str">
        <f>A12</f>
        <v>Fordelingsnøkkel FO2A  - kommunale barnehager</v>
      </c>
      <c r="V12" s="429"/>
      <c r="W12" s="218" t="s">
        <v>202</v>
      </c>
      <c r="X12" s="219">
        <f t="shared" ref="X12:AL12" si="3">(X10/$AM$10*$W$10+X11/$AM$11*$W$11)*100</f>
        <v>9.69845775278716</v>
      </c>
      <c r="Y12" s="219">
        <f t="shared" si="3"/>
        <v>10.026837331951894</v>
      </c>
      <c r="Z12" s="219">
        <f t="shared" si="3"/>
        <v>7.3606958999320069</v>
      </c>
      <c r="AA12" s="219">
        <f t="shared" si="3"/>
        <v>3.9607728863802336</v>
      </c>
      <c r="AB12" s="219">
        <f t="shared" si="3"/>
        <v>3.9110554698151958</v>
      </c>
      <c r="AC12" s="219">
        <f t="shared" si="3"/>
        <v>5.6827870533257059</v>
      </c>
      <c r="AD12" s="219">
        <f t="shared" si="3"/>
        <v>5.797259426343035</v>
      </c>
      <c r="AE12" s="219">
        <f t="shared" si="3"/>
        <v>6.5868741703271203</v>
      </c>
      <c r="AF12" s="219">
        <f t="shared" si="3"/>
        <v>6.0933334772332355</v>
      </c>
      <c r="AG12" s="219">
        <f t="shared" si="3"/>
        <v>5.2698662810149255</v>
      </c>
      <c r="AH12" s="219">
        <f t="shared" si="3"/>
        <v>5.9622046904173445</v>
      </c>
      <c r="AI12" s="219">
        <f t="shared" si="3"/>
        <v>6.2771296286303233</v>
      </c>
      <c r="AJ12" s="219">
        <f t="shared" si="3"/>
        <v>9.3495724374125349</v>
      </c>
      <c r="AK12" s="219">
        <f t="shared" si="3"/>
        <v>8.6082001359854079</v>
      </c>
      <c r="AL12" s="219">
        <f t="shared" si="3"/>
        <v>5.4149533584438663</v>
      </c>
      <c r="AM12" s="219">
        <f>SUM(X12:AL12)</f>
        <v>100</v>
      </c>
    </row>
    <row r="13" spans="1:39" ht="16.5" customHeight="1" thickBot="1" x14ac:dyDescent="0.4">
      <c r="A13" s="458"/>
      <c r="B13" s="458"/>
      <c r="C13" s="17"/>
      <c r="D13" s="17"/>
      <c r="E13" s="17"/>
      <c r="F13" s="17"/>
      <c r="G13" s="17"/>
      <c r="H13" s="17"/>
      <c r="I13" s="17"/>
      <c r="J13" s="17"/>
      <c r="K13" s="17"/>
      <c r="L13" s="17"/>
      <c r="M13" s="17"/>
      <c r="N13" s="17"/>
      <c r="O13" s="17"/>
      <c r="P13" s="17"/>
      <c r="Q13" s="17"/>
      <c r="R13" s="17"/>
      <c r="S13" s="17"/>
      <c r="U13" s="458"/>
      <c r="V13" s="458"/>
      <c r="W13" s="17"/>
      <c r="X13" s="17"/>
      <c r="Y13" s="17"/>
      <c r="Z13" s="17"/>
      <c r="AA13" s="17"/>
      <c r="AB13" s="17"/>
      <c r="AC13" s="17"/>
      <c r="AD13" s="17"/>
      <c r="AE13" s="17"/>
      <c r="AF13" s="17"/>
      <c r="AG13" s="17"/>
      <c r="AH13" s="17"/>
      <c r="AI13" s="17"/>
      <c r="AJ13" s="17"/>
      <c r="AK13" s="17"/>
      <c r="AL13" s="17"/>
      <c r="AM13" s="17"/>
    </row>
    <row r="14" spans="1:39" ht="16.5" customHeight="1" x14ac:dyDescent="0.35">
      <c r="A14" s="386" t="str">
        <f>'Tabell 3.1 DOK32025'!A14</f>
        <v xml:space="preserve">FO2A Barnehage - ordinære private </v>
      </c>
      <c r="B14" s="386"/>
      <c r="C14" s="191"/>
      <c r="D14" s="191"/>
      <c r="E14" s="191"/>
      <c r="F14" s="191"/>
      <c r="G14" s="191"/>
      <c r="H14" s="191"/>
      <c r="I14" s="191"/>
      <c r="J14" s="191"/>
      <c r="K14" s="191"/>
      <c r="L14" s="191"/>
      <c r="M14" s="191"/>
      <c r="N14" s="191"/>
      <c r="O14" s="191"/>
      <c r="P14" s="191"/>
      <c r="Q14" s="191"/>
      <c r="R14" s="191"/>
      <c r="S14" s="191"/>
      <c r="U14" s="386" t="str">
        <f>A14</f>
        <v xml:space="preserve">FO2A Barnehage - ordinære private </v>
      </c>
      <c r="V14" s="386"/>
      <c r="W14" s="191"/>
      <c r="X14" s="191"/>
      <c r="Y14" s="191"/>
      <c r="Z14" s="191"/>
      <c r="AA14" s="191"/>
      <c r="AB14" s="191"/>
      <c r="AC14" s="191"/>
      <c r="AD14" s="191"/>
      <c r="AE14" s="191"/>
      <c r="AF14" s="191"/>
      <c r="AG14" s="191"/>
      <c r="AH14" s="191"/>
      <c r="AI14" s="191"/>
      <c r="AJ14" s="191"/>
      <c r="AK14" s="191"/>
      <c r="AL14" s="191"/>
      <c r="AM14" s="191"/>
    </row>
    <row r="15" spans="1:39" ht="16.5" customHeight="1" x14ac:dyDescent="0.35">
      <c r="A15" s="402" t="s">
        <v>262</v>
      </c>
      <c r="B15" s="402"/>
      <c r="C15" s="80">
        <f>S15/(S15+S16)</f>
        <v>0.55791363315452813</v>
      </c>
      <c r="D15" s="103">
        <f>'Tabell 4.5-4.7 DOK32025'!D58</f>
        <v>926.68799999999999</v>
      </c>
      <c r="E15" s="103">
        <f>'Tabell 4.5-4.7 DOK32025'!E58</f>
        <v>671.84879999999998</v>
      </c>
      <c r="F15" s="103">
        <f>'Tabell 4.5-4.7 DOK32025'!F58</f>
        <v>818.57439999999997</v>
      </c>
      <c r="G15" s="103">
        <f>'Tabell 4.5-4.7 DOK32025'!G58</f>
        <v>992.75742222222209</v>
      </c>
      <c r="H15" s="103">
        <f>'Tabell 4.5-4.7 DOK32025'!H58</f>
        <v>743.28100000000006</v>
      </c>
      <c r="I15" s="103">
        <f>'Tabell 4.5-4.7 DOK32025'!I58</f>
        <v>612.00019999999995</v>
      </c>
      <c r="J15" s="103">
        <f>'Tabell 4.5-4.7 DOK32025'!J58</f>
        <v>1183.4577999999999</v>
      </c>
      <c r="K15" s="103">
        <f>'Tabell 4.5-4.7 DOK32025'!K58</f>
        <v>1612.0509999999999</v>
      </c>
      <c r="L15" s="103">
        <f>'Tabell 4.5-4.7 DOK32025'!L58</f>
        <v>488.44179999999994</v>
      </c>
      <c r="M15" s="103">
        <f>'Tabell 4.5-4.7 DOK32025'!M58</f>
        <v>75.293399999999991</v>
      </c>
      <c r="N15" s="103">
        <f>'Tabell 4.5-4.7 DOK32025'!N58</f>
        <v>108.11359999999999</v>
      </c>
      <c r="O15" s="103">
        <f>'Tabell 4.5-4.7 DOK32025'!O58</f>
        <v>799.26840000000004</v>
      </c>
      <c r="P15" s="103">
        <f>'Tabell 4.5-4.7 DOK32025'!P58</f>
        <v>484.58059999999995</v>
      </c>
      <c r="Q15" s="103">
        <f>'Tabell 4.5-4.7 DOK32025'!Q58</f>
        <v>762.58699999999999</v>
      </c>
      <c r="R15" s="103">
        <f>'Tabell 4.5-4.7 DOK32025'!R58</f>
        <v>534.7761999999999</v>
      </c>
      <c r="S15" s="103">
        <f>SUM(D15:R15)</f>
        <v>10813.719622222221</v>
      </c>
      <c r="T15" s="29"/>
      <c r="U15" s="402" t="s">
        <v>262</v>
      </c>
      <c r="V15" s="402"/>
      <c r="W15" s="80"/>
      <c r="X15" s="103"/>
      <c r="Y15" s="103"/>
      <c r="Z15" s="103"/>
      <c r="AA15" s="103"/>
      <c r="AB15" s="103"/>
      <c r="AC15" s="103"/>
      <c r="AD15" s="103"/>
      <c r="AE15" s="103"/>
      <c r="AF15" s="103"/>
      <c r="AG15" s="103"/>
      <c r="AH15" s="103"/>
      <c r="AI15" s="103"/>
      <c r="AJ15" s="103"/>
      <c r="AK15" s="103"/>
      <c r="AL15" s="103"/>
      <c r="AM15" s="103">
        <f>SUM(X15:AL15)</f>
        <v>0</v>
      </c>
    </row>
    <row r="16" spans="1:39" ht="16.5" customHeight="1" x14ac:dyDescent="0.35">
      <c r="A16" s="402" t="s">
        <v>263</v>
      </c>
      <c r="B16" s="402"/>
      <c r="C16" s="80">
        <f>1-C15</f>
        <v>0.44208636684547187</v>
      </c>
      <c r="D16" s="103">
        <f>'Tabell 4.5-4.7 DOK32025'!D59</f>
        <v>671.3</v>
      </c>
      <c r="E16" s="103">
        <f>'Tabell 4.5-4.7 DOK32025'!E59</f>
        <v>517.43999999999994</v>
      </c>
      <c r="F16" s="103">
        <f>'Tabell 4.5-4.7 DOK32025'!F59</f>
        <v>508.62</v>
      </c>
      <c r="G16" s="103">
        <f>'Tabell 4.5-4.7 DOK32025'!G59</f>
        <v>509.18622222222223</v>
      </c>
      <c r="H16" s="103">
        <f>'Tabell 4.5-4.7 DOK32025'!H59</f>
        <v>621.31999999999994</v>
      </c>
      <c r="I16" s="103">
        <f>'Tabell 4.5-4.7 DOK32025'!I59</f>
        <v>518.41999999999996</v>
      </c>
      <c r="J16" s="103">
        <f>'Tabell 4.5-4.7 DOK32025'!J59</f>
        <v>1125.04</v>
      </c>
      <c r="K16" s="103">
        <f>'Tabell 4.5-4.7 DOK32025'!K59</f>
        <v>1158.3599999999999</v>
      </c>
      <c r="L16" s="103">
        <f>'Tabell 4.5-4.7 DOK32025'!L59</f>
        <v>412.58</v>
      </c>
      <c r="M16" s="103">
        <f>'Tabell 4.5-4.7 DOK32025'!M59</f>
        <v>79.38</v>
      </c>
      <c r="N16" s="103">
        <f>'Tabell 4.5-4.7 DOK32025'!N59</f>
        <v>119.56</v>
      </c>
      <c r="O16" s="103">
        <f>'Tabell 4.5-4.7 DOK32025'!O59</f>
        <v>690.9</v>
      </c>
      <c r="P16" s="103">
        <f>'Tabell 4.5-4.7 DOK32025'!P59</f>
        <v>423.36</v>
      </c>
      <c r="Q16" s="103">
        <f>'Tabell 4.5-4.7 DOK32025'!Q59</f>
        <v>725.19999999999993</v>
      </c>
      <c r="R16" s="103">
        <f>'Tabell 4.5-4.7 DOK32025'!R59</f>
        <v>488.03999999999996</v>
      </c>
      <c r="S16" s="103">
        <f>SUM(D16:R16)</f>
        <v>8568.7062222222212</v>
      </c>
      <c r="T16" s="29"/>
      <c r="U16" s="402" t="s">
        <v>263</v>
      </c>
      <c r="V16" s="402"/>
      <c r="W16" s="80"/>
      <c r="X16" s="103"/>
      <c r="Y16" s="103"/>
      <c r="Z16" s="103"/>
      <c r="AA16" s="103"/>
      <c r="AB16" s="103"/>
      <c r="AC16" s="103"/>
      <c r="AD16" s="103"/>
      <c r="AE16" s="103"/>
      <c r="AF16" s="103"/>
      <c r="AG16" s="103"/>
      <c r="AH16" s="103"/>
      <c r="AI16" s="103"/>
      <c r="AJ16" s="103"/>
      <c r="AK16" s="103"/>
      <c r="AL16" s="103"/>
      <c r="AM16" s="103">
        <f>SUM(X16:AL16)</f>
        <v>0</v>
      </c>
    </row>
    <row r="17" spans="1:39" ht="16.5" customHeight="1" x14ac:dyDescent="0.35">
      <c r="A17" s="429" t="str">
        <f>'Tabell 3.1 DOK32025'!A17</f>
        <v>Kriterienøkkel FO2A - ordinære private barnehager</v>
      </c>
      <c r="B17" s="429"/>
      <c r="C17" s="218" t="s">
        <v>202</v>
      </c>
      <c r="D17" s="219">
        <f>(D15/$S$15*$C$15+D16/$S$16*$C$16)*100</f>
        <v>8.2445201277941642</v>
      </c>
      <c r="E17" s="219">
        <f t="shared" ref="E17:R17" si="4">(E15/$S$15*$C$15+E16/$S$16*$C$16)*100</f>
        <v>6.135913066531268</v>
      </c>
      <c r="F17" s="219">
        <f t="shared" si="4"/>
        <v>6.8474112097811108</v>
      </c>
      <c r="G17" s="219">
        <f t="shared" si="4"/>
        <v>7.7489972436806411</v>
      </c>
      <c r="H17" s="219">
        <f t="shared" si="4"/>
        <v>7.0404035642996341</v>
      </c>
      <c r="I17" s="219">
        <f t="shared" si="4"/>
        <v>5.8321915382124914</v>
      </c>
      <c r="J17" s="219">
        <f t="shared" si="4"/>
        <v>11.910262515781437</v>
      </c>
      <c r="K17" s="219">
        <f t="shared" si="4"/>
        <v>14.293417254549068</v>
      </c>
      <c r="L17" s="219">
        <f t="shared" si="4"/>
        <v>4.6486534102141732</v>
      </c>
      <c r="M17" s="219">
        <f t="shared" si="4"/>
        <v>0.79800847036045186</v>
      </c>
      <c r="N17" s="219">
        <f t="shared" si="4"/>
        <v>1.1746393450810375</v>
      </c>
      <c r="O17" s="219">
        <f t="shared" si="4"/>
        <v>7.688245072930977</v>
      </c>
      <c r="P17" s="219">
        <f t="shared" si="4"/>
        <v>4.6843496644164473</v>
      </c>
      <c r="Q17" s="219">
        <f t="shared" si="4"/>
        <v>7.6759586851531392</v>
      </c>
      <c r="R17" s="219">
        <f t="shared" si="4"/>
        <v>5.2770288312139648</v>
      </c>
      <c r="S17" s="219">
        <f>SUM(D17:R17)</f>
        <v>100.00000000000001</v>
      </c>
      <c r="T17" s="29"/>
      <c r="U17" s="429" t="str">
        <f>A17</f>
        <v>Kriterienøkkel FO2A - ordinære private barnehager</v>
      </c>
      <c r="V17" s="429"/>
      <c r="W17" s="218" t="s">
        <v>202</v>
      </c>
      <c r="X17" s="219"/>
      <c r="Y17" s="219"/>
      <c r="Z17" s="219"/>
      <c r="AA17" s="219"/>
      <c r="AB17" s="219"/>
      <c r="AC17" s="219"/>
      <c r="AD17" s="219"/>
      <c r="AE17" s="219"/>
      <c r="AF17" s="219"/>
      <c r="AG17" s="219"/>
      <c r="AH17" s="219"/>
      <c r="AI17" s="219"/>
      <c r="AJ17" s="219"/>
      <c r="AK17" s="219"/>
      <c r="AL17" s="219"/>
      <c r="AM17" s="219">
        <f>SUM(X17:AL17)</f>
        <v>0</v>
      </c>
    </row>
    <row r="18" spans="1:39" ht="16.5" customHeight="1" x14ac:dyDescent="0.35">
      <c r="A18" s="441"/>
      <c r="B18" s="441"/>
      <c r="C18" s="17"/>
      <c r="D18" s="17"/>
      <c r="E18" s="17"/>
      <c r="F18" s="17"/>
      <c r="G18" s="17"/>
      <c r="H18" s="17"/>
      <c r="I18" s="17"/>
      <c r="J18" s="17"/>
      <c r="K18" s="17"/>
      <c r="L18" s="17"/>
      <c r="M18" s="17"/>
      <c r="N18" s="17"/>
      <c r="O18" s="17"/>
      <c r="P18" s="17"/>
      <c r="Q18" s="17"/>
      <c r="R18" s="17"/>
      <c r="S18" s="17"/>
      <c r="U18" s="441"/>
      <c r="V18" s="441"/>
      <c r="W18" s="17"/>
      <c r="X18" s="17"/>
      <c r="Y18" s="17"/>
      <c r="Z18" s="17"/>
      <c r="AA18" s="17"/>
      <c r="AB18" s="17"/>
      <c r="AC18" s="17"/>
      <c r="AD18" s="17"/>
      <c r="AE18" s="17"/>
      <c r="AF18" s="17"/>
      <c r="AG18" s="17"/>
      <c r="AH18" s="17"/>
      <c r="AI18" s="17"/>
      <c r="AJ18" s="17"/>
      <c r="AK18" s="17"/>
      <c r="AL18" s="17"/>
      <c r="AM18" s="17"/>
    </row>
    <row r="19" spans="1:39" ht="16.5" customHeight="1" x14ac:dyDescent="0.35">
      <c r="A19" s="456" t="str">
        <f>'Tabell 3.1 DOK32025'!A19</f>
        <v>Kriterienøkkel FO2A - kommunale barnehager</v>
      </c>
      <c r="B19" s="456"/>
      <c r="C19" s="80">
        <f>SUM(S10:S11)/(SUM(S10:S11)+SUM(S15:S16))</f>
        <v>0.59150724390761411</v>
      </c>
      <c r="D19" s="80">
        <f>D12</f>
        <v>9.5190330263832852</v>
      </c>
      <c r="E19" s="80">
        <f>E12</f>
        <v>9.8404435890950417</v>
      </c>
      <c r="F19" s="80">
        <f t="shared" ref="F19:S19" si="5">F12</f>
        <v>7.3928032015401044</v>
      </c>
      <c r="G19" s="80">
        <f t="shared" si="5"/>
        <v>3.9670829217240353</v>
      </c>
      <c r="H19" s="80">
        <f t="shared" si="5"/>
        <v>4.2658763345870225</v>
      </c>
      <c r="I19" s="80">
        <f t="shared" si="5"/>
        <v>5.687158142255103</v>
      </c>
      <c r="J19" s="80">
        <f t="shared" si="5"/>
        <v>5.7496888409880569</v>
      </c>
      <c r="K19" s="80">
        <f t="shared" si="5"/>
        <v>6.6106528319755595</v>
      </c>
      <c r="L19" s="80">
        <f t="shared" si="5"/>
        <v>6.0356633616384894</v>
      </c>
      <c r="M19" s="80">
        <f t="shared" si="5"/>
        <v>5.202482874526126</v>
      </c>
      <c r="N19" s="80">
        <f t="shared" si="5"/>
        <v>5.8931709628100508</v>
      </c>
      <c r="O19" s="80">
        <f t="shared" si="5"/>
        <v>6.5668991578763771</v>
      </c>
      <c r="P19" s="80">
        <f t="shared" si="5"/>
        <v>9.3087366847122208</v>
      </c>
      <c r="Q19" s="80">
        <f t="shared" si="5"/>
        <v>8.5142226955121583</v>
      </c>
      <c r="R19" s="80">
        <f t="shared" si="5"/>
        <v>5.4460853743763815</v>
      </c>
      <c r="S19" s="80">
        <f t="shared" si="5"/>
        <v>100</v>
      </c>
      <c r="T19" s="29"/>
      <c r="U19" s="456" t="str">
        <f>A19</f>
        <v>Kriterienøkkel FO2A - kommunale barnehager</v>
      </c>
      <c r="V19" s="456"/>
      <c r="W19" s="80">
        <f>SUM(AM10:AM11)/(SUM(AM10:AM11)+SUM(AM15:AM16))</f>
        <v>1</v>
      </c>
      <c r="X19" s="80">
        <f>X12</f>
        <v>9.69845775278716</v>
      </c>
      <c r="Y19" s="80">
        <f>Y12</f>
        <v>10.026837331951894</v>
      </c>
      <c r="Z19" s="80">
        <f t="shared" ref="Z19:AM19" si="6">Z12</f>
        <v>7.3606958999320069</v>
      </c>
      <c r="AA19" s="80">
        <f t="shared" si="6"/>
        <v>3.9607728863802336</v>
      </c>
      <c r="AB19" s="80">
        <f t="shared" si="6"/>
        <v>3.9110554698151958</v>
      </c>
      <c r="AC19" s="80">
        <f t="shared" si="6"/>
        <v>5.6827870533257059</v>
      </c>
      <c r="AD19" s="80">
        <f t="shared" si="6"/>
        <v>5.797259426343035</v>
      </c>
      <c r="AE19" s="80">
        <f t="shared" si="6"/>
        <v>6.5868741703271203</v>
      </c>
      <c r="AF19" s="80">
        <f t="shared" si="6"/>
        <v>6.0933334772332355</v>
      </c>
      <c r="AG19" s="80">
        <f t="shared" si="6"/>
        <v>5.2698662810149255</v>
      </c>
      <c r="AH19" s="80">
        <f t="shared" si="6"/>
        <v>5.9622046904173445</v>
      </c>
      <c r="AI19" s="80">
        <f t="shared" si="6"/>
        <v>6.2771296286303233</v>
      </c>
      <c r="AJ19" s="80">
        <f t="shared" si="6"/>
        <v>9.3495724374125349</v>
      </c>
      <c r="AK19" s="80">
        <f t="shared" si="6"/>
        <v>8.6082001359854079</v>
      </c>
      <c r="AL19" s="80">
        <f t="shared" si="6"/>
        <v>5.4149533584438663</v>
      </c>
      <c r="AM19" s="80">
        <f t="shared" si="6"/>
        <v>100</v>
      </c>
    </row>
    <row r="20" spans="1:39" ht="16.5" customHeight="1" x14ac:dyDescent="0.35">
      <c r="A20" s="457" t="str">
        <f>'Tabell 3.1 DOK32025'!A20</f>
        <v>Kriterienøkkel FO2A - ordinære private barnehager</v>
      </c>
      <c r="B20" s="457"/>
      <c r="C20" s="80">
        <f>1-C19</f>
        <v>0.40849275609238589</v>
      </c>
      <c r="D20" s="80">
        <f>D17</f>
        <v>8.2445201277941642</v>
      </c>
      <c r="E20" s="80">
        <f>E17</f>
        <v>6.135913066531268</v>
      </c>
      <c r="F20" s="80">
        <f t="shared" ref="F20:S20" si="7">F17</f>
        <v>6.8474112097811108</v>
      </c>
      <c r="G20" s="80">
        <f t="shared" si="7"/>
        <v>7.7489972436806411</v>
      </c>
      <c r="H20" s="80">
        <f t="shared" si="7"/>
        <v>7.0404035642996341</v>
      </c>
      <c r="I20" s="80">
        <f t="shared" si="7"/>
        <v>5.8321915382124914</v>
      </c>
      <c r="J20" s="80">
        <f t="shared" si="7"/>
        <v>11.910262515781437</v>
      </c>
      <c r="K20" s="80">
        <f t="shared" si="7"/>
        <v>14.293417254549068</v>
      </c>
      <c r="L20" s="80">
        <f t="shared" si="7"/>
        <v>4.6486534102141732</v>
      </c>
      <c r="M20" s="80">
        <f t="shared" si="7"/>
        <v>0.79800847036045186</v>
      </c>
      <c r="N20" s="80">
        <f t="shared" si="7"/>
        <v>1.1746393450810375</v>
      </c>
      <c r="O20" s="80">
        <f t="shared" si="7"/>
        <v>7.688245072930977</v>
      </c>
      <c r="P20" s="80">
        <f t="shared" si="7"/>
        <v>4.6843496644164473</v>
      </c>
      <c r="Q20" s="80">
        <f t="shared" si="7"/>
        <v>7.6759586851531392</v>
      </c>
      <c r="R20" s="80">
        <f t="shared" si="7"/>
        <v>5.2770288312139648</v>
      </c>
      <c r="S20" s="80">
        <f t="shared" si="7"/>
        <v>100.00000000000001</v>
      </c>
      <c r="T20" s="29"/>
      <c r="U20" s="457" t="str">
        <f>A20</f>
        <v>Kriterienøkkel FO2A - ordinære private barnehager</v>
      </c>
      <c r="V20" s="457"/>
      <c r="W20" s="80">
        <f>1-W19</f>
        <v>0</v>
      </c>
      <c r="X20" s="80">
        <f>X17</f>
        <v>0</v>
      </c>
      <c r="Y20" s="80">
        <f>Y17</f>
        <v>0</v>
      </c>
      <c r="Z20" s="80">
        <f t="shared" ref="Z20:AM20" si="8">Z17</f>
        <v>0</v>
      </c>
      <c r="AA20" s="80">
        <f t="shared" si="8"/>
        <v>0</v>
      </c>
      <c r="AB20" s="80">
        <f t="shared" si="8"/>
        <v>0</v>
      </c>
      <c r="AC20" s="80">
        <f t="shared" si="8"/>
        <v>0</v>
      </c>
      <c r="AD20" s="80">
        <f t="shared" si="8"/>
        <v>0</v>
      </c>
      <c r="AE20" s="80">
        <f t="shared" si="8"/>
        <v>0</v>
      </c>
      <c r="AF20" s="80">
        <f t="shared" si="8"/>
        <v>0</v>
      </c>
      <c r="AG20" s="80">
        <f t="shared" si="8"/>
        <v>0</v>
      </c>
      <c r="AH20" s="80">
        <f t="shared" si="8"/>
        <v>0</v>
      </c>
      <c r="AI20" s="80">
        <f t="shared" si="8"/>
        <v>0</v>
      </c>
      <c r="AJ20" s="80">
        <f t="shared" si="8"/>
        <v>0</v>
      </c>
      <c r="AK20" s="80">
        <f t="shared" si="8"/>
        <v>0</v>
      </c>
      <c r="AL20" s="80">
        <f t="shared" si="8"/>
        <v>0</v>
      </c>
      <c r="AM20" s="80">
        <f t="shared" si="8"/>
        <v>0</v>
      </c>
    </row>
    <row r="21" spans="1:39" ht="16.5" customHeight="1" thickBot="1" x14ac:dyDescent="0.4">
      <c r="A21" s="410" t="s">
        <v>441</v>
      </c>
      <c r="B21" s="410"/>
      <c r="C21" s="203" t="s">
        <v>202</v>
      </c>
      <c r="D21" s="220">
        <f>D19*$C$19+D20*$C$20</f>
        <v>8.9984037397633188</v>
      </c>
      <c r="E21" s="220">
        <f t="shared" ref="E21:R21" si="9">E19*$C$19+E20*$C$20</f>
        <v>8.3271697059045984</v>
      </c>
      <c r="F21" s="220">
        <f t="shared" si="9"/>
        <v>7.1700145236757571</v>
      </c>
      <c r="G21" s="220">
        <f t="shared" si="9"/>
        <v>5.511967526405356</v>
      </c>
      <c r="H21" s="220">
        <f t="shared" si="9"/>
        <v>5.3992506095056996</v>
      </c>
      <c r="I21" s="220">
        <f t="shared" si="9"/>
        <v>5.7464032338951743</v>
      </c>
      <c r="J21" s="220">
        <f t="shared" si="9"/>
        <v>8.2662385605146032</v>
      </c>
      <c r="K21" s="220">
        <f t="shared" si="9"/>
        <v>9.7490064453611396</v>
      </c>
      <c r="L21" s="220">
        <f t="shared" si="9"/>
        <v>5.4690798438536046</v>
      </c>
      <c r="M21" s="220">
        <f t="shared" si="9"/>
        <v>3.4032869860301207</v>
      </c>
      <c r="N21" s="220">
        <f t="shared" si="9"/>
        <v>3.9656849775748619</v>
      </c>
      <c r="O21" s="220">
        <f t="shared" si="9"/>
        <v>7.0249608412499693</v>
      </c>
      <c r="P21" s="220">
        <f t="shared" si="9"/>
        <v>7.4197080855537436</v>
      </c>
      <c r="Q21" s="220">
        <f t="shared" si="9"/>
        <v>8.1717979195875472</v>
      </c>
      <c r="R21" s="220">
        <f t="shared" si="9"/>
        <v>5.3770270011245138</v>
      </c>
      <c r="S21" s="220">
        <f t="shared" ref="S21" si="10">SUM(D21:R21)</f>
        <v>100</v>
      </c>
      <c r="T21" s="29"/>
      <c r="U21" s="410" t="str">
        <f>A21</f>
        <v>Fordelingsnøkkel FO2A</v>
      </c>
      <c r="V21" s="410"/>
      <c r="W21" s="203" t="s">
        <v>202</v>
      </c>
      <c r="X21" s="220">
        <f>X19*$W$19+X20*$W$20</f>
        <v>9.69845775278716</v>
      </c>
      <c r="Y21" s="220">
        <f t="shared" ref="Y21:AL21" si="11">Y19*$W$19+Y20*$W$20</f>
        <v>10.026837331951894</v>
      </c>
      <c r="Z21" s="220">
        <f t="shared" si="11"/>
        <v>7.3606958999320069</v>
      </c>
      <c r="AA21" s="220">
        <f t="shared" si="11"/>
        <v>3.9607728863802336</v>
      </c>
      <c r="AB21" s="220">
        <f t="shared" si="11"/>
        <v>3.9110554698151958</v>
      </c>
      <c r="AC21" s="220">
        <f t="shared" si="11"/>
        <v>5.6827870533257059</v>
      </c>
      <c r="AD21" s="220">
        <f t="shared" si="11"/>
        <v>5.797259426343035</v>
      </c>
      <c r="AE21" s="220">
        <f t="shared" si="11"/>
        <v>6.5868741703271203</v>
      </c>
      <c r="AF21" s="220">
        <f t="shared" si="11"/>
        <v>6.0933334772332355</v>
      </c>
      <c r="AG21" s="220">
        <f t="shared" si="11"/>
        <v>5.2698662810149255</v>
      </c>
      <c r="AH21" s="220">
        <f t="shared" si="11"/>
        <v>5.9622046904173445</v>
      </c>
      <c r="AI21" s="220">
        <f t="shared" si="11"/>
        <v>6.2771296286303233</v>
      </c>
      <c r="AJ21" s="220">
        <f t="shared" si="11"/>
        <v>9.3495724374125349</v>
      </c>
      <c r="AK21" s="220">
        <f t="shared" si="11"/>
        <v>8.6082001359854079</v>
      </c>
      <c r="AL21" s="220">
        <f t="shared" si="11"/>
        <v>5.4149533584438663</v>
      </c>
      <c r="AM21" s="220">
        <f t="shared" ref="AM21" si="12">SUM(X21:AL21)</f>
        <v>100</v>
      </c>
    </row>
    <row r="22" spans="1:39" ht="16.5" customHeight="1" thickBot="1" x14ac:dyDescent="0.4">
      <c r="A22" s="430"/>
      <c r="B22" s="430"/>
      <c r="C22" s="82"/>
      <c r="D22" s="104"/>
      <c r="E22" s="104"/>
      <c r="F22" s="104"/>
      <c r="G22" s="104"/>
      <c r="H22" s="104"/>
      <c r="I22" s="104"/>
      <c r="J22" s="104"/>
      <c r="K22" s="104"/>
      <c r="L22" s="104"/>
      <c r="M22" s="104"/>
      <c r="N22" s="104"/>
      <c r="O22" s="104"/>
      <c r="P22" s="104"/>
      <c r="Q22" s="17"/>
      <c r="R22" s="17"/>
      <c r="S22" s="17"/>
      <c r="U22" s="430"/>
      <c r="V22" s="430"/>
      <c r="W22" s="82"/>
      <c r="X22" s="104"/>
      <c r="Y22" s="104"/>
      <c r="Z22" s="104"/>
      <c r="AA22" s="104"/>
      <c r="AB22" s="104"/>
      <c r="AC22" s="104"/>
      <c r="AD22" s="104"/>
      <c r="AE22" s="104"/>
      <c r="AF22" s="104"/>
      <c r="AG22" s="104"/>
      <c r="AH22" s="104"/>
      <c r="AI22" s="104"/>
      <c r="AJ22" s="104"/>
      <c r="AK22" s="17"/>
      <c r="AL22" s="17"/>
      <c r="AM22" s="17"/>
    </row>
    <row r="23" spans="1:39" ht="16.5" customHeight="1" x14ac:dyDescent="0.35">
      <c r="A23" s="389" t="str">
        <f>'Tabell 2.1 DOK32025'!A24</f>
        <v xml:space="preserve">FO2B  Barnevern </v>
      </c>
      <c r="B23" s="389"/>
      <c r="C23" s="165"/>
      <c r="D23" s="166"/>
      <c r="E23" s="166"/>
      <c r="F23" s="166"/>
      <c r="G23" s="166"/>
      <c r="H23" s="166"/>
      <c r="I23" s="166"/>
      <c r="J23" s="166"/>
      <c r="K23" s="166"/>
      <c r="L23" s="166"/>
      <c r="M23" s="166"/>
      <c r="N23" s="166"/>
      <c r="O23" s="166"/>
      <c r="P23" s="166"/>
      <c r="Q23" s="166"/>
      <c r="R23" s="166"/>
      <c r="S23" s="166"/>
      <c r="U23" s="389" t="str">
        <f>A23</f>
        <v xml:space="preserve">FO2B  Barnevern </v>
      </c>
      <c r="V23" s="389"/>
      <c r="W23" s="165"/>
      <c r="X23" s="166"/>
      <c r="Y23" s="166"/>
      <c r="Z23" s="166"/>
      <c r="AA23" s="166"/>
      <c r="AB23" s="166"/>
      <c r="AC23" s="166"/>
      <c r="AD23" s="166"/>
      <c r="AE23" s="166"/>
      <c r="AF23" s="166"/>
      <c r="AG23" s="166"/>
      <c r="AH23" s="166"/>
      <c r="AI23" s="166"/>
      <c r="AJ23" s="166"/>
      <c r="AK23" s="166"/>
      <c r="AL23" s="166"/>
      <c r="AM23" s="166"/>
    </row>
    <row r="24" spans="1:39" ht="16.5" customHeight="1" x14ac:dyDescent="0.35">
      <c r="A24" s="421" t="s">
        <v>211</v>
      </c>
      <c r="B24" s="421"/>
      <c r="C24" s="87">
        <v>0.01</v>
      </c>
      <c r="D24" s="311">
        <v>3366</v>
      </c>
      <c r="E24" s="311">
        <v>3134</v>
      </c>
      <c r="F24" s="311">
        <v>2308</v>
      </c>
      <c r="G24" s="311">
        <v>1440</v>
      </c>
      <c r="H24" s="311">
        <v>1828</v>
      </c>
      <c r="I24" s="311">
        <v>1933</v>
      </c>
      <c r="J24" s="311">
        <v>3396</v>
      </c>
      <c r="K24" s="311">
        <v>3159</v>
      </c>
      <c r="L24" s="311">
        <v>2326</v>
      </c>
      <c r="M24" s="311">
        <v>1512</v>
      </c>
      <c r="N24" s="311">
        <v>1976</v>
      </c>
      <c r="O24" s="311">
        <v>2785</v>
      </c>
      <c r="P24" s="311">
        <v>2993</v>
      </c>
      <c r="Q24" s="311">
        <v>3099</v>
      </c>
      <c r="R24" s="311">
        <v>2293</v>
      </c>
      <c r="S24" s="101">
        <f>SUM(D24:R24)</f>
        <v>37548</v>
      </c>
      <c r="U24" s="421" t="s">
        <v>211</v>
      </c>
      <c r="V24" s="421"/>
      <c r="W24" s="87">
        <v>0.01</v>
      </c>
      <c r="X24" s="340">
        <v>3367</v>
      </c>
      <c r="Y24" s="340">
        <v>3124</v>
      </c>
      <c r="Z24" s="340">
        <v>2251</v>
      </c>
      <c r="AA24" s="340">
        <v>1369</v>
      </c>
      <c r="AB24" s="340">
        <v>1741</v>
      </c>
      <c r="AC24" s="340">
        <v>1939</v>
      </c>
      <c r="AD24" s="340">
        <v>3318</v>
      </c>
      <c r="AE24" s="340">
        <v>3111</v>
      </c>
      <c r="AF24" s="340">
        <v>2327</v>
      </c>
      <c r="AG24" s="340">
        <v>1463</v>
      </c>
      <c r="AH24" s="340">
        <v>2010</v>
      </c>
      <c r="AI24" s="340">
        <v>2751</v>
      </c>
      <c r="AJ24" s="340">
        <v>2929</v>
      </c>
      <c r="AK24" s="340">
        <v>3120</v>
      </c>
      <c r="AL24" s="340">
        <v>2268</v>
      </c>
      <c r="AM24" s="101">
        <f>SUM(X24:AL24)</f>
        <v>37088</v>
      </c>
    </row>
    <row r="25" spans="1:39" ht="16.5" customHeight="1" x14ac:dyDescent="0.35">
      <c r="A25" s="421" t="s">
        <v>212</v>
      </c>
      <c r="B25" s="421"/>
      <c r="C25" s="87">
        <v>0.03</v>
      </c>
      <c r="D25" s="311">
        <v>3415</v>
      </c>
      <c r="E25" s="311">
        <v>2938</v>
      </c>
      <c r="F25" s="311">
        <v>2118</v>
      </c>
      <c r="G25" s="311">
        <v>1488</v>
      </c>
      <c r="H25" s="311">
        <v>2301</v>
      </c>
      <c r="I25" s="311">
        <v>2760</v>
      </c>
      <c r="J25" s="311">
        <v>4834</v>
      </c>
      <c r="K25" s="311">
        <v>4642</v>
      </c>
      <c r="L25" s="311">
        <v>3124</v>
      </c>
      <c r="M25" s="311">
        <v>2225</v>
      </c>
      <c r="N25" s="311">
        <v>2954</v>
      </c>
      <c r="O25" s="311">
        <v>4145</v>
      </c>
      <c r="P25" s="311">
        <v>4601</v>
      </c>
      <c r="Q25" s="311">
        <v>4714</v>
      </c>
      <c r="R25" s="311">
        <v>3693</v>
      </c>
      <c r="S25" s="101">
        <f>SUM(D25:R25)</f>
        <v>49952</v>
      </c>
      <c r="U25" s="421" t="s">
        <v>212</v>
      </c>
      <c r="V25" s="421"/>
      <c r="W25" s="87">
        <v>0.03</v>
      </c>
      <c r="X25" s="340">
        <v>3357</v>
      </c>
      <c r="Y25" s="340">
        <v>2843</v>
      </c>
      <c r="Z25" s="340">
        <v>2098</v>
      </c>
      <c r="AA25" s="340">
        <v>1470</v>
      </c>
      <c r="AB25" s="340">
        <v>2227</v>
      </c>
      <c r="AC25" s="340">
        <v>2683</v>
      </c>
      <c r="AD25" s="340">
        <v>4810</v>
      </c>
      <c r="AE25" s="340">
        <v>4679</v>
      </c>
      <c r="AF25" s="340">
        <v>3114</v>
      </c>
      <c r="AG25" s="340">
        <v>2238</v>
      </c>
      <c r="AH25" s="340">
        <v>2955</v>
      </c>
      <c r="AI25" s="340">
        <v>4082</v>
      </c>
      <c r="AJ25" s="340">
        <v>4542</v>
      </c>
      <c r="AK25" s="340">
        <v>4719</v>
      </c>
      <c r="AL25" s="340">
        <v>3574</v>
      </c>
      <c r="AM25" s="101">
        <f>SUM(X25:AL25)</f>
        <v>49391</v>
      </c>
    </row>
    <row r="26" spans="1:39" ht="16.5" customHeight="1" x14ac:dyDescent="0.35">
      <c r="A26" s="421" t="s">
        <v>213</v>
      </c>
      <c r="B26" s="421"/>
      <c r="C26" s="87">
        <v>0.06</v>
      </c>
      <c r="D26" s="311">
        <v>2211</v>
      </c>
      <c r="E26" s="311">
        <v>1733</v>
      </c>
      <c r="F26" s="311">
        <v>1104</v>
      </c>
      <c r="G26" s="311">
        <v>1022</v>
      </c>
      <c r="H26" s="311">
        <v>1786</v>
      </c>
      <c r="I26" s="311">
        <v>2077</v>
      </c>
      <c r="J26" s="311">
        <v>3509</v>
      </c>
      <c r="K26" s="311">
        <v>3444</v>
      </c>
      <c r="L26" s="311">
        <v>2234</v>
      </c>
      <c r="M26" s="311">
        <v>1627</v>
      </c>
      <c r="N26" s="311">
        <v>2341</v>
      </c>
      <c r="O26" s="311">
        <v>3033</v>
      </c>
      <c r="P26" s="311">
        <v>3306</v>
      </c>
      <c r="Q26" s="311">
        <v>3509</v>
      </c>
      <c r="R26" s="311">
        <v>2881</v>
      </c>
      <c r="S26" s="101">
        <f t="shared" ref="S26:S36" si="13">SUM(D26:R26)</f>
        <v>35817</v>
      </c>
      <c r="U26" s="421" t="s">
        <v>213</v>
      </c>
      <c r="V26" s="421"/>
      <c r="W26" s="87">
        <v>0.06</v>
      </c>
      <c r="X26" s="340">
        <v>2261</v>
      </c>
      <c r="Y26" s="340">
        <v>1831</v>
      </c>
      <c r="Z26" s="340">
        <v>1206</v>
      </c>
      <c r="AA26" s="340">
        <v>1037</v>
      </c>
      <c r="AB26" s="340">
        <v>1780</v>
      </c>
      <c r="AC26" s="340">
        <v>2076</v>
      </c>
      <c r="AD26" s="340">
        <v>3554</v>
      </c>
      <c r="AE26" s="340">
        <v>3489</v>
      </c>
      <c r="AF26" s="340">
        <v>2240</v>
      </c>
      <c r="AG26" s="340">
        <v>1621</v>
      </c>
      <c r="AH26" s="340">
        <v>2322</v>
      </c>
      <c r="AI26" s="340">
        <v>3154</v>
      </c>
      <c r="AJ26" s="340">
        <v>3332</v>
      </c>
      <c r="AK26" s="340">
        <v>3554</v>
      </c>
      <c r="AL26" s="340">
        <v>2914</v>
      </c>
      <c r="AM26" s="101">
        <f t="shared" ref="AM26:AM28" si="14">SUM(X26:AL26)</f>
        <v>36371</v>
      </c>
    </row>
    <row r="27" spans="1:39" ht="16.5" customHeight="1" x14ac:dyDescent="0.35">
      <c r="A27" s="421" t="s">
        <v>214</v>
      </c>
      <c r="B27" s="421"/>
      <c r="C27" s="87">
        <v>0.24</v>
      </c>
      <c r="D27" s="311">
        <f>D28*D29</f>
        <v>2013.59783148735</v>
      </c>
      <c r="E27" s="311">
        <f t="shared" ref="E27:R27" si="15">E28*E29</f>
        <v>1282.6708796252792</v>
      </c>
      <c r="F27" s="311">
        <f t="shared" si="15"/>
        <v>1007.0277167258585</v>
      </c>
      <c r="G27" s="311">
        <f t="shared" si="15"/>
        <v>587.44797382667309</v>
      </c>
      <c r="H27" s="311">
        <f t="shared" si="15"/>
        <v>734.90547213356081</v>
      </c>
      <c r="I27" s="311">
        <f t="shared" si="15"/>
        <v>336.23463077696954</v>
      </c>
      <c r="J27" s="311">
        <f t="shared" si="15"/>
        <v>410.84413750348301</v>
      </c>
      <c r="K27" s="311">
        <f t="shared" si="15"/>
        <v>420.25087072207492</v>
      </c>
      <c r="L27" s="311">
        <f t="shared" si="15"/>
        <v>1488.8433802354994</v>
      </c>
      <c r="M27" s="311">
        <f t="shared" si="15"/>
        <v>1821.4175506387992</v>
      </c>
      <c r="N27" s="311">
        <f t="shared" si="15"/>
        <v>2272.6320693823204</v>
      </c>
      <c r="O27" s="311">
        <f t="shared" si="15"/>
        <v>2957.7086405278992</v>
      </c>
      <c r="P27" s="311">
        <f t="shared" si="15"/>
        <v>1202.591246257055</v>
      </c>
      <c r="Q27" s="311">
        <f t="shared" si="15"/>
        <v>648.18307615381934</v>
      </c>
      <c r="R27" s="311">
        <f t="shared" si="15"/>
        <v>2627.9195812657326</v>
      </c>
      <c r="S27" s="101">
        <f t="shared" si="13"/>
        <v>19812.27505726237</v>
      </c>
      <c r="U27" s="421" t="s">
        <v>214</v>
      </c>
      <c r="V27" s="421"/>
      <c r="W27" s="87">
        <v>0.24</v>
      </c>
      <c r="X27" s="345">
        <f>X28*X29</f>
        <v>1964.8163953564574</v>
      </c>
      <c r="Y27" s="345">
        <f t="shared" ref="Y27:AL27" si="16">Y28*Y29</f>
        <v>1327.4628167135279</v>
      </c>
      <c r="Z27" s="345">
        <f t="shared" si="16"/>
        <v>976.032809581989</v>
      </c>
      <c r="AA27" s="345">
        <f t="shared" si="16"/>
        <v>562.64545341658982</v>
      </c>
      <c r="AB27" s="345">
        <f t="shared" si="16"/>
        <v>731.48640862117657</v>
      </c>
      <c r="AC27" s="345">
        <f t="shared" si="16"/>
        <v>329.36928294032094</v>
      </c>
      <c r="AD27" s="345">
        <f t="shared" si="16"/>
        <v>391.60310510920033</v>
      </c>
      <c r="AE27" s="345">
        <f t="shared" si="16"/>
        <v>404.4486309244067</v>
      </c>
      <c r="AF27" s="345">
        <f t="shared" si="16"/>
        <v>1493.8223160434261</v>
      </c>
      <c r="AG27" s="345">
        <f t="shared" si="16"/>
        <v>1821.567820753022</v>
      </c>
      <c r="AH27" s="345">
        <f t="shared" si="16"/>
        <v>2382.7716019137692</v>
      </c>
      <c r="AI27" s="345">
        <f t="shared" si="16"/>
        <v>3021.7339013747392</v>
      </c>
      <c r="AJ27" s="345">
        <f t="shared" si="16"/>
        <v>1217.8640865987238</v>
      </c>
      <c r="AK27" s="345">
        <f t="shared" si="16"/>
        <v>690.74194517433546</v>
      </c>
      <c r="AL27" s="345">
        <f t="shared" si="16"/>
        <v>2670.4608933482814</v>
      </c>
      <c r="AM27" s="101">
        <f t="shared" si="14"/>
        <v>19986.827467869967</v>
      </c>
    </row>
    <row r="28" spans="1:39" ht="16.5" customHeight="1" x14ac:dyDescent="0.35">
      <c r="A28" s="421" t="s">
        <v>264</v>
      </c>
      <c r="B28" s="421"/>
      <c r="C28" s="86" t="s">
        <v>202</v>
      </c>
      <c r="D28" s="311">
        <v>1815</v>
      </c>
      <c r="E28" s="311">
        <v>1391</v>
      </c>
      <c r="F28" s="311">
        <v>1134</v>
      </c>
      <c r="G28" s="311">
        <v>722</v>
      </c>
      <c r="H28" s="311">
        <v>1000</v>
      </c>
      <c r="I28" s="311">
        <v>743</v>
      </c>
      <c r="J28" s="311">
        <v>1081</v>
      </c>
      <c r="K28" s="311">
        <v>1031</v>
      </c>
      <c r="L28" s="311">
        <v>1172</v>
      </c>
      <c r="M28" s="311">
        <v>1021</v>
      </c>
      <c r="N28" s="311">
        <v>1032</v>
      </c>
      <c r="O28" s="311">
        <v>1649</v>
      </c>
      <c r="P28" s="311">
        <v>1490</v>
      </c>
      <c r="Q28" s="311">
        <v>1220</v>
      </c>
      <c r="R28" s="311">
        <v>1452</v>
      </c>
      <c r="S28" s="101">
        <f t="shared" si="13"/>
        <v>17953</v>
      </c>
      <c r="U28" s="421" t="s">
        <v>417</v>
      </c>
      <c r="V28" s="421"/>
      <c r="W28" s="86" t="s">
        <v>202</v>
      </c>
      <c r="X28" s="342">
        <v>1818</v>
      </c>
      <c r="Y28" s="342">
        <v>1423</v>
      </c>
      <c r="Z28" s="342">
        <v>1085</v>
      </c>
      <c r="AA28" s="342">
        <v>704</v>
      </c>
      <c r="AB28" s="342">
        <v>1000</v>
      </c>
      <c r="AC28" s="342">
        <v>731</v>
      </c>
      <c r="AD28" s="342">
        <v>1085</v>
      </c>
      <c r="AE28" s="342">
        <v>976</v>
      </c>
      <c r="AF28" s="342">
        <v>1209</v>
      </c>
      <c r="AG28" s="342">
        <v>1014</v>
      </c>
      <c r="AH28" s="342">
        <v>1073</v>
      </c>
      <c r="AI28" s="342">
        <v>1673</v>
      </c>
      <c r="AJ28" s="342">
        <v>1509</v>
      </c>
      <c r="AK28" s="342">
        <v>1282</v>
      </c>
      <c r="AL28" s="342">
        <v>1475</v>
      </c>
      <c r="AM28" s="101">
        <f t="shared" si="14"/>
        <v>18057</v>
      </c>
    </row>
    <row r="29" spans="1:39" ht="16.5" customHeight="1" x14ac:dyDescent="0.35">
      <c r="A29" s="412" t="s">
        <v>265</v>
      </c>
      <c r="B29" s="412"/>
      <c r="C29" s="86" t="s">
        <v>202</v>
      </c>
      <c r="D29" s="312">
        <f>'Tabell 4.2-4.4 DOK32025'!D7</f>
        <v>1.1094202928304959</v>
      </c>
      <c r="E29" s="312">
        <f>'Tabell 4.2-4.4 DOK32025'!E7</f>
        <v>0.92212140878884197</v>
      </c>
      <c r="F29" s="312">
        <f>'Tabell 4.2-4.4 DOK32025'!F7</f>
        <v>0.88803149623091571</v>
      </c>
      <c r="G29" s="312">
        <f>'Tabell 4.2-4.4 DOK32025'!G7</f>
        <v>0.81363985294553065</v>
      </c>
      <c r="H29" s="312">
        <f>'Tabell 4.2-4.4 DOK32025'!H7</f>
        <v>0.73490547213356083</v>
      </c>
      <c r="I29" s="312">
        <f>'Tabell 4.2-4.4 DOK32025'!I7</f>
        <v>0.45253651517761712</v>
      </c>
      <c r="J29" s="312">
        <f>'Tabell 4.2-4.4 DOK32025'!J7</f>
        <v>0.38005933164059486</v>
      </c>
      <c r="K29" s="312">
        <f>'Tabell 4.2-4.4 DOK32025'!K7</f>
        <v>0.40761481156360324</v>
      </c>
      <c r="L29" s="312">
        <f>'Tabell 4.2-4.4 DOK32025'!L7</f>
        <v>1.27034418108831</v>
      </c>
      <c r="M29" s="312">
        <f>'Tabell 4.2-4.4 DOK32025'!M7</f>
        <v>1.7839545060125359</v>
      </c>
      <c r="N29" s="312">
        <f>'Tabell 4.2-4.4 DOK32025'!N7</f>
        <v>2.202162857928605</v>
      </c>
      <c r="O29" s="312">
        <f>'Tabell 4.2-4.4 DOK32025'!O7</f>
        <v>1.7936377444074585</v>
      </c>
      <c r="P29" s="312">
        <f>'Tabell 4.2-4.4 DOK32025'!P7</f>
        <v>0.8071082189644665</v>
      </c>
      <c r="Q29" s="312">
        <f>'Tabell 4.2-4.4 DOK32025'!Q7</f>
        <v>0.53129760340476995</v>
      </c>
      <c r="R29" s="312">
        <f>'Tabell 4.2-4.4 DOK32025'!R7</f>
        <v>1.8098619705686863</v>
      </c>
      <c r="S29" s="262">
        <v>1</v>
      </c>
      <c r="U29" s="412" t="s">
        <v>418</v>
      </c>
      <c r="V29" s="412"/>
      <c r="W29" s="86" t="s">
        <v>202</v>
      </c>
      <c r="X29" s="347">
        <f>'Tabell 4.2-4.4'!D7</f>
        <v>1.0807570931553672</v>
      </c>
      <c r="Y29" s="347">
        <f>'Tabell 4.2-4.4'!E7</f>
        <v>0.9328621340221559</v>
      </c>
      <c r="Z29" s="347">
        <f>'Tabell 4.2-4.4'!F7</f>
        <v>0.89956940975298527</v>
      </c>
      <c r="AA29" s="347">
        <f>'Tabell 4.2-4.4'!G7</f>
        <v>0.7992122917849287</v>
      </c>
      <c r="AB29" s="347">
        <f>'Tabell 4.2-4.4'!H7</f>
        <v>0.73148640862117653</v>
      </c>
      <c r="AC29" s="347">
        <f>'Tabell 4.2-4.4'!I7</f>
        <v>0.45057357447376328</v>
      </c>
      <c r="AD29" s="347">
        <f>'Tabell 4.2-4.4'!J7</f>
        <v>0.36092452083797266</v>
      </c>
      <c r="AE29" s="347">
        <f>'Tabell 4.2-4.4'!K7</f>
        <v>0.41439408906189212</v>
      </c>
      <c r="AF29" s="347">
        <f>'Tabell 4.2-4.4'!L7</f>
        <v>1.2355850422195418</v>
      </c>
      <c r="AG29" s="347">
        <f>'Tabell 4.2-4.4'!M7</f>
        <v>1.79641796918444</v>
      </c>
      <c r="AH29" s="347">
        <f>'Tabell 4.2-4.4'!N7</f>
        <v>2.2206631891088251</v>
      </c>
      <c r="AI29" s="347">
        <f>'Tabell 4.2-4.4'!O7</f>
        <v>1.8061768687236934</v>
      </c>
      <c r="AJ29" s="347">
        <f>'Tabell 4.2-4.4'!P7</f>
        <v>0.8070669891310297</v>
      </c>
      <c r="AK29" s="347">
        <f>'Tabell 4.2-4.4'!Q7</f>
        <v>0.53880026924675151</v>
      </c>
      <c r="AL29" s="347">
        <f>'Tabell 4.2-4.4'!R7</f>
        <v>1.8104819615920553</v>
      </c>
      <c r="AM29" s="262">
        <v>1</v>
      </c>
    </row>
    <row r="30" spans="1:39" ht="16.5" customHeight="1" x14ac:dyDescent="0.35">
      <c r="A30" s="421" t="s">
        <v>215</v>
      </c>
      <c r="B30" s="421"/>
      <c r="C30" s="87">
        <v>0.08</v>
      </c>
      <c r="D30" s="311">
        <v>144</v>
      </c>
      <c r="E30" s="311">
        <v>73</v>
      </c>
      <c r="F30" s="311">
        <v>61</v>
      </c>
      <c r="G30" s="311">
        <v>30</v>
      </c>
      <c r="H30" s="311">
        <v>35</v>
      </c>
      <c r="I30" s="311">
        <v>23</v>
      </c>
      <c r="J30" s="311">
        <v>45</v>
      </c>
      <c r="K30" s="311">
        <v>37</v>
      </c>
      <c r="L30" s="311">
        <v>71</v>
      </c>
      <c r="M30" s="311">
        <v>54</v>
      </c>
      <c r="N30" s="311">
        <v>103</v>
      </c>
      <c r="O30" s="311">
        <v>127</v>
      </c>
      <c r="P30" s="311">
        <v>46</v>
      </c>
      <c r="Q30" s="311">
        <v>41</v>
      </c>
      <c r="R30" s="311">
        <v>140</v>
      </c>
      <c r="S30" s="105">
        <f t="shared" ref="S30" si="17">SUM(D30:R30)</f>
        <v>1030</v>
      </c>
      <c r="U30" s="421" t="s">
        <v>215</v>
      </c>
      <c r="V30" s="421"/>
      <c r="W30" s="87">
        <v>0.08</v>
      </c>
      <c r="X30" s="340">
        <v>130</v>
      </c>
      <c r="Y30" s="340">
        <v>71</v>
      </c>
      <c r="Z30" s="340">
        <v>55</v>
      </c>
      <c r="AA30" s="340">
        <v>33</v>
      </c>
      <c r="AB30" s="340">
        <v>37</v>
      </c>
      <c r="AC30" s="340">
        <v>23</v>
      </c>
      <c r="AD30" s="340">
        <v>51</v>
      </c>
      <c r="AE30" s="340">
        <v>41</v>
      </c>
      <c r="AF30" s="340">
        <v>83</v>
      </c>
      <c r="AG30" s="340">
        <v>57</v>
      </c>
      <c r="AH30" s="340">
        <v>109</v>
      </c>
      <c r="AI30" s="340">
        <v>128</v>
      </c>
      <c r="AJ30" s="340">
        <v>47</v>
      </c>
      <c r="AK30" s="340">
        <v>39</v>
      </c>
      <c r="AL30" s="340">
        <v>129</v>
      </c>
      <c r="AM30" s="105">
        <f t="shared" ref="AM30:AM36" si="18">SUM(X30:AL30)</f>
        <v>1033</v>
      </c>
    </row>
    <row r="31" spans="1:39" ht="16.5" customHeight="1" x14ac:dyDescent="0.35">
      <c r="A31" s="421" t="s">
        <v>216</v>
      </c>
      <c r="B31" s="421"/>
      <c r="C31" s="87">
        <v>0.1</v>
      </c>
      <c r="D31" s="311">
        <v>1049</v>
      </c>
      <c r="E31" s="311">
        <v>1092</v>
      </c>
      <c r="F31" s="311">
        <v>590</v>
      </c>
      <c r="G31" s="311">
        <v>531</v>
      </c>
      <c r="H31" s="311">
        <v>782</v>
      </c>
      <c r="I31" s="311">
        <v>413</v>
      </c>
      <c r="J31" s="311">
        <v>386</v>
      </c>
      <c r="K31" s="311">
        <v>799</v>
      </c>
      <c r="L31" s="311">
        <v>808</v>
      </c>
      <c r="M31" s="311">
        <v>772</v>
      </c>
      <c r="N31" s="311">
        <v>1034</v>
      </c>
      <c r="O31" s="311">
        <v>1231</v>
      </c>
      <c r="P31" s="311">
        <v>680</v>
      </c>
      <c r="Q31" s="311">
        <v>444</v>
      </c>
      <c r="R31" s="311">
        <v>1076</v>
      </c>
      <c r="S31" s="101">
        <f t="shared" si="13"/>
        <v>11687</v>
      </c>
      <c r="U31" s="421" t="s">
        <v>216</v>
      </c>
      <c r="V31" s="421"/>
      <c r="W31" s="87">
        <v>0.1</v>
      </c>
      <c r="X31" s="342">
        <v>1070</v>
      </c>
      <c r="Y31" s="342">
        <v>1075</v>
      </c>
      <c r="Z31" s="342">
        <v>599</v>
      </c>
      <c r="AA31" s="342">
        <v>526</v>
      </c>
      <c r="AB31" s="342">
        <v>705</v>
      </c>
      <c r="AC31" s="342">
        <v>420</v>
      </c>
      <c r="AD31" s="342">
        <v>423</v>
      </c>
      <c r="AE31" s="342">
        <v>792</v>
      </c>
      <c r="AF31" s="342">
        <v>842</v>
      </c>
      <c r="AG31" s="342">
        <v>785</v>
      </c>
      <c r="AH31" s="342">
        <v>1106</v>
      </c>
      <c r="AI31" s="342">
        <v>1272</v>
      </c>
      <c r="AJ31" s="342">
        <v>718</v>
      </c>
      <c r="AK31" s="342">
        <v>492</v>
      </c>
      <c r="AL31" s="342">
        <v>1107</v>
      </c>
      <c r="AM31" s="101">
        <f t="shared" si="18"/>
        <v>11932</v>
      </c>
    </row>
    <row r="32" spans="1:39" ht="16.5" customHeight="1" x14ac:dyDescent="0.35">
      <c r="A32" s="421" t="s">
        <v>217</v>
      </c>
      <c r="B32" s="421"/>
      <c r="C32" s="87">
        <v>0.2</v>
      </c>
      <c r="D32" s="311">
        <v>2029</v>
      </c>
      <c r="E32" s="311">
        <v>1398</v>
      </c>
      <c r="F32" s="311">
        <v>806</v>
      </c>
      <c r="G32" s="311">
        <v>411</v>
      </c>
      <c r="H32" s="311">
        <v>600</v>
      </c>
      <c r="I32" s="311">
        <v>393</v>
      </c>
      <c r="J32" s="311">
        <v>405</v>
      </c>
      <c r="K32" s="311">
        <v>506</v>
      </c>
      <c r="L32" s="311">
        <v>1579</v>
      </c>
      <c r="M32" s="311">
        <v>1618</v>
      </c>
      <c r="N32" s="311">
        <v>2525</v>
      </c>
      <c r="O32" s="311">
        <v>3204</v>
      </c>
      <c r="P32" s="311">
        <v>1276</v>
      </c>
      <c r="Q32" s="311">
        <v>633</v>
      </c>
      <c r="R32" s="311">
        <v>2384</v>
      </c>
      <c r="S32" s="101">
        <f t="shared" si="13"/>
        <v>19767</v>
      </c>
      <c r="U32" s="421" t="s">
        <v>217</v>
      </c>
      <c r="V32" s="421"/>
      <c r="W32" s="87">
        <v>0.2</v>
      </c>
      <c r="X32" s="342">
        <v>1935</v>
      </c>
      <c r="Y32" s="342">
        <v>1366</v>
      </c>
      <c r="Z32" s="342">
        <v>785</v>
      </c>
      <c r="AA32" s="342">
        <v>413</v>
      </c>
      <c r="AB32" s="342">
        <v>605</v>
      </c>
      <c r="AC32" s="342">
        <v>375</v>
      </c>
      <c r="AD32" s="342">
        <v>404</v>
      </c>
      <c r="AE32" s="342">
        <v>516</v>
      </c>
      <c r="AF32" s="342">
        <v>1535</v>
      </c>
      <c r="AG32" s="342">
        <v>1572</v>
      </c>
      <c r="AH32" s="342">
        <v>2504</v>
      </c>
      <c r="AI32" s="342">
        <v>3097</v>
      </c>
      <c r="AJ32" s="342">
        <v>1215</v>
      </c>
      <c r="AK32" s="342">
        <v>659</v>
      </c>
      <c r="AL32" s="342">
        <v>2296</v>
      </c>
      <c r="AM32" s="101">
        <f t="shared" si="18"/>
        <v>19277</v>
      </c>
    </row>
    <row r="33" spans="1:39" ht="16.5" customHeight="1" x14ac:dyDescent="0.35">
      <c r="A33" s="421" t="s">
        <v>218</v>
      </c>
      <c r="B33" s="421"/>
      <c r="C33" s="87">
        <v>0.14000000000000001</v>
      </c>
      <c r="D33" s="311">
        <v>1566</v>
      </c>
      <c r="E33" s="311">
        <v>1212</v>
      </c>
      <c r="F33" s="311">
        <v>1618</v>
      </c>
      <c r="G33" s="311">
        <v>371</v>
      </c>
      <c r="H33" s="311">
        <v>514</v>
      </c>
      <c r="I33" s="311">
        <v>270</v>
      </c>
      <c r="J33" s="311">
        <v>353</v>
      </c>
      <c r="K33" s="311">
        <v>318</v>
      </c>
      <c r="L33" s="311">
        <v>380</v>
      </c>
      <c r="M33" s="311">
        <v>452</v>
      </c>
      <c r="N33" s="311">
        <v>561</v>
      </c>
      <c r="O33" s="311">
        <v>714</v>
      </c>
      <c r="P33" s="311">
        <v>664</v>
      </c>
      <c r="Q33" s="311">
        <v>403</v>
      </c>
      <c r="R33" s="311">
        <v>466</v>
      </c>
      <c r="S33" s="101">
        <f t="shared" si="13"/>
        <v>9862</v>
      </c>
      <c r="U33" s="421" t="s">
        <v>218</v>
      </c>
      <c r="V33" s="421"/>
      <c r="W33" s="87">
        <v>0.14000000000000001</v>
      </c>
      <c r="X33" s="342">
        <v>1572</v>
      </c>
      <c r="Y33" s="342">
        <v>1222</v>
      </c>
      <c r="Z33" s="342">
        <v>1621</v>
      </c>
      <c r="AA33" s="342">
        <v>384</v>
      </c>
      <c r="AB33" s="342">
        <v>514</v>
      </c>
      <c r="AC33" s="342">
        <v>269</v>
      </c>
      <c r="AD33" s="342">
        <v>356</v>
      </c>
      <c r="AE33" s="342">
        <v>335</v>
      </c>
      <c r="AF33" s="342">
        <v>384</v>
      </c>
      <c r="AG33" s="342">
        <v>452</v>
      </c>
      <c r="AH33" s="342">
        <v>558</v>
      </c>
      <c r="AI33" s="342">
        <v>724</v>
      </c>
      <c r="AJ33" s="342">
        <v>674</v>
      </c>
      <c r="AK33" s="342">
        <v>408</v>
      </c>
      <c r="AL33" s="342">
        <v>461</v>
      </c>
      <c r="AM33" s="101">
        <f t="shared" si="18"/>
        <v>9934</v>
      </c>
    </row>
    <row r="34" spans="1:39" ht="16.5" customHeight="1" x14ac:dyDescent="0.35">
      <c r="A34" s="432" t="s">
        <v>219</v>
      </c>
      <c r="B34" s="432"/>
      <c r="C34" s="87">
        <v>0.06</v>
      </c>
      <c r="D34" s="311">
        <v>1946</v>
      </c>
      <c r="E34" s="311">
        <v>1265</v>
      </c>
      <c r="F34" s="311">
        <v>772</v>
      </c>
      <c r="G34" s="311">
        <v>467</v>
      </c>
      <c r="H34" s="311">
        <v>682</v>
      </c>
      <c r="I34" s="311">
        <v>319</v>
      </c>
      <c r="J34" s="311">
        <v>439</v>
      </c>
      <c r="K34" s="311">
        <v>520</v>
      </c>
      <c r="L34" s="311">
        <v>1119</v>
      </c>
      <c r="M34" s="311">
        <v>985</v>
      </c>
      <c r="N34" s="311">
        <v>1673</v>
      </c>
      <c r="O34" s="311">
        <v>1815</v>
      </c>
      <c r="P34" s="311">
        <v>826</v>
      </c>
      <c r="Q34" s="311">
        <v>581</v>
      </c>
      <c r="R34" s="311">
        <v>1932</v>
      </c>
      <c r="S34" s="105">
        <f t="shared" si="13"/>
        <v>15341</v>
      </c>
      <c r="U34" s="432" t="s">
        <v>219</v>
      </c>
      <c r="V34" s="432"/>
      <c r="W34" s="87">
        <v>0.06</v>
      </c>
      <c r="X34" s="342">
        <v>1761</v>
      </c>
      <c r="Y34" s="342">
        <v>1170</v>
      </c>
      <c r="Z34" s="342">
        <v>770</v>
      </c>
      <c r="AA34" s="342">
        <v>457</v>
      </c>
      <c r="AB34" s="342">
        <v>625</v>
      </c>
      <c r="AC34" s="342">
        <v>340</v>
      </c>
      <c r="AD34" s="342">
        <v>418</v>
      </c>
      <c r="AE34" s="342">
        <v>535</v>
      </c>
      <c r="AF34" s="342">
        <v>1025</v>
      </c>
      <c r="AG34" s="342">
        <v>860</v>
      </c>
      <c r="AH34" s="342">
        <v>1597</v>
      </c>
      <c r="AI34" s="342">
        <v>1561</v>
      </c>
      <c r="AJ34" s="342">
        <v>775</v>
      </c>
      <c r="AK34" s="342">
        <v>586</v>
      </c>
      <c r="AL34" s="342">
        <v>1714</v>
      </c>
      <c r="AM34" s="105">
        <f t="shared" si="18"/>
        <v>14194</v>
      </c>
    </row>
    <row r="35" spans="1:39" ht="16.5" customHeight="1" x14ac:dyDescent="0.35">
      <c r="A35" s="412" t="s">
        <v>220</v>
      </c>
      <c r="B35" s="412"/>
      <c r="C35" s="87">
        <v>0.05</v>
      </c>
      <c r="D35" s="311">
        <v>83</v>
      </c>
      <c r="E35" s="311">
        <v>56</v>
      </c>
      <c r="F35" s="311">
        <v>45</v>
      </c>
      <c r="G35" s="311">
        <v>27</v>
      </c>
      <c r="H35" s="311">
        <v>37</v>
      </c>
      <c r="I35" s="311">
        <v>30</v>
      </c>
      <c r="J35" s="311">
        <v>56</v>
      </c>
      <c r="K35" s="311">
        <v>47</v>
      </c>
      <c r="L35" s="311">
        <v>67</v>
      </c>
      <c r="M35" s="311">
        <v>64</v>
      </c>
      <c r="N35" s="311">
        <v>109</v>
      </c>
      <c r="O35" s="311">
        <v>130</v>
      </c>
      <c r="P35" s="311">
        <v>76</v>
      </c>
      <c r="Q35" s="311">
        <v>60</v>
      </c>
      <c r="R35" s="311">
        <v>116</v>
      </c>
      <c r="S35" s="105">
        <f t="shared" si="13"/>
        <v>1003</v>
      </c>
      <c r="U35" s="412" t="s">
        <v>220</v>
      </c>
      <c r="V35" s="412"/>
      <c r="W35" s="87">
        <v>0.05</v>
      </c>
      <c r="X35" s="342">
        <v>85</v>
      </c>
      <c r="Y35" s="342">
        <v>61</v>
      </c>
      <c r="Z35" s="342">
        <v>42</v>
      </c>
      <c r="AA35" s="342">
        <v>22</v>
      </c>
      <c r="AB35" s="342">
        <v>35</v>
      </c>
      <c r="AC35" s="342">
        <v>26</v>
      </c>
      <c r="AD35" s="342">
        <v>47</v>
      </c>
      <c r="AE35" s="342">
        <v>44</v>
      </c>
      <c r="AF35" s="342">
        <v>55</v>
      </c>
      <c r="AG35" s="342">
        <v>63</v>
      </c>
      <c r="AH35" s="342">
        <v>89</v>
      </c>
      <c r="AI35" s="342">
        <v>115</v>
      </c>
      <c r="AJ35" s="342">
        <v>63</v>
      </c>
      <c r="AK35" s="342">
        <v>53</v>
      </c>
      <c r="AL35" s="342">
        <v>116</v>
      </c>
      <c r="AM35" s="105">
        <f t="shared" si="18"/>
        <v>916</v>
      </c>
    </row>
    <row r="36" spans="1:39" ht="16.5" customHeight="1" x14ac:dyDescent="0.35">
      <c r="A36" s="412" t="s">
        <v>221</v>
      </c>
      <c r="B36" s="412"/>
      <c r="C36" s="87">
        <v>0.03</v>
      </c>
      <c r="D36" s="311">
        <v>888</v>
      </c>
      <c r="E36" s="311">
        <v>872</v>
      </c>
      <c r="F36" s="311">
        <v>659</v>
      </c>
      <c r="G36" s="311">
        <v>559</v>
      </c>
      <c r="H36" s="311">
        <v>639</v>
      </c>
      <c r="I36" s="311">
        <v>213</v>
      </c>
      <c r="J36" s="311">
        <v>334</v>
      </c>
      <c r="K36" s="311">
        <v>385</v>
      </c>
      <c r="L36" s="311">
        <v>385</v>
      </c>
      <c r="M36" s="311">
        <v>369</v>
      </c>
      <c r="N36" s="311">
        <v>380</v>
      </c>
      <c r="O36" s="311">
        <v>614</v>
      </c>
      <c r="P36" s="311">
        <v>443</v>
      </c>
      <c r="Q36" s="311">
        <v>354</v>
      </c>
      <c r="R36" s="311">
        <v>424</v>
      </c>
      <c r="S36" s="105">
        <f t="shared" si="13"/>
        <v>7518</v>
      </c>
      <c r="U36" s="412" t="s">
        <v>221</v>
      </c>
      <c r="V36" s="412"/>
      <c r="W36" s="87">
        <v>0.03</v>
      </c>
      <c r="X36" s="342">
        <v>913</v>
      </c>
      <c r="Y36" s="342">
        <v>899</v>
      </c>
      <c r="Z36" s="342">
        <v>670</v>
      </c>
      <c r="AA36" s="342">
        <v>589</v>
      </c>
      <c r="AB36" s="342">
        <v>655</v>
      </c>
      <c r="AC36" s="342">
        <v>224</v>
      </c>
      <c r="AD36" s="342">
        <v>353</v>
      </c>
      <c r="AE36" s="342">
        <v>392</v>
      </c>
      <c r="AF36" s="342">
        <v>393</v>
      </c>
      <c r="AG36" s="342">
        <v>362</v>
      </c>
      <c r="AH36" s="342">
        <v>383</v>
      </c>
      <c r="AI36" s="342">
        <v>609</v>
      </c>
      <c r="AJ36" s="342">
        <v>460</v>
      </c>
      <c r="AK36" s="342">
        <v>378</v>
      </c>
      <c r="AL36" s="342">
        <v>435</v>
      </c>
      <c r="AM36" s="105">
        <f t="shared" si="18"/>
        <v>7715</v>
      </c>
    </row>
    <row r="37" spans="1:39" ht="16.5" customHeight="1" x14ac:dyDescent="0.35">
      <c r="A37" s="433" t="str">
        <f>'Tabell 3.1 DOK32025'!A35</f>
        <v>Kriterienøkkel FO2B</v>
      </c>
      <c r="B37" s="433"/>
      <c r="C37" s="206" t="s">
        <v>202</v>
      </c>
      <c r="D37" s="207">
        <f>(D24/$S$24*$C$24+D25/$S$25*$C$25+D26/$S$26*$C$26+D27/$S$27*$C$27+D30/$S$30*$C$30+D31/$S$31*$C$31+D32/$S$32*$C$32+D33/$S$33*$C$33+D34/$S$34*$C$34+D35/$S$35*$C$35+D36/$S$36*$C$36)*100</f>
        <v>10.925563439758985</v>
      </c>
      <c r="E37" s="207">
        <f t="shared" ref="E37:Q37" si="19">(E24/$S$24*$C$24+E25/$S$25*$C$25+E26/$S$26*$C$26+E27/$S$27*$C$27+E30/$S$30*$C$30+E31/$S$31*$C$31+E32/$S$32*$C$32+E33/$S$33*$C$33+E34/$S$34*$C$34+E35/$S$35*$C$35+E36/$S$36*$C$36)*100</f>
        <v>7.8622782772127549</v>
      </c>
      <c r="F37" s="207">
        <f t="shared" si="19"/>
        <v>6.4737440851636912</v>
      </c>
      <c r="G37" s="207">
        <f t="shared" si="19"/>
        <v>3.1807192697237912</v>
      </c>
      <c r="H37" s="207">
        <f t="shared" si="19"/>
        <v>4.3601840681709199</v>
      </c>
      <c r="I37" s="207">
        <f t="shared" si="19"/>
        <v>2.6447376073886586</v>
      </c>
      <c r="J37" s="207">
        <f t="shared" si="19"/>
        <v>3.6410934471589949</v>
      </c>
      <c r="K37" s="207">
        <f t="shared" si="19"/>
        <v>3.974675411717731</v>
      </c>
      <c r="L37" s="207">
        <f t="shared" si="19"/>
        <v>6.7325030516161206</v>
      </c>
      <c r="M37" s="207">
        <f t="shared" si="19"/>
        <v>6.8630987188361452</v>
      </c>
      <c r="N37" s="207">
        <f t="shared" si="19"/>
        <v>9.760423124746568</v>
      </c>
      <c r="O37" s="207">
        <f t="shared" si="19"/>
        <v>12.312072842081303</v>
      </c>
      <c r="P37" s="207">
        <f t="shared" si="19"/>
        <v>6.4181032771929258</v>
      </c>
      <c r="Q37" s="207">
        <f t="shared" si="19"/>
        <v>4.3171673068683534</v>
      </c>
      <c r="R37" s="207">
        <f>(R24/$S$24*$C$24+R25/$S$25*$C$25+R26/$S$26*$C$26+R27/$S$27*$C$27+R30/$S$30*$C$30+R31/$S$31*$C$31+R32/$S$32*$C$32+R33/$S$33*$C$33+R34/$S$34*$C$34+R35/$S$35*$C$35+R36/$S$36*$C$36)*100</f>
        <v>10.533636072363063</v>
      </c>
      <c r="S37" s="207">
        <f>SUM(D37:R37)</f>
        <v>100.00000000000001</v>
      </c>
      <c r="U37" s="433" t="str">
        <f>A37</f>
        <v>Kriterienøkkel FO2B</v>
      </c>
      <c r="V37" s="433"/>
      <c r="W37" s="206" t="s">
        <v>202</v>
      </c>
      <c r="X37" s="207">
        <f>(X24/$AM$24*$W$24+X25/$AM$25*$W$25+X26/$AM$26*$W$26+X27/$AM$27*$W$27+X30/$AM$30*$W$30+X31/$AM$31*$W$31+X32/$AM$32*$W$32+X33/$AM$33*$W$33+X34/$AM$34*$W$34+X35/$AM$35*$W$35+X36/$AM$36*$W$36)*100</f>
        <v>10.716926410163428</v>
      </c>
      <c r="Y37" s="207">
        <f>(Y24/$AM$24*$W$24+Y25/$AM$25*$W$25+Y26/$AM$26*$W$26+Y27/$AM$27*$W$27+Y30/$AM$30*$W$30+Y31/$AM$31*$W$31+Y32/$AM$32*$W$32+Y33/$AM$33*$W$33+Y34/$AM$34*$W$34+Y35/$AM$35*$W$35+Y36/$AM$36*$W$36)*100</f>
        <v>7.920290508790151</v>
      </c>
      <c r="Z37" s="207">
        <f t="shared" ref="Z37:AL37" si="20">(Z24/$AM$24*$W$24+Z25/$AM$25*$W$25+Z26/$AM$26*$W$26+Z27/$AM$27*$W$27+Z30/$AM$30*$W$30+Z31/$AM$31*$W$31+Z32/$AM$32*$W$32+Z33/$AM$33*$W$33+Z34/$AM$34*$W$34+Z35/$AM$35*$W$35+Z36/$AM$36*$W$36)*100</f>
        <v>6.4012402125884549</v>
      </c>
      <c r="AA37" s="207">
        <f t="shared" si="20"/>
        <v>3.1812508492928755</v>
      </c>
      <c r="AB37" s="207">
        <f t="shared" si="20"/>
        <v>4.2936196508495632</v>
      </c>
      <c r="AC37" s="207">
        <f t="shared" si="20"/>
        <v>2.6242507687347452</v>
      </c>
      <c r="AD37" s="207">
        <f t="shared" si="20"/>
        <v>3.67899441821173</v>
      </c>
      <c r="AE37" s="207">
        <f t="shared" si="20"/>
        <v>4.0368187963063731</v>
      </c>
      <c r="AF37" s="207">
        <f t="shared" si="20"/>
        <v>6.7836956286858525</v>
      </c>
      <c r="AG37" s="207">
        <f t="shared" si="20"/>
        <v>6.8455912343493432</v>
      </c>
      <c r="AH37" s="207">
        <f t="shared" si="20"/>
        <v>9.9431241508110233</v>
      </c>
      <c r="AI37" s="207">
        <f>(AI24/$AM$24*$W$24+AI25/$AM$25*$W$25+AI26/$AM$26*$W$26+AI27/$AM$27*$W$27+AI30/$AM$30*$W$30+AI31/$AM$31*$W$31+AI32/$AM$32*$W$32+AI33/$AM$33*$W$33+AI34/$AM$34*$W$34+AI35/$AM$35*$W$35+AI36/$AM$36*$W$36)*100</f>
        <v>12.286105102111398</v>
      </c>
      <c r="AJ37" s="207">
        <f t="shared" si="20"/>
        <v>6.3934556480516367</v>
      </c>
      <c r="AK37" s="207">
        <f t="shared" si="20"/>
        <v>4.4435621126815272</v>
      </c>
      <c r="AL37" s="207">
        <f t="shared" si="20"/>
        <v>10.451074508371896</v>
      </c>
      <c r="AM37" s="207">
        <f>SUM(X37:AL37)</f>
        <v>100</v>
      </c>
    </row>
    <row r="38" spans="1:39" ht="16.5" customHeight="1" x14ac:dyDescent="0.35">
      <c r="A38" s="392"/>
      <c r="B38" s="392"/>
      <c r="C38" s="17"/>
      <c r="D38" s="17"/>
      <c r="E38" s="17"/>
      <c r="F38" s="17"/>
      <c r="G38" s="17"/>
      <c r="H38" s="17"/>
      <c r="I38" s="17"/>
      <c r="J38" s="17"/>
      <c r="K38" s="17"/>
      <c r="L38" s="17"/>
      <c r="M38" s="17"/>
      <c r="N38" s="17"/>
      <c r="O38" s="17"/>
      <c r="P38" s="17"/>
      <c r="Q38" s="17"/>
      <c r="R38" s="17"/>
      <c r="S38" s="17"/>
      <c r="U38" s="392"/>
      <c r="V38" s="392"/>
      <c r="W38" s="17"/>
      <c r="X38" s="17"/>
      <c r="Y38" s="17"/>
      <c r="Z38" s="17"/>
      <c r="AA38" s="17"/>
      <c r="AB38" s="17"/>
      <c r="AC38" s="17"/>
      <c r="AD38" s="17"/>
      <c r="AE38" s="17"/>
      <c r="AF38" s="17"/>
      <c r="AG38" s="17"/>
      <c r="AH38" s="17"/>
      <c r="AI38" s="17"/>
      <c r="AJ38" s="17"/>
      <c r="AK38" s="17"/>
      <c r="AL38" s="17"/>
      <c r="AM38" s="17"/>
    </row>
    <row r="39" spans="1:39" ht="16.5" customHeight="1" x14ac:dyDescent="0.35">
      <c r="A39" s="434" t="s">
        <v>266</v>
      </c>
      <c r="B39" s="434"/>
      <c r="C39" s="89">
        <v>0.8</v>
      </c>
      <c r="D39" s="89">
        <f>D37</f>
        <v>10.925563439758985</v>
      </c>
      <c r="E39" s="89">
        <f t="shared" ref="E39:R39" si="21">E37</f>
        <v>7.8622782772127549</v>
      </c>
      <c r="F39" s="89">
        <f t="shared" si="21"/>
        <v>6.4737440851636912</v>
      </c>
      <c r="G39" s="89">
        <f t="shared" si="21"/>
        <v>3.1807192697237912</v>
      </c>
      <c r="H39" s="89">
        <f t="shared" si="21"/>
        <v>4.3601840681709199</v>
      </c>
      <c r="I39" s="89">
        <f t="shared" si="21"/>
        <v>2.6447376073886586</v>
      </c>
      <c r="J39" s="89">
        <f t="shared" si="21"/>
        <v>3.6410934471589949</v>
      </c>
      <c r="K39" s="89">
        <f t="shared" si="21"/>
        <v>3.974675411717731</v>
      </c>
      <c r="L39" s="89">
        <f t="shared" si="21"/>
        <v>6.7325030516161206</v>
      </c>
      <c r="M39" s="89">
        <f t="shared" si="21"/>
        <v>6.8630987188361452</v>
      </c>
      <c r="N39" s="89">
        <f t="shared" si="21"/>
        <v>9.760423124746568</v>
      </c>
      <c r="O39" s="89">
        <f t="shared" si="21"/>
        <v>12.312072842081303</v>
      </c>
      <c r="P39" s="89">
        <f t="shared" si="21"/>
        <v>6.4181032771929258</v>
      </c>
      <c r="Q39" s="89">
        <f t="shared" si="21"/>
        <v>4.3171673068683534</v>
      </c>
      <c r="R39" s="89">
        <f t="shared" si="21"/>
        <v>10.533636072363063</v>
      </c>
      <c r="S39" s="77">
        <f>SUM(D39:R39)</f>
        <v>100.00000000000001</v>
      </c>
      <c r="U39" s="434" t="s">
        <v>266</v>
      </c>
      <c r="V39" s="434"/>
      <c r="W39" s="89">
        <v>0.8</v>
      </c>
      <c r="X39" s="89">
        <f>X37</f>
        <v>10.716926410163428</v>
      </c>
      <c r="Y39" s="89">
        <f t="shared" ref="Y39:AL39" si="22">Y37</f>
        <v>7.920290508790151</v>
      </c>
      <c r="Z39" s="89">
        <f t="shared" si="22"/>
        <v>6.4012402125884549</v>
      </c>
      <c r="AA39" s="89">
        <f t="shared" si="22"/>
        <v>3.1812508492928755</v>
      </c>
      <c r="AB39" s="89">
        <f t="shared" si="22"/>
        <v>4.2936196508495632</v>
      </c>
      <c r="AC39" s="89">
        <f t="shared" si="22"/>
        <v>2.6242507687347452</v>
      </c>
      <c r="AD39" s="89">
        <f t="shared" si="22"/>
        <v>3.67899441821173</v>
      </c>
      <c r="AE39" s="89">
        <f t="shared" si="22"/>
        <v>4.0368187963063731</v>
      </c>
      <c r="AF39" s="89">
        <f t="shared" si="22"/>
        <v>6.7836956286858525</v>
      </c>
      <c r="AG39" s="89">
        <f t="shared" si="22"/>
        <v>6.8455912343493432</v>
      </c>
      <c r="AH39" s="89">
        <f t="shared" si="22"/>
        <v>9.9431241508110233</v>
      </c>
      <c r="AI39" s="89">
        <f t="shared" si="22"/>
        <v>12.286105102111398</v>
      </c>
      <c r="AJ39" s="89">
        <f t="shared" si="22"/>
        <v>6.3934556480516367</v>
      </c>
      <c r="AK39" s="89">
        <f t="shared" si="22"/>
        <v>4.4435621126815272</v>
      </c>
      <c r="AL39" s="89">
        <f t="shared" si="22"/>
        <v>10.451074508371896</v>
      </c>
      <c r="AM39" s="77">
        <f>SUM(X39:AL39)</f>
        <v>100</v>
      </c>
    </row>
    <row r="40" spans="1:39" ht="16.5" customHeight="1" x14ac:dyDescent="0.35">
      <c r="A40" s="432" t="s">
        <v>267</v>
      </c>
      <c r="B40" s="432"/>
      <c r="C40" s="89">
        <v>0.2</v>
      </c>
      <c r="D40" s="115">
        <v>10.464845298451216</v>
      </c>
      <c r="E40" s="115">
        <v>8.4925720984354793</v>
      </c>
      <c r="F40" s="115">
        <v>6.7783927735513601</v>
      </c>
      <c r="G40" s="115">
        <v>3.6447743025716526</v>
      </c>
      <c r="H40" s="115">
        <v>4.0136712971846196</v>
      </c>
      <c r="I40" s="115">
        <v>2.6104548894074124</v>
      </c>
      <c r="J40" s="115">
        <v>2.5175913369392542</v>
      </c>
      <c r="K40" s="115">
        <v>2.9282483343001782</v>
      </c>
      <c r="L40" s="115">
        <v>5.2176410156777342</v>
      </c>
      <c r="M40" s="115">
        <v>6.7053421371522202</v>
      </c>
      <c r="N40" s="115">
        <v>8.2294775236281268</v>
      </c>
      <c r="O40" s="115">
        <v>10.596185481693732</v>
      </c>
      <c r="P40" s="115">
        <v>8.15088382673874</v>
      </c>
      <c r="Q40" s="115">
        <v>4.7421926446742662</v>
      </c>
      <c r="R40" s="115">
        <v>14.907727039594015</v>
      </c>
      <c r="S40" s="77">
        <f>SUM(D40:R40)</f>
        <v>100</v>
      </c>
      <c r="U40" s="432" t="s">
        <v>419</v>
      </c>
      <c r="V40" s="432"/>
      <c r="W40" s="89">
        <v>0.2</v>
      </c>
      <c r="X40" s="89">
        <v>10.568127909999999</v>
      </c>
      <c r="Y40" s="89">
        <v>7.6400287990000004</v>
      </c>
      <c r="Z40" s="89">
        <v>5.8876691269999997</v>
      </c>
      <c r="AA40" s="89">
        <v>4.7575350749999998</v>
      </c>
      <c r="AB40" s="89">
        <v>3.826521241</v>
      </c>
      <c r="AC40" s="89">
        <v>2.340765727</v>
      </c>
      <c r="AD40" s="89">
        <v>2.498866526</v>
      </c>
      <c r="AE40" s="89">
        <v>2.793381144</v>
      </c>
      <c r="AF40" s="89">
        <v>4.6232721950000002</v>
      </c>
      <c r="AG40" s="89">
        <v>6.4667088499999998</v>
      </c>
      <c r="AH40" s="89">
        <v>9.2706452440000007</v>
      </c>
      <c r="AI40" s="89">
        <v>12.02235344</v>
      </c>
      <c r="AJ40" s="89">
        <v>9.6579933780000005</v>
      </c>
      <c r="AK40" s="89">
        <v>4.8087646140000002</v>
      </c>
      <c r="AL40" s="89">
        <v>12.837366729999999</v>
      </c>
      <c r="AM40" s="77">
        <f>SUM(X40:AL40)</f>
        <v>99.999999999999986</v>
      </c>
    </row>
    <row r="41" spans="1:39" ht="16.5" customHeight="1" thickBot="1" x14ac:dyDescent="0.4">
      <c r="A41" s="416" t="str">
        <f>'Tabell 3.1 DOK32025'!A39</f>
        <v>Fordelingsnøkkel FO2B</v>
      </c>
      <c r="B41" s="416"/>
      <c r="C41" s="208" t="s">
        <v>202</v>
      </c>
      <c r="D41" s="209">
        <f>(D40/$S$40*$C$40+D39/$S$39*$C$39)*100</f>
        <v>10.833419811497432</v>
      </c>
      <c r="E41" s="209">
        <f>(E40/$S$40*$C$40+E39/$S$39*$C$39)*100</f>
        <v>7.9883370414572985</v>
      </c>
      <c r="F41" s="209">
        <f t="shared" ref="F41:R41" si="23">(F40/$S$40*$C$40+F39/$S$39*$C$39)*100</f>
        <v>6.5346738228412251</v>
      </c>
      <c r="G41" s="209">
        <f t="shared" si="23"/>
        <v>3.2735302762933625</v>
      </c>
      <c r="H41" s="209">
        <f t="shared" si="23"/>
        <v>4.2908815139736589</v>
      </c>
      <c r="I41" s="209">
        <f t="shared" si="23"/>
        <v>2.6378810637924093</v>
      </c>
      <c r="J41" s="209">
        <f t="shared" si="23"/>
        <v>3.4163930251150472</v>
      </c>
      <c r="K41" s="209">
        <f t="shared" si="23"/>
        <v>3.7653899962342203</v>
      </c>
      <c r="L41" s="209">
        <f t="shared" si="23"/>
        <v>6.4295306444284428</v>
      </c>
      <c r="M41" s="209">
        <f t="shared" si="23"/>
        <v>6.8315474024993605</v>
      </c>
      <c r="N41" s="209">
        <f t="shared" si="23"/>
        <v>9.4542340045228794</v>
      </c>
      <c r="O41" s="209">
        <f t="shared" si="23"/>
        <v>11.968895370003787</v>
      </c>
      <c r="P41" s="209">
        <f t="shared" si="23"/>
        <v>6.7646593871020899</v>
      </c>
      <c r="Q41" s="209">
        <f t="shared" si="23"/>
        <v>4.4021723744295365</v>
      </c>
      <c r="R41" s="209">
        <f t="shared" si="23"/>
        <v>11.408454265809254</v>
      </c>
      <c r="S41" s="209">
        <f>SUM(D41:R41)</f>
        <v>100.00000000000001</v>
      </c>
      <c r="U41" s="416" t="str">
        <f>A41</f>
        <v>Fordelingsnøkkel FO2B</v>
      </c>
      <c r="V41" s="416"/>
      <c r="W41" s="208" t="s">
        <v>202</v>
      </c>
      <c r="X41" s="209">
        <f t="shared" ref="X41:AL41" si="24">(X40/$AM$40*$W$40+X39/$AM$39*$W$39)*100</f>
        <v>10.687166710130743</v>
      </c>
      <c r="Y41" s="209">
        <f t="shared" si="24"/>
        <v>7.8642381668321217</v>
      </c>
      <c r="Z41" s="209">
        <f t="shared" si="24"/>
        <v>6.2985259954707651</v>
      </c>
      <c r="AA41" s="209">
        <f t="shared" si="24"/>
        <v>3.4965076944343005</v>
      </c>
      <c r="AB41" s="209">
        <f t="shared" si="24"/>
        <v>4.2001999688796507</v>
      </c>
      <c r="AC41" s="209">
        <f t="shared" si="24"/>
        <v>2.5675537603877965</v>
      </c>
      <c r="AD41" s="209">
        <f t="shared" si="24"/>
        <v>3.4429688397693843</v>
      </c>
      <c r="AE41" s="209">
        <f t="shared" si="24"/>
        <v>3.7881312658450987</v>
      </c>
      <c r="AF41" s="209">
        <f t="shared" si="24"/>
        <v>6.3516109419486817</v>
      </c>
      <c r="AG41" s="209">
        <f t="shared" si="24"/>
        <v>6.7698147574794749</v>
      </c>
      <c r="AH41" s="209">
        <f t="shared" si="24"/>
        <v>9.8086283694488205</v>
      </c>
      <c r="AI41" s="209">
        <f t="shared" si="24"/>
        <v>12.233354769689118</v>
      </c>
      <c r="AJ41" s="209">
        <f t="shared" si="24"/>
        <v>7.0463631940413105</v>
      </c>
      <c r="AK41" s="209">
        <f t="shared" si="24"/>
        <v>4.5166026129452224</v>
      </c>
      <c r="AL41" s="209">
        <f t="shared" si="24"/>
        <v>10.928332952697518</v>
      </c>
      <c r="AM41" s="209">
        <f>SUM(X41:AL41)</f>
        <v>99.999999999999986</v>
      </c>
    </row>
    <row r="42" spans="1:39" ht="16.5" customHeight="1" thickBot="1" x14ac:dyDescent="0.4">
      <c r="A42" s="435"/>
      <c r="B42" s="435"/>
      <c r="C42" s="109"/>
      <c r="D42" s="26"/>
      <c r="E42" s="26"/>
      <c r="F42" s="26"/>
      <c r="G42" s="26"/>
      <c r="H42" s="26"/>
      <c r="I42" s="26"/>
      <c r="J42" s="26"/>
      <c r="K42" s="26"/>
      <c r="L42" s="26"/>
      <c r="M42" s="26"/>
      <c r="N42" s="26"/>
      <c r="O42" s="26"/>
      <c r="P42" s="26"/>
      <c r="Q42" s="26"/>
      <c r="R42" s="26"/>
      <c r="S42" s="26"/>
      <c r="U42" s="435"/>
      <c r="V42" s="435"/>
      <c r="W42" s="109"/>
      <c r="X42" s="26"/>
      <c r="Y42" s="26"/>
      <c r="Z42" s="26"/>
      <c r="AA42" s="26"/>
      <c r="AB42" s="26"/>
      <c r="AC42" s="26"/>
      <c r="AD42" s="26"/>
      <c r="AE42" s="26"/>
      <c r="AF42" s="26"/>
      <c r="AG42" s="26"/>
      <c r="AH42" s="26"/>
      <c r="AI42" s="26"/>
      <c r="AJ42" s="26"/>
      <c r="AK42" s="26"/>
      <c r="AL42" s="26"/>
      <c r="AM42" s="26"/>
    </row>
    <row r="43" spans="1:39" ht="16.5" customHeight="1" x14ac:dyDescent="0.35">
      <c r="A43" s="389" t="str">
        <f>'Tabell 2.1 DOK32025'!A30</f>
        <v>FO2C Aktivitetstilbud for barn og unge, helsestasjon og skolehelsetjeneste</v>
      </c>
      <c r="B43" s="389"/>
      <c r="C43" s="165"/>
      <c r="D43" s="166"/>
      <c r="E43" s="166"/>
      <c r="F43" s="166"/>
      <c r="G43" s="166"/>
      <c r="H43" s="166"/>
      <c r="I43" s="166"/>
      <c r="J43" s="166"/>
      <c r="K43" s="166"/>
      <c r="L43" s="166"/>
      <c r="M43" s="166"/>
      <c r="N43" s="166"/>
      <c r="O43" s="166"/>
      <c r="P43" s="166"/>
      <c r="Q43" s="166"/>
      <c r="R43" s="166"/>
      <c r="S43" s="166"/>
      <c r="U43" s="389" t="str">
        <f>A43</f>
        <v>FO2C Aktivitetstilbud for barn og unge, helsestasjon og skolehelsetjeneste</v>
      </c>
      <c r="V43" s="389"/>
      <c r="W43" s="165"/>
      <c r="X43" s="166"/>
      <c r="Y43" s="166"/>
      <c r="Z43" s="166"/>
      <c r="AA43" s="166"/>
      <c r="AB43" s="166"/>
      <c r="AC43" s="166"/>
      <c r="AD43" s="166"/>
      <c r="AE43" s="166"/>
      <c r="AF43" s="166"/>
      <c r="AG43" s="166"/>
      <c r="AH43" s="166"/>
      <c r="AI43" s="166"/>
      <c r="AJ43" s="166"/>
      <c r="AK43" s="166"/>
      <c r="AL43" s="166"/>
      <c r="AM43" s="166"/>
    </row>
    <row r="44" spans="1:39" ht="16.5" customHeight="1" x14ac:dyDescent="0.35">
      <c r="A44" s="421" t="s">
        <v>268</v>
      </c>
      <c r="B44" s="421"/>
      <c r="C44" s="87">
        <v>0.28000000000000003</v>
      </c>
      <c r="D44" s="311">
        <v>1000</v>
      </c>
      <c r="E44" s="311">
        <v>1055</v>
      </c>
      <c r="F44" s="311">
        <v>792</v>
      </c>
      <c r="G44" s="311">
        <v>475</v>
      </c>
      <c r="H44" s="311">
        <v>580</v>
      </c>
      <c r="I44" s="311">
        <v>395</v>
      </c>
      <c r="J44" s="311">
        <v>546</v>
      </c>
      <c r="K44" s="311">
        <v>526</v>
      </c>
      <c r="L44" s="311">
        <v>498</v>
      </c>
      <c r="M44" s="311">
        <v>290</v>
      </c>
      <c r="N44" s="311">
        <v>341</v>
      </c>
      <c r="O44" s="311">
        <v>576</v>
      </c>
      <c r="P44" s="311">
        <v>560</v>
      </c>
      <c r="Q44" s="311">
        <v>538</v>
      </c>
      <c r="R44" s="311">
        <v>389</v>
      </c>
      <c r="S44" s="110">
        <f>SUM(D44:R44)</f>
        <v>8561</v>
      </c>
      <c r="U44" s="421" t="s">
        <v>420</v>
      </c>
      <c r="V44" s="421"/>
      <c r="W44" s="87">
        <v>0.28000000000000003</v>
      </c>
      <c r="X44" s="342">
        <v>1044</v>
      </c>
      <c r="Y44" s="342">
        <v>1088</v>
      </c>
      <c r="Z44" s="342">
        <v>821</v>
      </c>
      <c r="AA44" s="342">
        <v>534</v>
      </c>
      <c r="AB44" s="342">
        <v>644</v>
      </c>
      <c r="AC44" s="342">
        <v>427</v>
      </c>
      <c r="AD44" s="342">
        <v>614</v>
      </c>
      <c r="AE44" s="342">
        <v>586</v>
      </c>
      <c r="AF44" s="342">
        <v>574</v>
      </c>
      <c r="AG44" s="342">
        <v>296</v>
      </c>
      <c r="AH44" s="342">
        <v>342</v>
      </c>
      <c r="AI44" s="342">
        <v>560</v>
      </c>
      <c r="AJ44" s="342">
        <v>567</v>
      </c>
      <c r="AK44" s="342">
        <v>584</v>
      </c>
      <c r="AL44" s="342">
        <v>432</v>
      </c>
      <c r="AM44" s="110">
        <f>SUM(X44:AL44)</f>
        <v>9113</v>
      </c>
    </row>
    <row r="45" spans="1:39" ht="16.5" customHeight="1" x14ac:dyDescent="0.35">
      <c r="A45" s="421" t="s">
        <v>224</v>
      </c>
      <c r="B45" s="421"/>
      <c r="C45" s="87">
        <v>0.12</v>
      </c>
      <c r="D45" s="311">
        <v>3366</v>
      </c>
      <c r="E45" s="311">
        <v>3134</v>
      </c>
      <c r="F45" s="311">
        <v>2308</v>
      </c>
      <c r="G45" s="311">
        <v>1440</v>
      </c>
      <c r="H45" s="311">
        <v>1828</v>
      </c>
      <c r="I45" s="311">
        <v>1933</v>
      </c>
      <c r="J45" s="311">
        <v>3396</v>
      </c>
      <c r="K45" s="311">
        <v>3159</v>
      </c>
      <c r="L45" s="311">
        <v>2326</v>
      </c>
      <c r="M45" s="311">
        <v>1512</v>
      </c>
      <c r="N45" s="311">
        <v>1976</v>
      </c>
      <c r="O45" s="311">
        <v>2785</v>
      </c>
      <c r="P45" s="311">
        <v>2993</v>
      </c>
      <c r="Q45" s="311">
        <v>3099</v>
      </c>
      <c r="R45" s="311">
        <v>2293</v>
      </c>
      <c r="S45" s="110">
        <f t="shared" ref="S45:S51" si="25">SUM(D45:R45)</f>
        <v>37548</v>
      </c>
      <c r="U45" s="421" t="s">
        <v>224</v>
      </c>
      <c r="V45" s="421"/>
      <c r="W45" s="87">
        <v>0.12</v>
      </c>
      <c r="X45" s="340">
        <v>3367</v>
      </c>
      <c r="Y45" s="340">
        <v>3124</v>
      </c>
      <c r="Z45" s="340">
        <v>2251</v>
      </c>
      <c r="AA45" s="340">
        <v>1369</v>
      </c>
      <c r="AB45" s="340">
        <v>1741</v>
      </c>
      <c r="AC45" s="340">
        <v>1939</v>
      </c>
      <c r="AD45" s="340">
        <v>3318</v>
      </c>
      <c r="AE45" s="340">
        <v>3111</v>
      </c>
      <c r="AF45" s="340">
        <v>2327</v>
      </c>
      <c r="AG45" s="340">
        <v>1463</v>
      </c>
      <c r="AH45" s="340">
        <v>2010</v>
      </c>
      <c r="AI45" s="340">
        <v>2751</v>
      </c>
      <c r="AJ45" s="340">
        <v>2929</v>
      </c>
      <c r="AK45" s="340">
        <v>3120</v>
      </c>
      <c r="AL45" s="340">
        <v>2268</v>
      </c>
      <c r="AM45" s="110">
        <f t="shared" ref="AM45:AM49" si="26">SUM(X45:AL45)</f>
        <v>37088</v>
      </c>
    </row>
    <row r="46" spans="1:39" ht="16.5" customHeight="1" x14ac:dyDescent="0.35">
      <c r="A46" s="421" t="s">
        <v>225</v>
      </c>
      <c r="B46" s="421"/>
      <c r="C46" s="87">
        <v>0.16</v>
      </c>
      <c r="D46" s="311">
        <v>3415</v>
      </c>
      <c r="E46" s="311">
        <v>2938</v>
      </c>
      <c r="F46" s="311">
        <v>2118</v>
      </c>
      <c r="G46" s="311">
        <v>1488</v>
      </c>
      <c r="H46" s="311">
        <v>2301</v>
      </c>
      <c r="I46" s="311">
        <v>2760</v>
      </c>
      <c r="J46" s="311">
        <v>4834</v>
      </c>
      <c r="K46" s="311">
        <v>4642</v>
      </c>
      <c r="L46" s="311">
        <v>3124</v>
      </c>
      <c r="M46" s="311">
        <v>2225</v>
      </c>
      <c r="N46" s="311">
        <v>2954</v>
      </c>
      <c r="O46" s="311">
        <v>4145</v>
      </c>
      <c r="P46" s="311">
        <v>4601</v>
      </c>
      <c r="Q46" s="311">
        <v>4714</v>
      </c>
      <c r="R46" s="311">
        <v>3693</v>
      </c>
      <c r="S46" s="110">
        <f t="shared" si="25"/>
        <v>49952</v>
      </c>
      <c r="U46" s="421" t="s">
        <v>225</v>
      </c>
      <c r="V46" s="421"/>
      <c r="W46" s="87">
        <v>0.16</v>
      </c>
      <c r="X46" s="340">
        <v>3357</v>
      </c>
      <c r="Y46" s="340">
        <v>2843</v>
      </c>
      <c r="Z46" s="340">
        <v>2098</v>
      </c>
      <c r="AA46" s="340">
        <v>1470</v>
      </c>
      <c r="AB46" s="340">
        <v>2227</v>
      </c>
      <c r="AC46" s="340">
        <v>2683</v>
      </c>
      <c r="AD46" s="340">
        <v>4810</v>
      </c>
      <c r="AE46" s="340">
        <v>4679</v>
      </c>
      <c r="AF46" s="340">
        <v>3114</v>
      </c>
      <c r="AG46" s="340">
        <v>2238</v>
      </c>
      <c r="AH46" s="340">
        <v>2955</v>
      </c>
      <c r="AI46" s="340">
        <v>4082</v>
      </c>
      <c r="AJ46" s="340">
        <v>4542</v>
      </c>
      <c r="AK46" s="340">
        <v>4719</v>
      </c>
      <c r="AL46" s="340">
        <v>3574</v>
      </c>
      <c r="AM46" s="110">
        <f t="shared" si="26"/>
        <v>49391</v>
      </c>
    </row>
    <row r="47" spans="1:39" ht="16.5" customHeight="1" x14ac:dyDescent="0.35">
      <c r="A47" s="421" t="s">
        <v>226</v>
      </c>
      <c r="B47" s="421"/>
      <c r="C47" s="87">
        <v>0.28999999999999998</v>
      </c>
      <c r="D47" s="311">
        <v>2211</v>
      </c>
      <c r="E47" s="311">
        <v>1733</v>
      </c>
      <c r="F47" s="311">
        <v>1104</v>
      </c>
      <c r="G47" s="311">
        <v>1022</v>
      </c>
      <c r="H47" s="311">
        <v>1786</v>
      </c>
      <c r="I47" s="311">
        <v>2077</v>
      </c>
      <c r="J47" s="311">
        <v>3509</v>
      </c>
      <c r="K47" s="311">
        <v>3444</v>
      </c>
      <c r="L47" s="311">
        <v>2234</v>
      </c>
      <c r="M47" s="311">
        <v>1627</v>
      </c>
      <c r="N47" s="311">
        <v>2341</v>
      </c>
      <c r="O47" s="311">
        <v>3033</v>
      </c>
      <c r="P47" s="311">
        <v>3306</v>
      </c>
      <c r="Q47" s="311">
        <v>3509</v>
      </c>
      <c r="R47" s="311">
        <v>2881</v>
      </c>
      <c r="S47" s="110">
        <f t="shared" si="25"/>
        <v>35817</v>
      </c>
      <c r="U47" s="421" t="s">
        <v>226</v>
      </c>
      <c r="V47" s="421"/>
      <c r="W47" s="87">
        <v>0.28999999999999998</v>
      </c>
      <c r="X47" s="340">
        <v>2261</v>
      </c>
      <c r="Y47" s="340">
        <v>1831</v>
      </c>
      <c r="Z47" s="340">
        <v>1206</v>
      </c>
      <c r="AA47" s="340">
        <v>1037</v>
      </c>
      <c r="AB47" s="340">
        <v>1780</v>
      </c>
      <c r="AC47" s="340">
        <v>2076</v>
      </c>
      <c r="AD47" s="340">
        <v>3554</v>
      </c>
      <c r="AE47" s="340">
        <v>3489</v>
      </c>
      <c r="AF47" s="340">
        <v>2240</v>
      </c>
      <c r="AG47" s="340">
        <v>1621</v>
      </c>
      <c r="AH47" s="340">
        <v>2322</v>
      </c>
      <c r="AI47" s="340">
        <v>3154</v>
      </c>
      <c r="AJ47" s="340">
        <v>3332</v>
      </c>
      <c r="AK47" s="340">
        <v>3554</v>
      </c>
      <c r="AL47" s="340">
        <v>2914</v>
      </c>
      <c r="AM47" s="110">
        <f t="shared" si="26"/>
        <v>36371</v>
      </c>
    </row>
    <row r="48" spans="1:39" ht="16.5" customHeight="1" x14ac:dyDescent="0.35">
      <c r="A48" s="421" t="s">
        <v>227</v>
      </c>
      <c r="B48" s="421"/>
      <c r="C48" s="87">
        <v>0.06</v>
      </c>
      <c r="D48" s="311">
        <f>D49*D50</f>
        <v>2013.59783148735</v>
      </c>
      <c r="E48" s="311">
        <f t="shared" ref="E48:R48" si="27">E49*E50</f>
        <v>1282.6708796252792</v>
      </c>
      <c r="F48" s="311">
        <f t="shared" si="27"/>
        <v>1007.0277167258585</v>
      </c>
      <c r="G48" s="311">
        <f t="shared" si="27"/>
        <v>587.44797382667309</v>
      </c>
      <c r="H48" s="311">
        <f t="shared" si="27"/>
        <v>734.90547213356081</v>
      </c>
      <c r="I48" s="311">
        <f t="shared" si="27"/>
        <v>336.23463077696954</v>
      </c>
      <c r="J48" s="311">
        <f t="shared" si="27"/>
        <v>410.84413750348301</v>
      </c>
      <c r="K48" s="311">
        <f t="shared" si="27"/>
        <v>420.25087072207492</v>
      </c>
      <c r="L48" s="311">
        <f t="shared" si="27"/>
        <v>1488.8433802354994</v>
      </c>
      <c r="M48" s="311">
        <f t="shared" si="27"/>
        <v>1821.4175506387992</v>
      </c>
      <c r="N48" s="311">
        <f t="shared" si="27"/>
        <v>2272.6320693823204</v>
      </c>
      <c r="O48" s="311">
        <f t="shared" si="27"/>
        <v>2957.7086405278992</v>
      </c>
      <c r="P48" s="311">
        <f t="shared" si="27"/>
        <v>1202.591246257055</v>
      </c>
      <c r="Q48" s="311">
        <f t="shared" si="27"/>
        <v>648.18307615381934</v>
      </c>
      <c r="R48" s="311">
        <f t="shared" si="27"/>
        <v>2627.9195812657326</v>
      </c>
      <c r="S48" s="110">
        <f t="shared" si="25"/>
        <v>19812.27505726237</v>
      </c>
      <c r="U48" s="421" t="s">
        <v>227</v>
      </c>
      <c r="V48" s="421"/>
      <c r="W48" s="87">
        <v>0.06</v>
      </c>
      <c r="X48" s="345">
        <f>X49*X50</f>
        <v>1964.8163953564574</v>
      </c>
      <c r="Y48" s="345">
        <f t="shared" ref="Y48:AL48" si="28">Y49*Y50</f>
        <v>1327.4628167135279</v>
      </c>
      <c r="Z48" s="345">
        <f t="shared" si="28"/>
        <v>976.032809581989</v>
      </c>
      <c r="AA48" s="345">
        <f t="shared" si="28"/>
        <v>562.64545341658982</v>
      </c>
      <c r="AB48" s="345">
        <f t="shared" si="28"/>
        <v>731.48640862117657</v>
      </c>
      <c r="AC48" s="345">
        <f t="shared" si="28"/>
        <v>329.36928294032094</v>
      </c>
      <c r="AD48" s="345">
        <f t="shared" si="28"/>
        <v>391.60310510920033</v>
      </c>
      <c r="AE48" s="345">
        <f t="shared" si="28"/>
        <v>404.4486309244067</v>
      </c>
      <c r="AF48" s="345">
        <f t="shared" si="28"/>
        <v>1493.8223160434261</v>
      </c>
      <c r="AG48" s="345">
        <f t="shared" si="28"/>
        <v>1821.567820753022</v>
      </c>
      <c r="AH48" s="345">
        <f t="shared" si="28"/>
        <v>2382.7716019137692</v>
      </c>
      <c r="AI48" s="345">
        <f t="shared" si="28"/>
        <v>3021.7339013747392</v>
      </c>
      <c r="AJ48" s="345">
        <f t="shared" si="28"/>
        <v>1217.8640865987238</v>
      </c>
      <c r="AK48" s="345">
        <f t="shared" si="28"/>
        <v>690.74194517433546</v>
      </c>
      <c r="AL48" s="345">
        <f t="shared" si="28"/>
        <v>2670.4608933482814</v>
      </c>
      <c r="AM48" s="110">
        <f t="shared" si="26"/>
        <v>19986.827467869967</v>
      </c>
    </row>
    <row r="49" spans="1:39" ht="16.5" customHeight="1" x14ac:dyDescent="0.35">
      <c r="A49" s="421" t="s">
        <v>269</v>
      </c>
      <c r="B49" s="421"/>
      <c r="C49" s="86" t="s">
        <v>202</v>
      </c>
      <c r="D49" s="311">
        <v>1815</v>
      </c>
      <c r="E49" s="311">
        <v>1391</v>
      </c>
      <c r="F49" s="311">
        <v>1134</v>
      </c>
      <c r="G49" s="311">
        <v>722</v>
      </c>
      <c r="H49" s="311">
        <v>1000</v>
      </c>
      <c r="I49" s="311">
        <v>743</v>
      </c>
      <c r="J49" s="311">
        <v>1081</v>
      </c>
      <c r="K49" s="311">
        <v>1031</v>
      </c>
      <c r="L49" s="311">
        <v>1172</v>
      </c>
      <c r="M49" s="311">
        <v>1021</v>
      </c>
      <c r="N49" s="311">
        <v>1032</v>
      </c>
      <c r="O49" s="311">
        <v>1649</v>
      </c>
      <c r="P49" s="311">
        <v>1490</v>
      </c>
      <c r="Q49" s="311">
        <v>1220</v>
      </c>
      <c r="R49" s="311">
        <v>1452</v>
      </c>
      <c r="S49" s="110">
        <f t="shared" si="25"/>
        <v>17953</v>
      </c>
      <c r="U49" s="421" t="s">
        <v>421</v>
      </c>
      <c r="V49" s="421"/>
      <c r="W49" s="86" t="s">
        <v>202</v>
      </c>
      <c r="X49" s="342">
        <v>1818</v>
      </c>
      <c r="Y49" s="342">
        <v>1423</v>
      </c>
      <c r="Z49" s="342">
        <v>1085</v>
      </c>
      <c r="AA49" s="342">
        <v>704</v>
      </c>
      <c r="AB49" s="342">
        <v>1000</v>
      </c>
      <c r="AC49" s="342">
        <v>731</v>
      </c>
      <c r="AD49" s="342">
        <v>1085</v>
      </c>
      <c r="AE49" s="342">
        <v>976</v>
      </c>
      <c r="AF49" s="342">
        <v>1209</v>
      </c>
      <c r="AG49" s="342">
        <v>1014</v>
      </c>
      <c r="AH49" s="342">
        <v>1073</v>
      </c>
      <c r="AI49" s="342">
        <v>1673</v>
      </c>
      <c r="AJ49" s="342">
        <v>1509</v>
      </c>
      <c r="AK49" s="342">
        <v>1282</v>
      </c>
      <c r="AL49" s="342">
        <v>1475</v>
      </c>
      <c r="AM49" s="110">
        <f t="shared" si="26"/>
        <v>18057</v>
      </c>
    </row>
    <row r="50" spans="1:39" ht="16.5" customHeight="1" x14ac:dyDescent="0.35">
      <c r="A50" s="412" t="s">
        <v>270</v>
      </c>
      <c r="B50" s="412"/>
      <c r="C50" s="86" t="s">
        <v>202</v>
      </c>
      <c r="D50" s="312">
        <f>'Tabell 4.2-4.4 DOK32025'!D7</f>
        <v>1.1094202928304959</v>
      </c>
      <c r="E50" s="312">
        <f>'Tabell 4.2-4.4 DOK32025'!E7</f>
        <v>0.92212140878884197</v>
      </c>
      <c r="F50" s="312">
        <f>'Tabell 4.2-4.4 DOK32025'!F7</f>
        <v>0.88803149623091571</v>
      </c>
      <c r="G50" s="312">
        <f>'Tabell 4.2-4.4 DOK32025'!G7</f>
        <v>0.81363985294553065</v>
      </c>
      <c r="H50" s="312">
        <f>'Tabell 4.2-4.4 DOK32025'!H7</f>
        <v>0.73490547213356083</v>
      </c>
      <c r="I50" s="312">
        <f>'Tabell 4.2-4.4 DOK32025'!I7</f>
        <v>0.45253651517761712</v>
      </c>
      <c r="J50" s="312">
        <f>'Tabell 4.2-4.4 DOK32025'!J7</f>
        <v>0.38005933164059486</v>
      </c>
      <c r="K50" s="312">
        <f>'Tabell 4.2-4.4 DOK32025'!K7</f>
        <v>0.40761481156360324</v>
      </c>
      <c r="L50" s="312">
        <f>'Tabell 4.2-4.4 DOK32025'!L7</f>
        <v>1.27034418108831</v>
      </c>
      <c r="M50" s="312">
        <f>'Tabell 4.2-4.4 DOK32025'!M7</f>
        <v>1.7839545060125359</v>
      </c>
      <c r="N50" s="312">
        <f>'Tabell 4.2-4.4 DOK32025'!N7</f>
        <v>2.202162857928605</v>
      </c>
      <c r="O50" s="312">
        <f>'Tabell 4.2-4.4 DOK32025'!O7</f>
        <v>1.7936377444074585</v>
      </c>
      <c r="P50" s="312">
        <f>'Tabell 4.2-4.4 DOK32025'!P7</f>
        <v>0.8071082189644665</v>
      </c>
      <c r="Q50" s="312">
        <f>'Tabell 4.2-4.4 DOK32025'!Q7</f>
        <v>0.53129760340476995</v>
      </c>
      <c r="R50" s="312">
        <f>'Tabell 4.2-4.4 DOK32025'!R7</f>
        <v>1.8098619705686863</v>
      </c>
      <c r="S50" s="111">
        <v>1</v>
      </c>
      <c r="U50" s="412" t="s">
        <v>422</v>
      </c>
      <c r="V50" s="412"/>
      <c r="W50" s="86" t="s">
        <v>202</v>
      </c>
      <c r="X50" s="347">
        <f>'Tabell 4.2-4.4'!D7</f>
        <v>1.0807570931553672</v>
      </c>
      <c r="Y50" s="347">
        <f>'Tabell 4.2-4.4'!E7</f>
        <v>0.9328621340221559</v>
      </c>
      <c r="Z50" s="347">
        <f>'Tabell 4.2-4.4'!F7</f>
        <v>0.89956940975298527</v>
      </c>
      <c r="AA50" s="347">
        <f>'Tabell 4.2-4.4'!G7</f>
        <v>0.7992122917849287</v>
      </c>
      <c r="AB50" s="347">
        <f>'Tabell 4.2-4.4'!H7</f>
        <v>0.73148640862117653</v>
      </c>
      <c r="AC50" s="347">
        <f>'Tabell 4.2-4.4'!I7</f>
        <v>0.45057357447376328</v>
      </c>
      <c r="AD50" s="347">
        <f>'Tabell 4.2-4.4'!J7</f>
        <v>0.36092452083797266</v>
      </c>
      <c r="AE50" s="347">
        <f>'Tabell 4.2-4.4'!K7</f>
        <v>0.41439408906189212</v>
      </c>
      <c r="AF50" s="347">
        <f>'Tabell 4.2-4.4'!L7</f>
        <v>1.2355850422195418</v>
      </c>
      <c r="AG50" s="347">
        <f>'Tabell 4.2-4.4'!M7</f>
        <v>1.79641796918444</v>
      </c>
      <c r="AH50" s="347">
        <f>'Tabell 4.2-4.4'!N7</f>
        <v>2.2206631891088251</v>
      </c>
      <c r="AI50" s="347">
        <f>'Tabell 4.2-4.4'!O7</f>
        <v>1.8061768687236934</v>
      </c>
      <c r="AJ50" s="347">
        <f>'Tabell 4.2-4.4'!P7</f>
        <v>0.8070669891310297</v>
      </c>
      <c r="AK50" s="347">
        <f>'Tabell 4.2-4.4'!Q7</f>
        <v>0.53880026924675151</v>
      </c>
      <c r="AL50" s="347">
        <f>'Tabell 4.2-4.4'!R7</f>
        <v>1.8104819615920553</v>
      </c>
      <c r="AM50" s="111">
        <v>1</v>
      </c>
    </row>
    <row r="51" spans="1:39" ht="16.5" customHeight="1" x14ac:dyDescent="0.35">
      <c r="A51" s="421" t="s">
        <v>216</v>
      </c>
      <c r="B51" s="421"/>
      <c r="C51" s="87">
        <v>0.04</v>
      </c>
      <c r="D51" s="311">
        <v>1049</v>
      </c>
      <c r="E51" s="311">
        <v>1092</v>
      </c>
      <c r="F51" s="311">
        <v>590</v>
      </c>
      <c r="G51" s="311">
        <v>531</v>
      </c>
      <c r="H51" s="311">
        <v>782</v>
      </c>
      <c r="I51" s="311">
        <v>413</v>
      </c>
      <c r="J51" s="311">
        <v>386</v>
      </c>
      <c r="K51" s="311">
        <v>799</v>
      </c>
      <c r="L51" s="311">
        <v>808</v>
      </c>
      <c r="M51" s="311">
        <v>772</v>
      </c>
      <c r="N51" s="311">
        <v>1034</v>
      </c>
      <c r="O51" s="311">
        <v>1231</v>
      </c>
      <c r="P51" s="311">
        <v>680</v>
      </c>
      <c r="Q51" s="311">
        <v>444</v>
      </c>
      <c r="R51" s="311">
        <v>1076</v>
      </c>
      <c r="S51" s="110">
        <f t="shared" si="25"/>
        <v>11687</v>
      </c>
      <c r="U51" s="421" t="s">
        <v>216</v>
      </c>
      <c r="V51" s="421"/>
      <c r="W51" s="87">
        <v>0.04</v>
      </c>
      <c r="X51" s="342">
        <v>1070</v>
      </c>
      <c r="Y51" s="342">
        <v>1075</v>
      </c>
      <c r="Z51" s="342">
        <v>599</v>
      </c>
      <c r="AA51" s="342">
        <v>526</v>
      </c>
      <c r="AB51" s="342">
        <v>705</v>
      </c>
      <c r="AC51" s="342">
        <v>420</v>
      </c>
      <c r="AD51" s="342">
        <v>423</v>
      </c>
      <c r="AE51" s="342">
        <v>792</v>
      </c>
      <c r="AF51" s="342">
        <v>842</v>
      </c>
      <c r="AG51" s="342">
        <v>785</v>
      </c>
      <c r="AH51" s="342">
        <v>1106</v>
      </c>
      <c r="AI51" s="342">
        <v>1272</v>
      </c>
      <c r="AJ51" s="342">
        <v>718</v>
      </c>
      <c r="AK51" s="342">
        <v>492</v>
      </c>
      <c r="AL51" s="342">
        <v>1107</v>
      </c>
      <c r="AM51" s="110">
        <f t="shared" ref="AM51" si="29">SUM(X51:AL51)</f>
        <v>11932</v>
      </c>
    </row>
    <row r="52" spans="1:39" ht="16.5" customHeight="1" x14ac:dyDescent="0.35">
      <c r="A52" s="432" t="s">
        <v>228</v>
      </c>
      <c r="B52" s="432"/>
      <c r="C52" s="86">
        <v>0.02</v>
      </c>
      <c r="D52" s="311">
        <v>1946</v>
      </c>
      <c r="E52" s="311">
        <v>1265</v>
      </c>
      <c r="F52" s="311">
        <v>772</v>
      </c>
      <c r="G52" s="311">
        <v>467</v>
      </c>
      <c r="H52" s="311">
        <v>682</v>
      </c>
      <c r="I52" s="311">
        <v>319</v>
      </c>
      <c r="J52" s="311">
        <v>439</v>
      </c>
      <c r="K52" s="311">
        <v>520</v>
      </c>
      <c r="L52" s="311">
        <v>1119</v>
      </c>
      <c r="M52" s="311">
        <v>985</v>
      </c>
      <c r="N52" s="311">
        <v>1673</v>
      </c>
      <c r="O52" s="311">
        <v>1815</v>
      </c>
      <c r="P52" s="311">
        <v>826</v>
      </c>
      <c r="Q52" s="311">
        <v>581</v>
      </c>
      <c r="R52" s="311">
        <v>1932</v>
      </c>
      <c r="S52" s="107">
        <f>SUM(D52:R52)</f>
        <v>15341</v>
      </c>
      <c r="U52" s="432" t="s">
        <v>228</v>
      </c>
      <c r="V52" s="432"/>
      <c r="W52" s="86">
        <v>0.02</v>
      </c>
      <c r="X52" s="342">
        <v>1761</v>
      </c>
      <c r="Y52" s="342">
        <v>1170</v>
      </c>
      <c r="Z52" s="342">
        <v>770</v>
      </c>
      <c r="AA52" s="342">
        <v>457</v>
      </c>
      <c r="AB52" s="342">
        <v>625</v>
      </c>
      <c r="AC52" s="342">
        <v>340</v>
      </c>
      <c r="AD52" s="342">
        <v>418</v>
      </c>
      <c r="AE52" s="342">
        <v>535</v>
      </c>
      <c r="AF52" s="342">
        <v>1025</v>
      </c>
      <c r="AG52" s="342">
        <v>860</v>
      </c>
      <c r="AH52" s="342">
        <v>1597</v>
      </c>
      <c r="AI52" s="342">
        <v>1561</v>
      </c>
      <c r="AJ52" s="342">
        <v>775</v>
      </c>
      <c r="AK52" s="342">
        <v>586</v>
      </c>
      <c r="AL52" s="342">
        <v>1714</v>
      </c>
      <c r="AM52" s="107">
        <f>SUM(X52:AL52)</f>
        <v>14194</v>
      </c>
    </row>
    <row r="53" spans="1:39" ht="16.5" customHeight="1" x14ac:dyDescent="0.35">
      <c r="A53" s="412" t="s">
        <v>229</v>
      </c>
      <c r="B53" s="412"/>
      <c r="C53" s="86">
        <v>0.03</v>
      </c>
      <c r="D53" s="311">
        <v>83</v>
      </c>
      <c r="E53" s="311">
        <v>56</v>
      </c>
      <c r="F53" s="311">
        <v>45</v>
      </c>
      <c r="G53" s="311">
        <v>27</v>
      </c>
      <c r="H53" s="311">
        <v>37</v>
      </c>
      <c r="I53" s="311">
        <v>30</v>
      </c>
      <c r="J53" s="311">
        <v>56</v>
      </c>
      <c r="K53" s="311">
        <v>47</v>
      </c>
      <c r="L53" s="311">
        <v>67</v>
      </c>
      <c r="M53" s="311">
        <v>64</v>
      </c>
      <c r="N53" s="311">
        <v>109</v>
      </c>
      <c r="O53" s="311">
        <v>130</v>
      </c>
      <c r="P53" s="311">
        <v>76</v>
      </c>
      <c r="Q53" s="311">
        <v>60</v>
      </c>
      <c r="R53" s="311">
        <v>116</v>
      </c>
      <c r="S53" s="107">
        <f>SUM(D53:R53)</f>
        <v>1003</v>
      </c>
      <c r="U53" s="412" t="s">
        <v>229</v>
      </c>
      <c r="V53" s="412"/>
      <c r="W53" s="86">
        <v>0.03</v>
      </c>
      <c r="X53" s="342">
        <v>85</v>
      </c>
      <c r="Y53" s="342">
        <v>61</v>
      </c>
      <c r="Z53" s="342">
        <v>42</v>
      </c>
      <c r="AA53" s="342">
        <v>22</v>
      </c>
      <c r="AB53" s="342">
        <v>35</v>
      </c>
      <c r="AC53" s="342">
        <v>26</v>
      </c>
      <c r="AD53" s="342">
        <v>47</v>
      </c>
      <c r="AE53" s="342">
        <v>44</v>
      </c>
      <c r="AF53" s="342">
        <v>55</v>
      </c>
      <c r="AG53" s="342">
        <v>63</v>
      </c>
      <c r="AH53" s="342">
        <v>89</v>
      </c>
      <c r="AI53" s="342">
        <v>115</v>
      </c>
      <c r="AJ53" s="342">
        <v>63</v>
      </c>
      <c r="AK53" s="342">
        <v>53</v>
      </c>
      <c r="AL53" s="342">
        <v>116</v>
      </c>
      <c r="AM53" s="107">
        <f>SUM(X53:AL53)</f>
        <v>916</v>
      </c>
    </row>
    <row r="54" spans="1:39" ht="16.5" customHeight="1" thickBot="1" x14ac:dyDescent="0.4">
      <c r="A54" s="416" t="str">
        <f>'Tabell 3.1 DOK32025'!A50</f>
        <v>Fordelingsnøkkel FO2C</v>
      </c>
      <c r="B54" s="416"/>
      <c r="C54" s="208" t="s">
        <v>202</v>
      </c>
      <c r="D54" s="209">
        <f>(D44/$S$44*$C$44+D45/$S$45*$C$45+D46/$S$46*$C$46+D47/$S$47*$C$47+D48/$S$48*$C$48+D51/$S$51*$C$51+D52/$S$52*$C$52+D53/$S$53*$C$53)*100</f>
        <v>8.7012115162232657</v>
      </c>
      <c r="E54" s="209">
        <f t="shared" ref="E54:R54" si="30">(E44/$S$44*$C$44+E45/$S$45*$C$45+E46/$S$46*$C$46+E47/$S$47*$C$47+E48/$S$48*$C$48+E51/$S$51*$C$51+E52/$S$52*$C$52+E53/$S$53*$C$53)*100</f>
        <v>7.8909643506084519</v>
      </c>
      <c r="F54" s="209">
        <f t="shared" si="30"/>
        <v>5.6424020903178533</v>
      </c>
      <c r="G54" s="209">
        <f t="shared" si="30"/>
        <v>3.8191544355717451</v>
      </c>
      <c r="H54" s="209">
        <f t="shared" si="30"/>
        <v>5.3540760275349539</v>
      </c>
      <c r="I54" s="209">
        <f t="shared" si="30"/>
        <v>4.8499090649671759</v>
      </c>
      <c r="J54" s="209">
        <f t="shared" si="30"/>
        <v>7.7418702417892487</v>
      </c>
      <c r="K54" s="209">
        <f t="shared" si="30"/>
        <v>7.6144296898011579</v>
      </c>
      <c r="L54" s="209">
        <f t="shared" si="30"/>
        <v>6.2553107691430716</v>
      </c>
      <c r="M54" s="209">
        <f t="shared" si="30"/>
        <v>4.5973960521647719</v>
      </c>
      <c r="N54" s="209">
        <f t="shared" si="30"/>
        <v>6.1747084551043878</v>
      </c>
      <c r="O54" s="209">
        <f t="shared" si="30"/>
        <v>8.4998578682449111</v>
      </c>
      <c r="P54" s="209">
        <f>(P44/$S$44*$C$44+P45/$S$45*$C$45+P46/$S$46*$C$46+P47/$S$47*$C$47+P48/$S$48*$C$48+P51/$S$51*$C$51+P52/$S$52*$C$52+P53/$S$53*$C$53)*100</f>
        <v>7.8705421211224911</v>
      </c>
      <c r="Q54" s="209">
        <f t="shared" si="30"/>
        <v>7.7045537082193709</v>
      </c>
      <c r="R54" s="209">
        <f t="shared" si="30"/>
        <v>7.2836136091871451</v>
      </c>
      <c r="S54" s="209">
        <f>SUM(D54:R54)</f>
        <v>100.00000000000001</v>
      </c>
      <c r="U54" s="416" t="str">
        <f>A54</f>
        <v>Fordelingsnøkkel FO2C</v>
      </c>
      <c r="V54" s="416"/>
      <c r="W54" s="208" t="s">
        <v>202</v>
      </c>
      <c r="X54" s="209">
        <f t="shared" ref="X54:AL54" si="31">(X44/$AM$44*$W$44+X45/$AM$45*$W$45+X46/$AM$46*$W$46+X47/$AM$47*$W$47+X48/$AM$48*$W$48+X51/$AM$51*$W$51+X52/$AM$52*$W$52+X53/$AM$53*$W$53)*100</f>
        <v>8.6624521998139201</v>
      </c>
      <c r="Y54" s="209">
        <f t="shared" si="31"/>
        <v>7.8581230626244958</v>
      </c>
      <c r="Z54" s="209">
        <f t="shared" si="31"/>
        <v>5.6319588153532694</v>
      </c>
      <c r="AA54" s="209">
        <f t="shared" si="31"/>
        <v>3.8684029464977199</v>
      </c>
      <c r="AB54" s="209">
        <f t="shared" si="31"/>
        <v>5.3413342046610701</v>
      </c>
      <c r="AC54" s="209">
        <f t="shared" si="31"/>
        <v>4.8364998176554108</v>
      </c>
      <c r="AD54" s="209">
        <f t="shared" si="31"/>
        <v>7.8242004588047696</v>
      </c>
      <c r="AE54" s="209">
        <f t="shared" si="31"/>
        <v>7.7111474678040803</v>
      </c>
      <c r="AF54" s="209">
        <f t="shared" si="31"/>
        <v>6.3666179210012688</v>
      </c>
      <c r="AG54" s="209">
        <f t="shared" si="31"/>
        <v>4.5378050364916866</v>
      </c>
      <c r="AH54" s="209">
        <f t="shared" si="31"/>
        <v>6.1124108282804226</v>
      </c>
      <c r="AI54" s="209">
        <f>(AI44/$AM$44*$W$44+AI45/$AM$45*$W$45+AI46/$AM$46*$W$46+AI47/$AM$47*$W$47+AI48/$AM$48*$W$48+AI51/$AM$51*$W$51+AI52/$AM$52*$W$52+AI53/$AM$53*$W$53)*100</f>
        <v>8.3779936764171605</v>
      </c>
      <c r="AJ54" s="209">
        <f t="shared" si="31"/>
        <v>7.7397420521517351</v>
      </c>
      <c r="AK54" s="209">
        <f t="shared" si="31"/>
        <v>7.7947360458882855</v>
      </c>
      <c r="AL54" s="209">
        <f t="shared" si="31"/>
        <v>7.3365754665546987</v>
      </c>
      <c r="AM54" s="209">
        <f>SUM(X54:AL54)</f>
        <v>100</v>
      </c>
    </row>
    <row r="55" spans="1:39" ht="16.5" customHeight="1" thickBot="1" x14ac:dyDescent="0.4">
      <c r="A55" s="388"/>
      <c r="B55" s="388"/>
      <c r="C55" s="78"/>
      <c r="D55" s="17"/>
      <c r="E55" s="17"/>
      <c r="F55" s="17"/>
      <c r="G55" s="17"/>
      <c r="H55" s="17"/>
      <c r="I55" s="17"/>
      <c r="J55" s="17"/>
      <c r="K55" s="17"/>
      <c r="L55" s="17"/>
      <c r="M55" s="17"/>
      <c r="N55" s="17"/>
      <c r="O55" s="17"/>
      <c r="P55" s="17"/>
      <c r="Q55" s="17"/>
      <c r="R55" s="17"/>
      <c r="S55" s="17"/>
      <c r="U55" s="388"/>
      <c r="V55" s="388"/>
      <c r="W55" s="78"/>
      <c r="X55" s="17"/>
      <c r="Y55" s="17"/>
      <c r="Z55" s="17"/>
      <c r="AA55" s="17"/>
      <c r="AB55" s="17"/>
      <c r="AC55" s="17"/>
      <c r="AD55" s="17"/>
      <c r="AE55" s="17"/>
      <c r="AF55" s="17"/>
      <c r="AG55" s="17"/>
      <c r="AH55" s="17"/>
      <c r="AI55" s="17"/>
      <c r="AJ55" s="17"/>
      <c r="AK55" s="17"/>
      <c r="AL55" s="17"/>
      <c r="AM55" s="17"/>
    </row>
    <row r="56" spans="1:39" ht="16.5" customHeight="1" x14ac:dyDescent="0.35">
      <c r="A56" s="418" t="str">
        <f>'Tabell 2.1 DOK32025'!A36</f>
        <v>FO3 Helse og omsorg</v>
      </c>
      <c r="B56" s="418"/>
      <c r="C56" s="210"/>
      <c r="D56" s="211"/>
      <c r="E56" s="211"/>
      <c r="F56" s="211"/>
      <c r="G56" s="211"/>
      <c r="H56" s="211"/>
      <c r="I56" s="211"/>
      <c r="J56" s="211"/>
      <c r="K56" s="211"/>
      <c r="L56" s="211"/>
      <c r="M56" s="211"/>
      <c r="N56" s="211"/>
      <c r="O56" s="211"/>
      <c r="P56" s="211"/>
      <c r="Q56" s="211"/>
      <c r="R56" s="211"/>
      <c r="S56" s="211"/>
      <c r="U56" s="418" t="str">
        <f>A56</f>
        <v>FO3 Helse og omsorg</v>
      </c>
      <c r="V56" s="418"/>
      <c r="W56" s="210"/>
      <c r="X56" s="211"/>
      <c r="Y56" s="211"/>
      <c r="Z56" s="211"/>
      <c r="AA56" s="211"/>
      <c r="AB56" s="211"/>
      <c r="AC56" s="211"/>
      <c r="AD56" s="211"/>
      <c r="AE56" s="211"/>
      <c r="AF56" s="211"/>
      <c r="AG56" s="211"/>
      <c r="AH56" s="211"/>
      <c r="AI56" s="211"/>
      <c r="AJ56" s="211"/>
      <c r="AK56" s="211"/>
      <c r="AL56" s="211"/>
      <c r="AM56" s="211"/>
    </row>
    <row r="57" spans="1:39" ht="16.5" customHeight="1" x14ac:dyDescent="0.35">
      <c r="A57" s="412" t="s">
        <v>231</v>
      </c>
      <c r="B57" s="412"/>
      <c r="C57" s="88">
        <v>4.9000000000000002E-2</v>
      </c>
      <c r="D57" s="311">
        <v>218</v>
      </c>
      <c r="E57" s="311">
        <v>140</v>
      </c>
      <c r="F57" s="311">
        <v>108</v>
      </c>
      <c r="G57" s="311">
        <v>77</v>
      </c>
      <c r="H57" s="311">
        <v>107</v>
      </c>
      <c r="I57" s="311">
        <v>108</v>
      </c>
      <c r="J57" s="311">
        <v>192</v>
      </c>
      <c r="K57" s="311">
        <v>209</v>
      </c>
      <c r="L57" s="311">
        <v>189</v>
      </c>
      <c r="M57" s="311">
        <v>155</v>
      </c>
      <c r="N57" s="311">
        <v>256</v>
      </c>
      <c r="O57" s="311">
        <v>346</v>
      </c>
      <c r="P57" s="311">
        <v>249</v>
      </c>
      <c r="Q57" s="311">
        <v>261</v>
      </c>
      <c r="R57" s="311">
        <v>274</v>
      </c>
      <c r="S57" s="108">
        <f>SUM(D57:R57)</f>
        <v>2889</v>
      </c>
      <c r="T57" s="83"/>
      <c r="U57" s="412" t="s">
        <v>231</v>
      </c>
      <c r="V57" s="412"/>
      <c r="W57" s="88">
        <v>4.9000000000000002E-2</v>
      </c>
      <c r="X57" s="342">
        <v>228</v>
      </c>
      <c r="Y57" s="342">
        <v>154</v>
      </c>
      <c r="Z57" s="342">
        <v>123</v>
      </c>
      <c r="AA57" s="342">
        <v>84</v>
      </c>
      <c r="AB57" s="342">
        <v>111</v>
      </c>
      <c r="AC57" s="342">
        <v>122</v>
      </c>
      <c r="AD57" s="342">
        <v>211</v>
      </c>
      <c r="AE57" s="342">
        <v>233</v>
      </c>
      <c r="AF57" s="342">
        <v>214</v>
      </c>
      <c r="AG57" s="342">
        <v>172</v>
      </c>
      <c r="AH57" s="342">
        <v>276</v>
      </c>
      <c r="AI57" s="342">
        <v>383</v>
      </c>
      <c r="AJ57" s="342">
        <v>260</v>
      </c>
      <c r="AK57" s="342">
        <v>285</v>
      </c>
      <c r="AL57" s="342">
        <v>316</v>
      </c>
      <c r="AM57" s="108">
        <f>SUM(X57:AL57)</f>
        <v>3172</v>
      </c>
    </row>
    <row r="58" spans="1:39" ht="16.5" customHeight="1" x14ac:dyDescent="0.35">
      <c r="A58" s="412" t="s">
        <v>232</v>
      </c>
      <c r="B58" s="412"/>
      <c r="C58" s="86">
        <v>0.121</v>
      </c>
      <c r="D58" s="311">
        <v>2346</v>
      </c>
      <c r="E58" s="311">
        <v>1954</v>
      </c>
      <c r="F58" s="311">
        <v>1553</v>
      </c>
      <c r="G58" s="311">
        <v>1160</v>
      </c>
      <c r="H58" s="311">
        <v>1621</v>
      </c>
      <c r="I58" s="311">
        <v>692</v>
      </c>
      <c r="J58" s="311">
        <v>889</v>
      </c>
      <c r="K58" s="311">
        <v>1131</v>
      </c>
      <c r="L58" s="311">
        <v>1079</v>
      </c>
      <c r="M58" s="311">
        <v>1472</v>
      </c>
      <c r="N58" s="311">
        <v>1370</v>
      </c>
      <c r="O58" s="311">
        <v>2196</v>
      </c>
      <c r="P58" s="311">
        <v>1677</v>
      </c>
      <c r="Q58" s="311">
        <v>1459</v>
      </c>
      <c r="R58" s="311">
        <v>1483</v>
      </c>
      <c r="S58" s="108">
        <f>SUM(D58:R58)</f>
        <v>22082</v>
      </c>
      <c r="U58" s="412" t="s">
        <v>232</v>
      </c>
      <c r="V58" s="412"/>
      <c r="W58" s="86">
        <v>0.121</v>
      </c>
      <c r="X58" s="342">
        <v>2444</v>
      </c>
      <c r="Y58" s="342">
        <v>1958</v>
      </c>
      <c r="Z58" s="342">
        <v>1612</v>
      </c>
      <c r="AA58" s="342">
        <v>1176</v>
      </c>
      <c r="AB58" s="342">
        <v>1639</v>
      </c>
      <c r="AC58" s="342">
        <v>694</v>
      </c>
      <c r="AD58" s="342">
        <v>914</v>
      </c>
      <c r="AE58" s="342">
        <v>1194</v>
      </c>
      <c r="AF58" s="342">
        <v>1091</v>
      </c>
      <c r="AG58" s="342">
        <v>1514</v>
      </c>
      <c r="AH58" s="342">
        <v>1426</v>
      </c>
      <c r="AI58" s="342">
        <v>2222</v>
      </c>
      <c r="AJ58" s="342">
        <v>1690</v>
      </c>
      <c r="AK58" s="342">
        <v>1516</v>
      </c>
      <c r="AL58" s="342">
        <v>1524</v>
      </c>
      <c r="AM58" s="108">
        <f>SUM(X58:AL58)</f>
        <v>22614</v>
      </c>
    </row>
    <row r="59" spans="1:39" ht="16.5" customHeight="1" x14ac:dyDescent="0.35">
      <c r="A59" s="412" t="s">
        <v>233</v>
      </c>
      <c r="B59" s="412"/>
      <c r="C59" s="86">
        <v>4.4999999999999998E-2</v>
      </c>
      <c r="D59" s="311">
        <v>128</v>
      </c>
      <c r="E59" s="311">
        <v>80</v>
      </c>
      <c r="F59" s="311">
        <v>58</v>
      </c>
      <c r="G59" s="311">
        <v>33</v>
      </c>
      <c r="H59" s="311">
        <v>77</v>
      </c>
      <c r="I59" s="311">
        <v>62</v>
      </c>
      <c r="J59" s="311">
        <v>91</v>
      </c>
      <c r="K59" s="311">
        <v>76</v>
      </c>
      <c r="L59" s="311">
        <v>108</v>
      </c>
      <c r="M59" s="311">
        <v>118</v>
      </c>
      <c r="N59" s="311">
        <v>165</v>
      </c>
      <c r="O59" s="311">
        <v>233</v>
      </c>
      <c r="P59" s="311">
        <v>122</v>
      </c>
      <c r="Q59" s="311">
        <v>125</v>
      </c>
      <c r="R59" s="311">
        <v>219</v>
      </c>
      <c r="S59" s="108">
        <f>SUM(D59:R59)</f>
        <v>1695</v>
      </c>
      <c r="U59" s="412" t="s">
        <v>233</v>
      </c>
      <c r="V59" s="412"/>
      <c r="W59" s="86">
        <v>4.4999999999999998E-2</v>
      </c>
      <c r="X59" s="342">
        <v>131</v>
      </c>
      <c r="Y59" s="342">
        <v>77</v>
      </c>
      <c r="Z59" s="342">
        <v>65</v>
      </c>
      <c r="AA59" s="342">
        <v>30</v>
      </c>
      <c r="AB59" s="342">
        <v>78</v>
      </c>
      <c r="AC59" s="342">
        <v>61</v>
      </c>
      <c r="AD59" s="342">
        <v>91</v>
      </c>
      <c r="AE59" s="342">
        <v>82</v>
      </c>
      <c r="AF59" s="342">
        <v>111</v>
      </c>
      <c r="AG59" s="342">
        <v>124</v>
      </c>
      <c r="AH59" s="342">
        <v>178</v>
      </c>
      <c r="AI59" s="342">
        <v>243</v>
      </c>
      <c r="AJ59" s="342">
        <v>122</v>
      </c>
      <c r="AK59" s="342">
        <v>132</v>
      </c>
      <c r="AL59" s="342">
        <v>229</v>
      </c>
      <c r="AM59" s="108">
        <f>SUM(X59:AL59)</f>
        <v>1754</v>
      </c>
    </row>
    <row r="60" spans="1:39" ht="16.5" customHeight="1" x14ac:dyDescent="0.35">
      <c r="A60" s="412" t="s">
        <v>234</v>
      </c>
      <c r="B60" s="412"/>
      <c r="C60" s="86">
        <v>2.5000000000000001E-2</v>
      </c>
      <c r="D60" s="311">
        <f>D61*D62</f>
        <v>13430.144356612818</v>
      </c>
      <c r="E60" s="311">
        <f t="shared" ref="E60:R60" si="32">E61*E62</f>
        <v>11518.53037773329</v>
      </c>
      <c r="F60" s="311">
        <f t="shared" si="32"/>
        <v>9510.3955157713481</v>
      </c>
      <c r="G60" s="311">
        <f t="shared" si="32"/>
        <v>6373.4476506090423</v>
      </c>
      <c r="H60" s="311">
        <f t="shared" si="32"/>
        <v>9679.3064130974381</v>
      </c>
      <c r="I60" s="311">
        <f t="shared" si="32"/>
        <v>5219.7622380756284</v>
      </c>
      <c r="J60" s="311">
        <f t="shared" si="32"/>
        <v>6849.687556623102</v>
      </c>
      <c r="K60" s="311">
        <f t="shared" si="32"/>
        <v>6802.9305210314815</v>
      </c>
      <c r="L60" s="311">
        <f t="shared" si="32"/>
        <v>6964.2816646610954</v>
      </c>
      <c r="M60" s="311">
        <f t="shared" si="32"/>
        <v>9153.1640126235125</v>
      </c>
      <c r="N60" s="311">
        <f t="shared" si="32"/>
        <v>7950.2910337372386</v>
      </c>
      <c r="O60" s="311">
        <f t="shared" si="32"/>
        <v>11182.326040720223</v>
      </c>
      <c r="P60" s="311">
        <f t="shared" si="32"/>
        <v>10715.700897046921</v>
      </c>
      <c r="Q60" s="311">
        <f t="shared" si="32"/>
        <v>8611.5660276097515</v>
      </c>
      <c r="R60" s="311">
        <f t="shared" si="32"/>
        <v>7623.561191830956</v>
      </c>
      <c r="S60" s="108">
        <f>SUM(D60:R60)</f>
        <v>131585.09549778386</v>
      </c>
      <c r="U60" s="412" t="s">
        <v>234</v>
      </c>
      <c r="V60" s="412"/>
      <c r="W60" s="86">
        <v>2.5000000000000001E-2</v>
      </c>
      <c r="X60" s="345">
        <f>X61*X62</f>
        <v>13489.026314864412</v>
      </c>
      <c r="Y60" s="345">
        <f t="shared" ref="Y60" si="33">Y61*Y62</f>
        <v>11859.063651215203</v>
      </c>
      <c r="Z60" s="345">
        <f t="shared" ref="Z60:AL60" si="34">Z61*Z62</f>
        <v>9624.6218153205955</v>
      </c>
      <c r="AA60" s="345">
        <f t="shared" si="34"/>
        <v>6188.4955994056236</v>
      </c>
      <c r="AB60" s="345">
        <f t="shared" si="34"/>
        <v>9934.6015066792625</v>
      </c>
      <c r="AC60" s="345">
        <f t="shared" si="34"/>
        <v>5487.467530099264</v>
      </c>
      <c r="AD60" s="345">
        <f t="shared" si="34"/>
        <v>6638.7179093839768</v>
      </c>
      <c r="AE60" s="345">
        <f t="shared" si="34"/>
        <v>7475.3468865952045</v>
      </c>
      <c r="AF60" s="345">
        <f t="shared" si="34"/>
        <v>6930.7041438811666</v>
      </c>
      <c r="AG60" s="345">
        <f t="shared" si="34"/>
        <v>9246.6913891919103</v>
      </c>
      <c r="AH60" s="345">
        <f t="shared" si="34"/>
        <v>8249.4833096193761</v>
      </c>
      <c r="AI60" s="345">
        <f t="shared" si="34"/>
        <v>11387.832003258127</v>
      </c>
      <c r="AJ60" s="345">
        <f t="shared" si="34"/>
        <v>11201.662241827727</v>
      </c>
      <c r="AK60" s="345">
        <f t="shared" si="34"/>
        <v>8817.540240311082</v>
      </c>
      <c r="AL60" s="345">
        <f t="shared" si="34"/>
        <v>7689.4818481929988</v>
      </c>
      <c r="AM60" s="108">
        <f>SUM(X60:AL60)</f>
        <v>134220.73638984593</v>
      </c>
    </row>
    <row r="61" spans="1:39" ht="16.5" customHeight="1" x14ac:dyDescent="0.35">
      <c r="A61" s="412" t="s">
        <v>271</v>
      </c>
      <c r="B61" s="412"/>
      <c r="C61" s="86" t="s">
        <v>202</v>
      </c>
      <c r="D61" s="311">
        <v>9483</v>
      </c>
      <c r="E61" s="311">
        <v>8245</v>
      </c>
      <c r="F61" s="311">
        <v>6086</v>
      </c>
      <c r="G61" s="311">
        <v>5757</v>
      </c>
      <c r="H61" s="311">
        <v>10961</v>
      </c>
      <c r="I61" s="311">
        <v>7060</v>
      </c>
      <c r="J61" s="311">
        <v>10147</v>
      </c>
      <c r="K61" s="311">
        <v>10639</v>
      </c>
      <c r="L61" s="311">
        <v>6171</v>
      </c>
      <c r="M61" s="311">
        <v>6047</v>
      </c>
      <c r="N61" s="311">
        <v>7076</v>
      </c>
      <c r="O61" s="311">
        <v>9777</v>
      </c>
      <c r="P61" s="311">
        <v>10832</v>
      </c>
      <c r="Q61" s="311">
        <v>11431</v>
      </c>
      <c r="R61" s="311">
        <v>8220</v>
      </c>
      <c r="S61" s="108">
        <f t="shared" ref="S61:S64" si="35">SUM(D61:R61)</f>
        <v>127932</v>
      </c>
      <c r="U61" s="412" t="s">
        <v>423</v>
      </c>
      <c r="V61" s="412"/>
      <c r="W61" s="86" t="s">
        <v>202</v>
      </c>
      <c r="X61" s="342">
        <v>9815</v>
      </c>
      <c r="Y61" s="342">
        <v>8685</v>
      </c>
      <c r="Z61" s="342">
        <v>6269</v>
      </c>
      <c r="AA61" s="342">
        <v>5821</v>
      </c>
      <c r="AB61" s="342">
        <v>11164</v>
      </c>
      <c r="AC61" s="342">
        <v>7208</v>
      </c>
      <c r="AD61" s="342">
        <v>10290</v>
      </c>
      <c r="AE61" s="342">
        <v>10783</v>
      </c>
      <c r="AF61" s="342">
        <v>6356</v>
      </c>
      <c r="AG61" s="342">
        <v>6132</v>
      </c>
      <c r="AH61" s="342">
        <v>7220</v>
      </c>
      <c r="AI61" s="342">
        <v>9919</v>
      </c>
      <c r="AJ61" s="342">
        <v>11039</v>
      </c>
      <c r="AK61" s="342">
        <v>11598</v>
      </c>
      <c r="AL61" s="342">
        <v>8315</v>
      </c>
      <c r="AM61" s="108">
        <f t="shared" ref="AM61" si="36">SUM(X61:AL61)</f>
        <v>130614</v>
      </c>
    </row>
    <row r="62" spans="1:39" ht="16.5" customHeight="1" x14ac:dyDescent="0.35">
      <c r="A62" s="412" t="s">
        <v>272</v>
      </c>
      <c r="B62" s="412"/>
      <c r="C62" s="86" t="s">
        <v>202</v>
      </c>
      <c r="D62" s="89">
        <f>'Tabell 4.2-4.4 DOK32025'!D30</f>
        <v>1.4162337189299607</v>
      </c>
      <c r="E62" s="89">
        <f>'Tabell 4.2-4.4 DOK32025'!E30</f>
        <v>1.3970321865049473</v>
      </c>
      <c r="F62" s="89">
        <f>'Tabell 4.2-4.4 DOK32025'!F30</f>
        <v>1.562667682512545</v>
      </c>
      <c r="G62" s="89">
        <f>'Tabell 4.2-4.4 DOK32025'!G30</f>
        <v>1.1070779313199657</v>
      </c>
      <c r="H62" s="89">
        <f>'Tabell 4.2-4.4 DOK32025'!H30</f>
        <v>0.88306782347390189</v>
      </c>
      <c r="I62" s="89">
        <f>'Tabell 4.2-4.4 DOK32025'!I30</f>
        <v>0.73934309321184533</v>
      </c>
      <c r="J62" s="89">
        <f>'Tabell 4.2-4.4 DOK32025'!J30</f>
        <v>0.67504558555465677</v>
      </c>
      <c r="K62" s="89">
        <f>'Tabell 4.2-4.4 DOK32025'!K30</f>
        <v>0.6394332663813781</v>
      </c>
      <c r="L62" s="89">
        <f>'Tabell 4.2-4.4 DOK32025'!L30</f>
        <v>1.1285499375564894</v>
      </c>
      <c r="M62" s="89">
        <f>'Tabell 4.2-4.4 DOK32025'!M30</f>
        <v>1.5136702517981664</v>
      </c>
      <c r="N62" s="89">
        <f>'Tabell 4.2-4.4 DOK32025'!N30</f>
        <v>1.1235572404942396</v>
      </c>
      <c r="O62" s="89">
        <f>'Tabell 4.2-4.4 DOK32025'!O30</f>
        <v>1.1437379605932518</v>
      </c>
      <c r="P62" s="89">
        <f>'Tabell 4.2-4.4 DOK32025'!P30</f>
        <v>0.98926337675839371</v>
      </c>
      <c r="Q62" s="89">
        <f>'Tabell 4.2-4.4 DOK32025'!Q30</f>
        <v>0.75335194012857587</v>
      </c>
      <c r="R62" s="89">
        <f>'Tabell 4.2-4.4 DOK32025'!R30</f>
        <v>0.92744053428600437</v>
      </c>
      <c r="S62" s="106">
        <v>1</v>
      </c>
      <c r="U62" s="412" t="s">
        <v>424</v>
      </c>
      <c r="V62" s="412"/>
      <c r="W62" s="86" t="s">
        <v>202</v>
      </c>
      <c r="X62" s="346">
        <f>'Tabell 4.2-4.4'!D30</f>
        <v>1.3743276938221509</v>
      </c>
      <c r="Y62" s="346">
        <f>'Tabell 4.2-4.4'!E30</f>
        <v>1.3654650145325506</v>
      </c>
      <c r="Z62" s="346">
        <f>'Tabell 4.2-4.4'!F30</f>
        <v>1.5352722627724671</v>
      </c>
      <c r="AA62" s="346">
        <f>'Tabell 4.2-4.4'!G30</f>
        <v>1.0631327262335721</v>
      </c>
      <c r="AB62" s="346">
        <f>'Tabell 4.2-4.4'!H30</f>
        <v>0.88987831482257818</v>
      </c>
      <c r="AC62" s="346">
        <f>'Tabell 4.2-4.4'!I30</f>
        <v>0.76130237653985344</v>
      </c>
      <c r="AD62" s="346">
        <f>'Tabell 4.2-4.4'!J30</f>
        <v>0.64516209031914251</v>
      </c>
      <c r="AE62" s="346">
        <f>'Tabell 4.2-4.4'!K30</f>
        <v>0.69325298030188298</v>
      </c>
      <c r="AF62" s="346">
        <f>'Tabell 4.2-4.4'!L30</f>
        <v>1.0904191541663257</v>
      </c>
      <c r="AG62" s="346">
        <f>'Tabell 4.2-4.4'!M30</f>
        <v>1.5079405396594765</v>
      </c>
      <c r="AH62" s="346">
        <f>'Tabell 4.2-4.4'!N30</f>
        <v>1.1425877160137641</v>
      </c>
      <c r="AI62" s="346">
        <f>'Tabell 4.2-4.4'!O30</f>
        <v>1.1480826699524274</v>
      </c>
      <c r="AJ62" s="346">
        <f>'Tabell 4.2-4.4'!P30</f>
        <v>1.0147352334294526</v>
      </c>
      <c r="AK62" s="346">
        <f>'Tabell 4.2-4.4'!Q30</f>
        <v>0.76026385931290585</v>
      </c>
      <c r="AL62" s="346">
        <f>'Tabell 4.2-4.4'!R30</f>
        <v>0.92477232088911587</v>
      </c>
      <c r="AM62" s="106">
        <v>1</v>
      </c>
    </row>
    <row r="63" spans="1:39" ht="16.5" customHeight="1" x14ac:dyDescent="0.35">
      <c r="A63" s="412" t="s">
        <v>235</v>
      </c>
      <c r="B63" s="412"/>
      <c r="C63" s="86">
        <v>0.13</v>
      </c>
      <c r="D63" s="311">
        <v>72</v>
      </c>
      <c r="E63" s="311">
        <v>54</v>
      </c>
      <c r="F63" s="311">
        <v>72</v>
      </c>
      <c r="G63" s="311">
        <v>26</v>
      </c>
      <c r="H63" s="311">
        <v>52</v>
      </c>
      <c r="I63" s="311">
        <v>78</v>
      </c>
      <c r="J63" s="311">
        <v>90</v>
      </c>
      <c r="K63" s="311">
        <v>91</v>
      </c>
      <c r="L63" s="311">
        <v>68</v>
      </c>
      <c r="M63" s="311">
        <v>77</v>
      </c>
      <c r="N63" s="311">
        <v>94</v>
      </c>
      <c r="O63" s="311">
        <v>108</v>
      </c>
      <c r="P63" s="311">
        <v>98</v>
      </c>
      <c r="Q63" s="311">
        <v>85</v>
      </c>
      <c r="R63" s="311">
        <v>130</v>
      </c>
      <c r="S63" s="108">
        <f>SUM(D63:R63)</f>
        <v>1195</v>
      </c>
      <c r="U63" s="412" t="s">
        <v>235</v>
      </c>
      <c r="V63" s="412"/>
      <c r="W63" s="86">
        <v>0.13</v>
      </c>
      <c r="X63" s="342">
        <v>71</v>
      </c>
      <c r="Y63" s="342">
        <v>52</v>
      </c>
      <c r="Z63" s="342">
        <v>71</v>
      </c>
      <c r="AA63" s="342">
        <v>21</v>
      </c>
      <c r="AB63" s="342">
        <v>55</v>
      </c>
      <c r="AC63" s="342">
        <v>72</v>
      </c>
      <c r="AD63" s="342">
        <v>97</v>
      </c>
      <c r="AE63" s="342">
        <v>86</v>
      </c>
      <c r="AF63" s="342">
        <v>67</v>
      </c>
      <c r="AG63" s="342">
        <v>71</v>
      </c>
      <c r="AH63" s="342">
        <v>86</v>
      </c>
      <c r="AI63" s="342">
        <v>117</v>
      </c>
      <c r="AJ63" s="342">
        <v>92</v>
      </c>
      <c r="AK63" s="342">
        <v>80</v>
      </c>
      <c r="AL63" s="342">
        <v>134</v>
      </c>
      <c r="AM63" s="108">
        <f>SUM(X63:AL63)</f>
        <v>1172</v>
      </c>
    </row>
    <row r="64" spans="1:39" ht="16.5" customHeight="1" x14ac:dyDescent="0.35">
      <c r="A64" s="412" t="s">
        <v>236</v>
      </c>
      <c r="B64" s="412"/>
      <c r="C64" s="86">
        <v>0.09</v>
      </c>
      <c r="D64" s="311">
        <v>1597</v>
      </c>
      <c r="E64" s="311">
        <v>1656</v>
      </c>
      <c r="F64" s="311">
        <v>1192</v>
      </c>
      <c r="G64" s="311">
        <v>1113</v>
      </c>
      <c r="H64" s="311">
        <v>1270</v>
      </c>
      <c r="I64" s="311">
        <v>466</v>
      </c>
      <c r="J64" s="311">
        <v>702</v>
      </c>
      <c r="K64" s="311">
        <v>829</v>
      </c>
      <c r="L64" s="311">
        <v>687</v>
      </c>
      <c r="M64" s="311">
        <v>765</v>
      </c>
      <c r="N64" s="311">
        <v>826</v>
      </c>
      <c r="O64" s="311">
        <v>1238</v>
      </c>
      <c r="P64" s="311">
        <v>982</v>
      </c>
      <c r="Q64" s="311">
        <v>771</v>
      </c>
      <c r="R64" s="311">
        <v>921</v>
      </c>
      <c r="S64" s="108">
        <f t="shared" si="35"/>
        <v>15015</v>
      </c>
      <c r="U64" s="412" t="s">
        <v>236</v>
      </c>
      <c r="V64" s="412"/>
      <c r="W64" s="86">
        <v>0.09</v>
      </c>
      <c r="X64" s="342">
        <v>1660</v>
      </c>
      <c r="Y64" s="342">
        <v>1694</v>
      </c>
      <c r="Z64" s="342">
        <v>1215</v>
      </c>
      <c r="AA64" s="342">
        <v>1162</v>
      </c>
      <c r="AB64" s="342">
        <v>1328</v>
      </c>
      <c r="AC64" s="342">
        <v>479</v>
      </c>
      <c r="AD64" s="342">
        <v>733</v>
      </c>
      <c r="AE64" s="342">
        <v>856</v>
      </c>
      <c r="AF64" s="342">
        <v>701</v>
      </c>
      <c r="AG64" s="342">
        <v>760</v>
      </c>
      <c r="AH64" s="342">
        <v>845</v>
      </c>
      <c r="AI64" s="342">
        <v>1246</v>
      </c>
      <c r="AJ64" s="342">
        <v>991</v>
      </c>
      <c r="AK64" s="342">
        <v>800</v>
      </c>
      <c r="AL64" s="342">
        <v>923</v>
      </c>
      <c r="AM64" s="108">
        <f t="shared" ref="AM64" si="37">SUM(X64:AL64)</f>
        <v>15393</v>
      </c>
    </row>
    <row r="65" spans="1:39" ht="16.5" customHeight="1" x14ac:dyDescent="0.35">
      <c r="A65" s="412" t="s">
        <v>237</v>
      </c>
      <c r="B65" s="412"/>
      <c r="C65" s="86">
        <v>4.8000000000000001E-2</v>
      </c>
      <c r="D65" s="311">
        <f>(D66+D67)*D68</f>
        <v>4938.4069779087731</v>
      </c>
      <c r="E65" s="311">
        <f t="shared" ref="E65:R65" si="38">(E66+E67)*E68</f>
        <v>4165.9499801577531</v>
      </c>
      <c r="F65" s="311">
        <f t="shared" si="38"/>
        <v>4294.210791544474</v>
      </c>
      <c r="G65" s="311">
        <f t="shared" si="38"/>
        <v>2510.8527482336822</v>
      </c>
      <c r="H65" s="311">
        <f t="shared" si="38"/>
        <v>5187.1403950856993</v>
      </c>
      <c r="I65" s="311">
        <f t="shared" si="38"/>
        <v>3402.4569149609124</v>
      </c>
      <c r="J65" s="311">
        <f t="shared" si="38"/>
        <v>4098.2017499023214</v>
      </c>
      <c r="K65" s="311">
        <f t="shared" si="38"/>
        <v>3183.7382333128817</v>
      </c>
      <c r="L65" s="311">
        <f t="shared" si="38"/>
        <v>2804.4465948278762</v>
      </c>
      <c r="M65" s="311">
        <f t="shared" si="38"/>
        <v>3696.3827548911222</v>
      </c>
      <c r="N65" s="311">
        <f t="shared" si="38"/>
        <v>3487.5216744941195</v>
      </c>
      <c r="O65" s="311">
        <f t="shared" si="38"/>
        <v>5485.3672590052356</v>
      </c>
      <c r="P65" s="311">
        <f t="shared" si="38"/>
        <v>4602.0532286800471</v>
      </c>
      <c r="Q65" s="311">
        <f t="shared" si="38"/>
        <v>4302.3929300742966</v>
      </c>
      <c r="R65" s="311">
        <f t="shared" si="38"/>
        <v>3324.8743154153258</v>
      </c>
      <c r="S65" s="108">
        <f>SUM(D65:R65)</f>
        <v>59483.996548494521</v>
      </c>
      <c r="U65" s="412" t="s">
        <v>237</v>
      </c>
      <c r="V65" s="412"/>
      <c r="W65" s="86">
        <v>4.8000000000000001E-2</v>
      </c>
      <c r="X65" s="345">
        <f>(X66+X67)*X68</f>
        <v>5013.5474270632067</v>
      </c>
      <c r="Y65" s="345">
        <f t="shared" ref="Y65:AL65" si="39">(Y66+Y67)*Y68</f>
        <v>4166.0337593388122</v>
      </c>
      <c r="Z65" s="345">
        <f t="shared" si="39"/>
        <v>4292.6212467118175</v>
      </c>
      <c r="AA65" s="345">
        <f t="shared" si="39"/>
        <v>2463.2785266831866</v>
      </c>
      <c r="AB65" s="345">
        <f t="shared" si="39"/>
        <v>5213.7970465454855</v>
      </c>
      <c r="AC65" s="345">
        <f t="shared" si="39"/>
        <v>3469.2549298921122</v>
      </c>
      <c r="AD65" s="345">
        <f t="shared" si="39"/>
        <v>3921.9403470500674</v>
      </c>
      <c r="AE65" s="345">
        <f t="shared" si="39"/>
        <v>3510.6330922487355</v>
      </c>
      <c r="AF65" s="345">
        <f t="shared" si="39"/>
        <v>2735.8616578033111</v>
      </c>
      <c r="AG65" s="345">
        <f t="shared" si="39"/>
        <v>3745.7243005141395</v>
      </c>
      <c r="AH65" s="345">
        <f t="shared" si="39"/>
        <v>3466.6111303857601</v>
      </c>
      <c r="AI65" s="345">
        <f t="shared" si="39"/>
        <v>5497.019823732222</v>
      </c>
      <c r="AJ65" s="345">
        <f t="shared" si="39"/>
        <v>4800.7123893547405</v>
      </c>
      <c r="AK65" s="345">
        <f t="shared" si="39"/>
        <v>4417.1330226079826</v>
      </c>
      <c r="AL65" s="345">
        <f t="shared" si="39"/>
        <v>3456.7989354835149</v>
      </c>
      <c r="AM65" s="108">
        <f>SUM(X65:AL65)</f>
        <v>60170.967635415094</v>
      </c>
    </row>
    <row r="66" spans="1:39" ht="16.5" customHeight="1" x14ac:dyDescent="0.35">
      <c r="A66" s="412" t="s">
        <v>273</v>
      </c>
      <c r="B66" s="412"/>
      <c r="C66" s="86" t="s">
        <v>202</v>
      </c>
      <c r="D66" s="311">
        <v>3481</v>
      </c>
      <c r="E66" s="311">
        <v>2997</v>
      </c>
      <c r="F66" s="311">
        <v>2757</v>
      </c>
      <c r="G66" s="311">
        <v>2276</v>
      </c>
      <c r="H66" s="311">
        <v>5853</v>
      </c>
      <c r="I66" s="311">
        <v>4599</v>
      </c>
      <c r="J66" s="311">
        <v>6069</v>
      </c>
      <c r="K66" s="311">
        <v>4977</v>
      </c>
      <c r="L66" s="311">
        <v>2488</v>
      </c>
      <c r="M66" s="311">
        <v>2440</v>
      </c>
      <c r="N66" s="311">
        <v>3113</v>
      </c>
      <c r="O66" s="311">
        <v>4793</v>
      </c>
      <c r="P66" s="311">
        <v>4639</v>
      </c>
      <c r="Q66" s="311">
        <v>5697</v>
      </c>
      <c r="R66" s="311">
        <v>3577</v>
      </c>
      <c r="S66" s="108">
        <f>SUM(D66:R66)</f>
        <v>59756</v>
      </c>
      <c r="U66" s="412" t="s">
        <v>425</v>
      </c>
      <c r="V66" s="412"/>
      <c r="W66" s="86" t="s">
        <v>202</v>
      </c>
      <c r="X66" s="341">
        <v>3634</v>
      </c>
      <c r="Y66" s="341">
        <v>3074</v>
      </c>
      <c r="Z66" s="341">
        <v>2794</v>
      </c>
      <c r="AA66" s="341">
        <v>2343</v>
      </c>
      <c r="AB66" s="341">
        <v>5848</v>
      </c>
      <c r="AC66" s="341">
        <v>4544</v>
      </c>
      <c r="AD66" s="341">
        <v>6080</v>
      </c>
      <c r="AE66" s="341">
        <v>5078</v>
      </c>
      <c r="AF66" s="341">
        <v>2502</v>
      </c>
      <c r="AG66" s="341">
        <v>2467</v>
      </c>
      <c r="AH66" s="341">
        <v>3050</v>
      </c>
      <c r="AI66" s="341">
        <v>4783</v>
      </c>
      <c r="AJ66" s="341">
        <v>4724</v>
      </c>
      <c r="AK66" s="341">
        <v>5788</v>
      </c>
      <c r="AL66" s="341">
        <v>3729</v>
      </c>
      <c r="AM66" s="108">
        <f>SUM(X66:AL66)</f>
        <v>60438</v>
      </c>
    </row>
    <row r="67" spans="1:39" ht="16.5" customHeight="1" x14ac:dyDescent="0.35">
      <c r="A67" s="412" t="s">
        <v>274</v>
      </c>
      <c r="B67" s="412"/>
      <c r="C67" s="86" t="s">
        <v>202</v>
      </c>
      <c r="D67" s="311">
        <v>6</v>
      </c>
      <c r="E67" s="311">
        <v>-15</v>
      </c>
      <c r="F67" s="311">
        <v>-9</v>
      </c>
      <c r="G67" s="311">
        <v>-8</v>
      </c>
      <c r="H67" s="311">
        <v>21</v>
      </c>
      <c r="I67" s="311">
        <v>3</v>
      </c>
      <c r="J67" s="311">
        <v>2</v>
      </c>
      <c r="K67" s="311">
        <v>2</v>
      </c>
      <c r="L67" s="311">
        <v>-3</v>
      </c>
      <c r="M67" s="311">
        <v>2</v>
      </c>
      <c r="N67" s="311">
        <v>-9</v>
      </c>
      <c r="O67" s="311">
        <v>3</v>
      </c>
      <c r="P67" s="311">
        <v>13</v>
      </c>
      <c r="Q67" s="311">
        <v>14</v>
      </c>
      <c r="R67" s="311">
        <v>8</v>
      </c>
      <c r="S67" s="108">
        <f>SUM(D67:R67)</f>
        <v>30</v>
      </c>
      <c r="U67" s="412" t="s">
        <v>426</v>
      </c>
      <c r="V67" s="412"/>
      <c r="W67" s="86" t="s">
        <v>202</v>
      </c>
      <c r="X67" s="341">
        <v>14</v>
      </c>
      <c r="Y67" s="341">
        <v>-23</v>
      </c>
      <c r="Z67" s="341">
        <v>2</v>
      </c>
      <c r="AA67" s="341">
        <v>-26</v>
      </c>
      <c r="AB67" s="341">
        <v>11</v>
      </c>
      <c r="AC67" s="341">
        <v>13</v>
      </c>
      <c r="AD67" s="341">
        <v>-1</v>
      </c>
      <c r="AE67" s="341">
        <v>-14</v>
      </c>
      <c r="AF67" s="341">
        <v>7</v>
      </c>
      <c r="AG67" s="341">
        <v>17</v>
      </c>
      <c r="AH67" s="341">
        <v>-16</v>
      </c>
      <c r="AI67" s="341">
        <v>5</v>
      </c>
      <c r="AJ67" s="341">
        <v>7</v>
      </c>
      <c r="AK67" s="341">
        <v>22</v>
      </c>
      <c r="AL67" s="341">
        <v>9</v>
      </c>
      <c r="AM67" s="108">
        <f>SUM(X67:AL67)</f>
        <v>27</v>
      </c>
    </row>
    <row r="68" spans="1:39" ht="16.5" customHeight="1" x14ac:dyDescent="0.35">
      <c r="A68" s="412" t="s">
        <v>275</v>
      </c>
      <c r="B68" s="412"/>
      <c r="C68" s="86" t="s">
        <v>202</v>
      </c>
      <c r="D68" s="89">
        <f>'Tabell 4.2-4.4 DOK32025'!D30</f>
        <v>1.4162337189299607</v>
      </c>
      <c r="E68" s="89">
        <f>'Tabell 4.2-4.4 DOK32025'!E30</f>
        <v>1.3970321865049473</v>
      </c>
      <c r="F68" s="89">
        <f>'Tabell 4.2-4.4 DOK32025'!F30</f>
        <v>1.562667682512545</v>
      </c>
      <c r="G68" s="89">
        <f>'Tabell 4.2-4.4 DOK32025'!G30</f>
        <v>1.1070779313199657</v>
      </c>
      <c r="H68" s="89">
        <f>'Tabell 4.2-4.4 DOK32025'!H30</f>
        <v>0.88306782347390189</v>
      </c>
      <c r="I68" s="89">
        <f>'Tabell 4.2-4.4 DOK32025'!I30</f>
        <v>0.73934309321184533</v>
      </c>
      <c r="J68" s="89">
        <f>'Tabell 4.2-4.4 DOK32025'!J30</f>
        <v>0.67504558555465677</v>
      </c>
      <c r="K68" s="89">
        <f>'Tabell 4.2-4.4 DOK32025'!K30</f>
        <v>0.6394332663813781</v>
      </c>
      <c r="L68" s="89">
        <f>'Tabell 4.2-4.4 DOK32025'!L30</f>
        <v>1.1285499375564894</v>
      </c>
      <c r="M68" s="89">
        <f>'Tabell 4.2-4.4 DOK32025'!M30</f>
        <v>1.5136702517981664</v>
      </c>
      <c r="N68" s="89">
        <f>'Tabell 4.2-4.4 DOK32025'!N30</f>
        <v>1.1235572404942396</v>
      </c>
      <c r="O68" s="89">
        <f>'Tabell 4.2-4.4 DOK32025'!O30</f>
        <v>1.1437379605932518</v>
      </c>
      <c r="P68" s="89">
        <f>'Tabell 4.2-4.4 DOK32025'!P30</f>
        <v>0.98926337675839371</v>
      </c>
      <c r="Q68" s="89">
        <f>'Tabell 4.2-4.4 DOK32025'!Q30</f>
        <v>0.75335194012857587</v>
      </c>
      <c r="R68" s="89">
        <f>'Tabell 4.2-4.4 DOK32025'!R30</f>
        <v>0.92744053428600437</v>
      </c>
      <c r="S68" s="106">
        <v>1</v>
      </c>
      <c r="U68" s="412" t="s">
        <v>427</v>
      </c>
      <c r="V68" s="412"/>
      <c r="W68" s="86" t="s">
        <v>202</v>
      </c>
      <c r="X68" s="346">
        <f>'Tabell 4.2-4.4'!D30</f>
        <v>1.3743276938221509</v>
      </c>
      <c r="Y68" s="346">
        <f>'Tabell 4.2-4.4'!E30</f>
        <v>1.3654650145325506</v>
      </c>
      <c r="Z68" s="346">
        <f>'Tabell 4.2-4.4'!F30</f>
        <v>1.5352722627724671</v>
      </c>
      <c r="AA68" s="346">
        <f>'Tabell 4.2-4.4'!G30</f>
        <v>1.0631327262335721</v>
      </c>
      <c r="AB68" s="346">
        <f>'Tabell 4.2-4.4'!H30</f>
        <v>0.88987831482257818</v>
      </c>
      <c r="AC68" s="346">
        <f>'Tabell 4.2-4.4'!I30</f>
        <v>0.76130237653985344</v>
      </c>
      <c r="AD68" s="346">
        <f>'Tabell 4.2-4.4'!J30</f>
        <v>0.64516209031914251</v>
      </c>
      <c r="AE68" s="346">
        <f>'Tabell 4.2-4.4'!K30</f>
        <v>0.69325298030188298</v>
      </c>
      <c r="AF68" s="346">
        <f>'Tabell 4.2-4.4'!L30</f>
        <v>1.0904191541663257</v>
      </c>
      <c r="AG68" s="346">
        <f>'Tabell 4.2-4.4'!M30</f>
        <v>1.5079405396594765</v>
      </c>
      <c r="AH68" s="346">
        <f>'Tabell 4.2-4.4'!N30</f>
        <v>1.1425877160137641</v>
      </c>
      <c r="AI68" s="346">
        <f>'Tabell 4.2-4.4'!O30</f>
        <v>1.1480826699524274</v>
      </c>
      <c r="AJ68" s="346">
        <f>'Tabell 4.2-4.4'!P30</f>
        <v>1.0147352334294526</v>
      </c>
      <c r="AK68" s="346">
        <f>'Tabell 4.2-4.4'!Q30</f>
        <v>0.76026385931290585</v>
      </c>
      <c r="AL68" s="346">
        <f>'Tabell 4.2-4.4'!R30</f>
        <v>0.92477232088911587</v>
      </c>
      <c r="AM68" s="106">
        <v>1</v>
      </c>
    </row>
    <row r="69" spans="1:39" ht="16.5" customHeight="1" x14ac:dyDescent="0.35">
      <c r="A69" s="412" t="s">
        <v>238</v>
      </c>
      <c r="B69" s="412"/>
      <c r="C69" s="86">
        <v>3.7999999999999999E-2</v>
      </c>
      <c r="D69" s="311">
        <f>D70+D71</f>
        <v>2059</v>
      </c>
      <c r="E69" s="311">
        <f t="shared" ref="E69:R69" si="40">E70+E71</f>
        <v>1864</v>
      </c>
      <c r="F69" s="311">
        <f t="shared" si="40"/>
        <v>1740</v>
      </c>
      <c r="G69" s="311">
        <f t="shared" si="40"/>
        <v>1507</v>
      </c>
      <c r="H69" s="311">
        <f t="shared" si="40"/>
        <v>3026</v>
      </c>
      <c r="I69" s="311">
        <f t="shared" si="40"/>
        <v>1884</v>
      </c>
      <c r="J69" s="311">
        <f t="shared" si="40"/>
        <v>2306</v>
      </c>
      <c r="K69" s="311">
        <f t="shared" si="40"/>
        <v>2025</v>
      </c>
      <c r="L69" s="311">
        <f t="shared" si="40"/>
        <v>1255</v>
      </c>
      <c r="M69" s="311">
        <f t="shared" si="40"/>
        <v>1292</v>
      </c>
      <c r="N69" s="311">
        <f t="shared" si="40"/>
        <v>1366</v>
      </c>
      <c r="O69" s="311">
        <f t="shared" si="40"/>
        <v>2394</v>
      </c>
      <c r="P69" s="311">
        <f t="shared" si="40"/>
        <v>2352</v>
      </c>
      <c r="Q69" s="311">
        <f t="shared" si="40"/>
        <v>2388</v>
      </c>
      <c r="R69" s="311">
        <f t="shared" si="40"/>
        <v>1541</v>
      </c>
      <c r="S69" s="108">
        <f>SUM(D69:R69)</f>
        <v>28999</v>
      </c>
      <c r="U69" s="412" t="s">
        <v>238</v>
      </c>
      <c r="V69" s="412"/>
      <c r="W69" s="86">
        <v>3.7999999999999999E-2</v>
      </c>
      <c r="X69" s="311">
        <f>X70+X71</f>
        <v>2149</v>
      </c>
      <c r="Y69" s="311">
        <f t="shared" ref="Y69:AL69" si="41">Y70+Y71</f>
        <v>1906</v>
      </c>
      <c r="Z69" s="311">
        <f t="shared" si="41"/>
        <v>1767</v>
      </c>
      <c r="AA69" s="311">
        <f t="shared" si="41"/>
        <v>1544</v>
      </c>
      <c r="AB69" s="311">
        <f t="shared" si="41"/>
        <v>3049</v>
      </c>
      <c r="AC69" s="311">
        <f t="shared" si="41"/>
        <v>1899</v>
      </c>
      <c r="AD69" s="311">
        <f t="shared" si="41"/>
        <v>2320</v>
      </c>
      <c r="AE69" s="311">
        <f t="shared" si="41"/>
        <v>2058</v>
      </c>
      <c r="AF69" s="311">
        <f t="shared" si="41"/>
        <v>1290</v>
      </c>
      <c r="AG69" s="311">
        <f t="shared" si="41"/>
        <v>1349</v>
      </c>
      <c r="AH69" s="311">
        <f t="shared" si="41"/>
        <v>1347</v>
      </c>
      <c r="AI69" s="311">
        <f t="shared" si="41"/>
        <v>2377</v>
      </c>
      <c r="AJ69" s="311">
        <f t="shared" si="41"/>
        <v>2398</v>
      </c>
      <c r="AK69" s="311">
        <f t="shared" si="41"/>
        <v>2439</v>
      </c>
      <c r="AL69" s="311">
        <f t="shared" si="41"/>
        <v>1581</v>
      </c>
      <c r="AM69" s="108">
        <f>SUM(X69:AL69)</f>
        <v>29473</v>
      </c>
    </row>
    <row r="70" spans="1:39" ht="16.5" customHeight="1" x14ac:dyDescent="0.35">
      <c r="A70" s="412" t="s">
        <v>276</v>
      </c>
      <c r="B70" s="412"/>
      <c r="C70" s="86" t="s">
        <v>202</v>
      </c>
      <c r="D70" s="311">
        <v>2053</v>
      </c>
      <c r="E70" s="311">
        <v>1879</v>
      </c>
      <c r="F70" s="311">
        <v>1749</v>
      </c>
      <c r="G70" s="311">
        <v>1515</v>
      </c>
      <c r="H70" s="311">
        <v>3005</v>
      </c>
      <c r="I70" s="311">
        <v>1881</v>
      </c>
      <c r="J70" s="311">
        <v>2304</v>
      </c>
      <c r="K70" s="311">
        <v>2023</v>
      </c>
      <c r="L70" s="311">
        <v>1258</v>
      </c>
      <c r="M70" s="311">
        <v>1290</v>
      </c>
      <c r="N70" s="311">
        <v>1375</v>
      </c>
      <c r="O70" s="311">
        <v>2391</v>
      </c>
      <c r="P70" s="311">
        <v>2339</v>
      </c>
      <c r="Q70" s="311">
        <v>2374</v>
      </c>
      <c r="R70" s="311">
        <v>1533</v>
      </c>
      <c r="S70" s="108">
        <f>SUM(D70:R70)</f>
        <v>28969</v>
      </c>
      <c r="U70" s="412" t="s">
        <v>428</v>
      </c>
      <c r="V70" s="412"/>
      <c r="W70" s="86" t="s">
        <v>202</v>
      </c>
      <c r="X70" s="341">
        <v>2135</v>
      </c>
      <c r="Y70" s="341">
        <v>1929</v>
      </c>
      <c r="Z70" s="341">
        <v>1765</v>
      </c>
      <c r="AA70" s="341">
        <v>1570</v>
      </c>
      <c r="AB70" s="341">
        <v>3038</v>
      </c>
      <c r="AC70" s="341">
        <v>1886</v>
      </c>
      <c r="AD70" s="341">
        <v>2321</v>
      </c>
      <c r="AE70" s="341">
        <v>2072</v>
      </c>
      <c r="AF70" s="341">
        <v>1283</v>
      </c>
      <c r="AG70" s="341">
        <v>1332</v>
      </c>
      <c r="AH70" s="341">
        <v>1363</v>
      </c>
      <c r="AI70" s="341">
        <v>2372</v>
      </c>
      <c r="AJ70" s="341">
        <v>2391</v>
      </c>
      <c r="AK70" s="341">
        <v>2417</v>
      </c>
      <c r="AL70" s="341">
        <v>1572</v>
      </c>
      <c r="AM70" s="108">
        <f>SUM(X70:AL70)</f>
        <v>29446</v>
      </c>
    </row>
    <row r="71" spans="1:39" ht="16.5" customHeight="1" x14ac:dyDescent="0.35">
      <c r="A71" s="412" t="s">
        <v>277</v>
      </c>
      <c r="B71" s="412"/>
      <c r="C71" s="86" t="s">
        <v>202</v>
      </c>
      <c r="D71" s="311">
        <v>6</v>
      </c>
      <c r="E71" s="311">
        <v>-15</v>
      </c>
      <c r="F71" s="311">
        <v>-9</v>
      </c>
      <c r="G71" s="311">
        <v>-8</v>
      </c>
      <c r="H71" s="311">
        <v>21</v>
      </c>
      <c r="I71" s="311">
        <v>3</v>
      </c>
      <c r="J71" s="311">
        <v>2</v>
      </c>
      <c r="K71" s="311">
        <v>2</v>
      </c>
      <c r="L71" s="311">
        <v>-3</v>
      </c>
      <c r="M71" s="311">
        <v>2</v>
      </c>
      <c r="N71" s="311">
        <v>-9</v>
      </c>
      <c r="O71" s="311">
        <v>3</v>
      </c>
      <c r="P71" s="311">
        <v>13</v>
      </c>
      <c r="Q71" s="311">
        <v>14</v>
      </c>
      <c r="R71" s="311">
        <v>8</v>
      </c>
      <c r="S71" s="108">
        <f>S67</f>
        <v>30</v>
      </c>
      <c r="U71" s="412" t="s">
        <v>429</v>
      </c>
      <c r="V71" s="412"/>
      <c r="W71" s="86" t="s">
        <v>202</v>
      </c>
      <c r="X71" s="341">
        <v>14</v>
      </c>
      <c r="Y71" s="341">
        <v>-23</v>
      </c>
      <c r="Z71" s="341">
        <v>2</v>
      </c>
      <c r="AA71" s="341">
        <v>-26</v>
      </c>
      <c r="AB71" s="341">
        <v>11</v>
      </c>
      <c r="AC71" s="341">
        <v>13</v>
      </c>
      <c r="AD71" s="341">
        <v>-1</v>
      </c>
      <c r="AE71" s="341">
        <v>-14</v>
      </c>
      <c r="AF71" s="341">
        <v>7</v>
      </c>
      <c r="AG71" s="341">
        <v>17</v>
      </c>
      <c r="AH71" s="341">
        <v>-16</v>
      </c>
      <c r="AI71" s="341">
        <v>5</v>
      </c>
      <c r="AJ71" s="341">
        <v>7</v>
      </c>
      <c r="AK71" s="341">
        <v>22</v>
      </c>
      <c r="AL71" s="341">
        <v>9</v>
      </c>
      <c r="AM71" s="108">
        <f>AM67</f>
        <v>27</v>
      </c>
    </row>
    <row r="72" spans="1:39" ht="16.5" customHeight="1" x14ac:dyDescent="0.35">
      <c r="A72" s="412" t="s">
        <v>239</v>
      </c>
      <c r="B72" s="412"/>
      <c r="C72" s="86">
        <v>0.127</v>
      </c>
      <c r="D72" s="311">
        <f>D73+D74</f>
        <v>665</v>
      </c>
      <c r="E72" s="311">
        <f t="shared" ref="E72:R72" si="42">E73+E74</f>
        <v>649</v>
      </c>
      <c r="F72" s="311">
        <f t="shared" si="42"/>
        <v>623</v>
      </c>
      <c r="G72" s="311">
        <f t="shared" si="42"/>
        <v>653</v>
      </c>
      <c r="H72" s="311">
        <f t="shared" si="42"/>
        <v>2035</v>
      </c>
      <c r="I72" s="311">
        <f t="shared" si="42"/>
        <v>1615</v>
      </c>
      <c r="J72" s="311">
        <f t="shared" si="42"/>
        <v>2021</v>
      </c>
      <c r="K72" s="311">
        <f t="shared" si="42"/>
        <v>1579</v>
      </c>
      <c r="L72" s="311">
        <f t="shared" si="42"/>
        <v>756</v>
      </c>
      <c r="M72" s="311">
        <f t="shared" si="42"/>
        <v>778</v>
      </c>
      <c r="N72" s="311">
        <f t="shared" si="42"/>
        <v>1117</v>
      </c>
      <c r="O72" s="311">
        <f t="shared" si="42"/>
        <v>1454</v>
      </c>
      <c r="P72" s="311">
        <f t="shared" si="42"/>
        <v>1741</v>
      </c>
      <c r="Q72" s="311">
        <f t="shared" si="42"/>
        <v>1925</v>
      </c>
      <c r="R72" s="311">
        <f t="shared" si="42"/>
        <v>735</v>
      </c>
      <c r="S72" s="108">
        <f t="shared" ref="S72:S85" si="43">SUM(D72:R72)</f>
        <v>18346</v>
      </c>
      <c r="U72" s="412" t="s">
        <v>239</v>
      </c>
      <c r="V72" s="412"/>
      <c r="W72" s="86">
        <v>0.127</v>
      </c>
      <c r="X72" s="311">
        <f>X73+X74</f>
        <v>728</v>
      </c>
      <c r="Y72" s="311">
        <f t="shared" ref="Y72:AL72" si="44">Y73+Y74</f>
        <v>722</v>
      </c>
      <c r="Z72" s="311">
        <f t="shared" si="44"/>
        <v>707</v>
      </c>
      <c r="AA72" s="311">
        <f t="shared" si="44"/>
        <v>717</v>
      </c>
      <c r="AB72" s="311">
        <f t="shared" si="44"/>
        <v>2204</v>
      </c>
      <c r="AC72" s="311">
        <f t="shared" si="44"/>
        <v>1754</v>
      </c>
      <c r="AD72" s="311">
        <f t="shared" si="44"/>
        <v>2236</v>
      </c>
      <c r="AE72" s="311">
        <f t="shared" si="44"/>
        <v>1707</v>
      </c>
      <c r="AF72" s="311">
        <f t="shared" si="44"/>
        <v>807</v>
      </c>
      <c r="AG72" s="311">
        <f t="shared" si="44"/>
        <v>815</v>
      </c>
      <c r="AH72" s="311">
        <f t="shared" si="44"/>
        <v>1219</v>
      </c>
      <c r="AI72" s="311">
        <f t="shared" si="44"/>
        <v>1545</v>
      </c>
      <c r="AJ72" s="311">
        <f t="shared" si="44"/>
        <v>1771</v>
      </c>
      <c r="AK72" s="311">
        <f t="shared" si="44"/>
        <v>2079</v>
      </c>
      <c r="AL72" s="311">
        <f t="shared" si="44"/>
        <v>832</v>
      </c>
      <c r="AM72" s="108">
        <f t="shared" ref="AM72:AM82" si="45">SUM(X72:AL72)</f>
        <v>19843</v>
      </c>
    </row>
    <row r="73" spans="1:39" ht="16.5" customHeight="1" x14ac:dyDescent="0.35">
      <c r="A73" s="412" t="s">
        <v>278</v>
      </c>
      <c r="B73" s="412"/>
      <c r="C73" s="86" t="s">
        <v>202</v>
      </c>
      <c r="D73" s="311">
        <v>665</v>
      </c>
      <c r="E73" s="311">
        <v>662</v>
      </c>
      <c r="F73" s="311">
        <v>631</v>
      </c>
      <c r="G73" s="311">
        <v>671</v>
      </c>
      <c r="H73" s="311">
        <v>1998</v>
      </c>
      <c r="I73" s="311">
        <v>1608</v>
      </c>
      <c r="J73" s="311">
        <v>2020</v>
      </c>
      <c r="K73" s="311">
        <v>1586</v>
      </c>
      <c r="L73" s="311">
        <v>764</v>
      </c>
      <c r="M73" s="311">
        <v>772</v>
      </c>
      <c r="N73" s="311">
        <v>1132</v>
      </c>
      <c r="O73" s="311">
        <v>1470</v>
      </c>
      <c r="P73" s="311">
        <v>1704</v>
      </c>
      <c r="Q73" s="311">
        <v>1909</v>
      </c>
      <c r="R73" s="311">
        <v>737</v>
      </c>
      <c r="S73" s="108">
        <f t="shared" si="43"/>
        <v>18329</v>
      </c>
      <c r="U73" s="412" t="s">
        <v>430</v>
      </c>
      <c r="V73" s="412"/>
      <c r="W73" s="86" t="s">
        <v>202</v>
      </c>
      <c r="X73" s="343">
        <v>729</v>
      </c>
      <c r="Y73" s="343">
        <v>743</v>
      </c>
      <c r="Z73" s="343">
        <v>716</v>
      </c>
      <c r="AA73" s="343">
        <v>737</v>
      </c>
      <c r="AB73" s="343">
        <v>2176</v>
      </c>
      <c r="AC73" s="343">
        <v>1747</v>
      </c>
      <c r="AD73" s="343">
        <v>2226</v>
      </c>
      <c r="AE73" s="343">
        <v>1713</v>
      </c>
      <c r="AF73" s="343">
        <v>801</v>
      </c>
      <c r="AG73" s="343">
        <v>804</v>
      </c>
      <c r="AH73" s="343">
        <v>1224</v>
      </c>
      <c r="AI73" s="343">
        <v>1553</v>
      </c>
      <c r="AJ73" s="343">
        <v>1754</v>
      </c>
      <c r="AK73" s="343">
        <v>2070</v>
      </c>
      <c r="AL73" s="343">
        <v>832</v>
      </c>
      <c r="AM73" s="108">
        <f t="shared" si="45"/>
        <v>19825</v>
      </c>
    </row>
    <row r="74" spans="1:39" ht="16.5" customHeight="1" x14ac:dyDescent="0.35">
      <c r="A74" s="412" t="s">
        <v>279</v>
      </c>
      <c r="B74" s="412"/>
      <c r="C74" s="86" t="s">
        <v>202</v>
      </c>
      <c r="D74" s="311">
        <v>0</v>
      </c>
      <c r="E74" s="311">
        <v>-13</v>
      </c>
      <c r="F74" s="311">
        <v>-8</v>
      </c>
      <c r="G74" s="311">
        <v>-18</v>
      </c>
      <c r="H74" s="311">
        <v>37</v>
      </c>
      <c r="I74" s="311">
        <v>7</v>
      </c>
      <c r="J74" s="311">
        <v>1</v>
      </c>
      <c r="K74" s="311">
        <v>-7</v>
      </c>
      <c r="L74" s="311">
        <v>-8</v>
      </c>
      <c r="M74" s="311">
        <v>6</v>
      </c>
      <c r="N74" s="311">
        <v>-15</v>
      </c>
      <c r="O74" s="311">
        <v>-16</v>
      </c>
      <c r="P74" s="311">
        <v>37</v>
      </c>
      <c r="Q74" s="311">
        <v>16</v>
      </c>
      <c r="R74" s="311">
        <v>-2</v>
      </c>
      <c r="S74" s="108">
        <f t="shared" si="43"/>
        <v>17</v>
      </c>
      <c r="U74" s="412" t="s">
        <v>431</v>
      </c>
      <c r="V74" s="412"/>
      <c r="W74" s="86" t="s">
        <v>202</v>
      </c>
      <c r="X74" s="343">
        <v>-1</v>
      </c>
      <c r="Y74" s="343">
        <v>-21</v>
      </c>
      <c r="Z74" s="343">
        <v>-9</v>
      </c>
      <c r="AA74" s="343">
        <v>-20</v>
      </c>
      <c r="AB74" s="343">
        <v>28</v>
      </c>
      <c r="AC74" s="343">
        <v>7</v>
      </c>
      <c r="AD74" s="343">
        <v>10</v>
      </c>
      <c r="AE74" s="343">
        <v>-6</v>
      </c>
      <c r="AF74" s="343">
        <v>6</v>
      </c>
      <c r="AG74" s="343">
        <v>11</v>
      </c>
      <c r="AH74" s="343">
        <v>-5</v>
      </c>
      <c r="AI74" s="343">
        <v>-8</v>
      </c>
      <c r="AJ74" s="343">
        <v>17</v>
      </c>
      <c r="AK74" s="343">
        <v>9</v>
      </c>
      <c r="AL74" s="343">
        <v>0</v>
      </c>
      <c r="AM74" s="108">
        <f t="shared" si="45"/>
        <v>18</v>
      </c>
    </row>
    <row r="75" spans="1:39" ht="16.5" customHeight="1" x14ac:dyDescent="0.35">
      <c r="A75" s="412" t="s">
        <v>240</v>
      </c>
      <c r="B75" s="412"/>
      <c r="C75" s="86">
        <v>7.0000000000000007E-2</v>
      </c>
      <c r="D75" s="311">
        <f>D76+D77</f>
        <v>466</v>
      </c>
      <c r="E75" s="311">
        <f t="shared" ref="E75:R75" si="46">E76+E77</f>
        <v>446</v>
      </c>
      <c r="F75" s="311">
        <f t="shared" si="46"/>
        <v>465</v>
      </c>
      <c r="G75" s="311">
        <f t="shared" si="46"/>
        <v>449</v>
      </c>
      <c r="H75" s="311">
        <f t="shared" si="46"/>
        <v>1236</v>
      </c>
      <c r="I75" s="311">
        <f t="shared" si="46"/>
        <v>856</v>
      </c>
      <c r="J75" s="311">
        <f t="shared" si="46"/>
        <v>1027</v>
      </c>
      <c r="K75" s="311">
        <f t="shared" si="46"/>
        <v>820</v>
      </c>
      <c r="L75" s="311">
        <f t="shared" si="46"/>
        <v>457</v>
      </c>
      <c r="M75" s="311">
        <f t="shared" si="46"/>
        <v>522</v>
      </c>
      <c r="N75" s="311">
        <f t="shared" si="46"/>
        <v>633</v>
      </c>
      <c r="O75" s="311">
        <f t="shared" si="46"/>
        <v>878</v>
      </c>
      <c r="P75" s="311">
        <f t="shared" si="46"/>
        <v>1117</v>
      </c>
      <c r="Q75" s="311">
        <f t="shared" si="46"/>
        <v>1066</v>
      </c>
      <c r="R75" s="311">
        <f t="shared" si="46"/>
        <v>417</v>
      </c>
      <c r="S75" s="108">
        <f t="shared" si="43"/>
        <v>10855</v>
      </c>
      <c r="U75" s="412" t="s">
        <v>240</v>
      </c>
      <c r="V75" s="412"/>
      <c r="W75" s="86">
        <v>7.0000000000000007E-2</v>
      </c>
      <c r="X75" s="311">
        <f>X76+X77</f>
        <v>515</v>
      </c>
      <c r="Y75" s="311">
        <f t="shared" ref="Y75:AL75" si="47">Y76+Y77</f>
        <v>492</v>
      </c>
      <c r="Z75" s="311">
        <f t="shared" si="47"/>
        <v>497</v>
      </c>
      <c r="AA75" s="311">
        <f t="shared" si="47"/>
        <v>492</v>
      </c>
      <c r="AB75" s="311">
        <f t="shared" si="47"/>
        <v>1325</v>
      </c>
      <c r="AC75" s="311">
        <f t="shared" si="47"/>
        <v>923</v>
      </c>
      <c r="AD75" s="311">
        <f t="shared" si="47"/>
        <v>1101</v>
      </c>
      <c r="AE75" s="311">
        <f t="shared" si="47"/>
        <v>904</v>
      </c>
      <c r="AF75" s="311">
        <f t="shared" si="47"/>
        <v>484</v>
      </c>
      <c r="AG75" s="311">
        <f t="shared" si="47"/>
        <v>520</v>
      </c>
      <c r="AH75" s="311">
        <f t="shared" si="47"/>
        <v>692</v>
      </c>
      <c r="AI75" s="311">
        <f t="shared" si="47"/>
        <v>930</v>
      </c>
      <c r="AJ75" s="311">
        <f t="shared" si="47"/>
        <v>1118</v>
      </c>
      <c r="AK75" s="311">
        <f t="shared" si="47"/>
        <v>1111</v>
      </c>
      <c r="AL75" s="311">
        <f t="shared" si="47"/>
        <v>479</v>
      </c>
      <c r="AM75" s="108">
        <f t="shared" si="45"/>
        <v>11583</v>
      </c>
    </row>
    <row r="76" spans="1:39" ht="16.5" customHeight="1" x14ac:dyDescent="0.35">
      <c r="A76" s="412" t="s">
        <v>280</v>
      </c>
      <c r="B76" s="412"/>
      <c r="C76" s="86" t="s">
        <v>202</v>
      </c>
      <c r="D76" s="311">
        <v>466</v>
      </c>
      <c r="E76" s="311">
        <v>459</v>
      </c>
      <c r="F76" s="311">
        <v>473</v>
      </c>
      <c r="G76" s="311">
        <v>467</v>
      </c>
      <c r="H76" s="311">
        <v>1199</v>
      </c>
      <c r="I76" s="311">
        <v>849</v>
      </c>
      <c r="J76" s="311">
        <v>1026</v>
      </c>
      <c r="K76" s="311">
        <v>827</v>
      </c>
      <c r="L76" s="311">
        <v>465</v>
      </c>
      <c r="M76" s="311">
        <v>516</v>
      </c>
      <c r="N76" s="311">
        <v>648</v>
      </c>
      <c r="O76" s="311">
        <v>894</v>
      </c>
      <c r="P76" s="311">
        <v>1080</v>
      </c>
      <c r="Q76" s="311">
        <v>1050</v>
      </c>
      <c r="R76" s="311">
        <v>419</v>
      </c>
      <c r="S76" s="108">
        <f t="shared" si="43"/>
        <v>10838</v>
      </c>
      <c r="U76" s="412" t="s">
        <v>432</v>
      </c>
      <c r="V76" s="412"/>
      <c r="W76" s="86" t="s">
        <v>202</v>
      </c>
      <c r="X76" s="343">
        <v>516</v>
      </c>
      <c r="Y76" s="343">
        <v>513</v>
      </c>
      <c r="Z76" s="343">
        <v>506</v>
      </c>
      <c r="AA76" s="343">
        <v>512</v>
      </c>
      <c r="AB76" s="341">
        <v>1297</v>
      </c>
      <c r="AC76" s="343">
        <v>916</v>
      </c>
      <c r="AD76" s="341">
        <v>1091</v>
      </c>
      <c r="AE76" s="343">
        <v>910</v>
      </c>
      <c r="AF76" s="343">
        <v>478</v>
      </c>
      <c r="AG76" s="343">
        <v>509</v>
      </c>
      <c r="AH76" s="343">
        <v>697</v>
      </c>
      <c r="AI76" s="343">
        <v>938</v>
      </c>
      <c r="AJ76" s="341">
        <v>1101</v>
      </c>
      <c r="AK76" s="341">
        <v>1102</v>
      </c>
      <c r="AL76" s="343">
        <v>479</v>
      </c>
      <c r="AM76" s="108">
        <f t="shared" si="45"/>
        <v>11565</v>
      </c>
    </row>
    <row r="77" spans="1:39" ht="16.5" customHeight="1" x14ac:dyDescent="0.35">
      <c r="A77" s="412" t="s">
        <v>281</v>
      </c>
      <c r="B77" s="412"/>
      <c r="C77" s="86" t="s">
        <v>202</v>
      </c>
      <c r="D77" s="311">
        <v>0</v>
      </c>
      <c r="E77" s="311">
        <v>-13</v>
      </c>
      <c r="F77" s="311">
        <v>-8</v>
      </c>
      <c r="G77" s="311">
        <v>-18</v>
      </c>
      <c r="H77" s="311">
        <v>37</v>
      </c>
      <c r="I77" s="311">
        <v>7</v>
      </c>
      <c r="J77" s="311">
        <v>1</v>
      </c>
      <c r="K77" s="311">
        <v>-7</v>
      </c>
      <c r="L77" s="311">
        <v>-8</v>
      </c>
      <c r="M77" s="311">
        <v>6</v>
      </c>
      <c r="N77" s="311">
        <v>-15</v>
      </c>
      <c r="O77" s="311">
        <v>-16</v>
      </c>
      <c r="P77" s="311">
        <v>37</v>
      </c>
      <c r="Q77" s="311">
        <v>16</v>
      </c>
      <c r="R77" s="311">
        <v>-2</v>
      </c>
      <c r="S77" s="108">
        <f t="shared" si="43"/>
        <v>17</v>
      </c>
      <c r="U77" s="412" t="s">
        <v>433</v>
      </c>
      <c r="V77" s="412"/>
      <c r="W77" s="86" t="s">
        <v>202</v>
      </c>
      <c r="X77" s="343">
        <v>-1</v>
      </c>
      <c r="Y77" s="343">
        <v>-21</v>
      </c>
      <c r="Z77" s="343">
        <v>-9</v>
      </c>
      <c r="AA77" s="343">
        <v>-20</v>
      </c>
      <c r="AB77" s="343">
        <v>28</v>
      </c>
      <c r="AC77" s="343">
        <v>7</v>
      </c>
      <c r="AD77" s="343">
        <v>10</v>
      </c>
      <c r="AE77" s="343">
        <v>-6</v>
      </c>
      <c r="AF77" s="343">
        <v>6</v>
      </c>
      <c r="AG77" s="343">
        <v>11</v>
      </c>
      <c r="AH77" s="343">
        <v>-5</v>
      </c>
      <c r="AI77" s="343">
        <v>-8</v>
      </c>
      <c r="AJ77" s="343">
        <v>17</v>
      </c>
      <c r="AK77" s="343">
        <v>9</v>
      </c>
      <c r="AL77" s="343">
        <v>0</v>
      </c>
      <c r="AM77" s="108">
        <f t="shared" si="45"/>
        <v>18</v>
      </c>
    </row>
    <row r="78" spans="1:39" ht="16.5" customHeight="1" x14ac:dyDescent="0.35">
      <c r="A78" s="412" t="s">
        <v>241</v>
      </c>
      <c r="B78" s="412"/>
      <c r="C78" s="86">
        <v>0.16</v>
      </c>
      <c r="D78" s="311">
        <f>D79+D80</f>
        <v>152</v>
      </c>
      <c r="E78" s="311">
        <f t="shared" ref="E78:R78" si="48">E79+E80</f>
        <v>137</v>
      </c>
      <c r="F78" s="311">
        <f t="shared" si="48"/>
        <v>125</v>
      </c>
      <c r="G78" s="311">
        <f t="shared" si="48"/>
        <v>155</v>
      </c>
      <c r="H78" s="311">
        <f t="shared" si="48"/>
        <v>424</v>
      </c>
      <c r="I78" s="311">
        <f t="shared" si="48"/>
        <v>383</v>
      </c>
      <c r="J78" s="311">
        <f t="shared" si="48"/>
        <v>545</v>
      </c>
      <c r="K78" s="311">
        <f t="shared" si="48"/>
        <v>467</v>
      </c>
      <c r="L78" s="311">
        <f t="shared" si="48"/>
        <v>244</v>
      </c>
      <c r="M78" s="311">
        <f t="shared" si="48"/>
        <v>209</v>
      </c>
      <c r="N78" s="311">
        <f t="shared" si="48"/>
        <v>177</v>
      </c>
      <c r="O78" s="311">
        <f t="shared" si="48"/>
        <v>327</v>
      </c>
      <c r="P78" s="311">
        <f t="shared" si="48"/>
        <v>655</v>
      </c>
      <c r="Q78" s="311">
        <f t="shared" si="48"/>
        <v>561</v>
      </c>
      <c r="R78" s="311">
        <f t="shared" si="48"/>
        <v>130</v>
      </c>
      <c r="S78" s="108">
        <f t="shared" si="43"/>
        <v>4691</v>
      </c>
      <c r="U78" s="412" t="s">
        <v>241</v>
      </c>
      <c r="V78" s="412"/>
      <c r="W78" s="86">
        <v>0.16</v>
      </c>
      <c r="X78" s="311">
        <f>X79+X80</f>
        <v>138</v>
      </c>
      <c r="Y78" s="311">
        <f t="shared" ref="Y78:AL78" si="49">Y79+Y80</f>
        <v>138</v>
      </c>
      <c r="Z78" s="311">
        <f t="shared" si="49"/>
        <v>120</v>
      </c>
      <c r="AA78" s="311">
        <f t="shared" si="49"/>
        <v>153</v>
      </c>
      <c r="AB78" s="311">
        <f t="shared" si="49"/>
        <v>422</v>
      </c>
      <c r="AC78" s="311">
        <f t="shared" si="49"/>
        <v>359</v>
      </c>
      <c r="AD78" s="311">
        <f t="shared" si="49"/>
        <v>541</v>
      </c>
      <c r="AE78" s="311">
        <f t="shared" si="49"/>
        <v>454</v>
      </c>
      <c r="AF78" s="311">
        <f t="shared" si="49"/>
        <v>220</v>
      </c>
      <c r="AG78" s="311">
        <f t="shared" si="49"/>
        <v>212</v>
      </c>
      <c r="AH78" s="311">
        <f t="shared" si="49"/>
        <v>201</v>
      </c>
      <c r="AI78" s="311">
        <f t="shared" si="49"/>
        <v>322</v>
      </c>
      <c r="AJ78" s="311">
        <f t="shared" si="49"/>
        <v>630</v>
      </c>
      <c r="AK78" s="311">
        <f t="shared" si="49"/>
        <v>539</v>
      </c>
      <c r="AL78" s="311">
        <f t="shared" si="49"/>
        <v>126</v>
      </c>
      <c r="AM78" s="108">
        <f t="shared" si="45"/>
        <v>4575</v>
      </c>
    </row>
    <row r="79" spans="1:39" ht="16.5" customHeight="1" x14ac:dyDescent="0.35">
      <c r="A79" s="412" t="s">
        <v>282</v>
      </c>
      <c r="B79" s="412"/>
      <c r="C79" s="86" t="s">
        <v>202</v>
      </c>
      <c r="D79" s="311">
        <v>149</v>
      </c>
      <c r="E79" s="311">
        <v>154</v>
      </c>
      <c r="F79" s="311">
        <v>141</v>
      </c>
      <c r="G79" s="311">
        <v>181</v>
      </c>
      <c r="H79" s="311">
        <v>401</v>
      </c>
      <c r="I79" s="311">
        <v>378</v>
      </c>
      <c r="J79" s="311">
        <v>538</v>
      </c>
      <c r="K79" s="311">
        <v>473</v>
      </c>
      <c r="L79" s="311">
        <v>243</v>
      </c>
      <c r="M79" s="311">
        <v>207</v>
      </c>
      <c r="N79" s="311">
        <v>200</v>
      </c>
      <c r="O79" s="311">
        <v>341</v>
      </c>
      <c r="P79" s="311">
        <v>621</v>
      </c>
      <c r="Q79" s="311">
        <v>533</v>
      </c>
      <c r="R79" s="311">
        <v>130</v>
      </c>
      <c r="S79" s="108">
        <f t="shared" si="43"/>
        <v>4690</v>
      </c>
      <c r="U79" s="412" t="s">
        <v>434</v>
      </c>
      <c r="V79" s="412"/>
      <c r="W79" s="86" t="s">
        <v>202</v>
      </c>
      <c r="X79" s="343">
        <v>140</v>
      </c>
      <c r="Y79" s="343">
        <v>150</v>
      </c>
      <c r="Z79" s="343">
        <v>140</v>
      </c>
      <c r="AA79" s="343">
        <v>176</v>
      </c>
      <c r="AB79" s="343">
        <v>417</v>
      </c>
      <c r="AC79" s="343">
        <v>348</v>
      </c>
      <c r="AD79" s="343">
        <v>527</v>
      </c>
      <c r="AE79" s="343">
        <v>474</v>
      </c>
      <c r="AF79" s="343">
        <v>210</v>
      </c>
      <c r="AG79" s="343">
        <v>205</v>
      </c>
      <c r="AH79" s="343">
        <v>201</v>
      </c>
      <c r="AI79" s="343">
        <v>332</v>
      </c>
      <c r="AJ79" s="343">
        <v>595</v>
      </c>
      <c r="AK79" s="343">
        <v>540</v>
      </c>
      <c r="AL79" s="343">
        <v>117</v>
      </c>
      <c r="AM79" s="108">
        <f t="shared" si="45"/>
        <v>4572</v>
      </c>
    </row>
    <row r="80" spans="1:39" ht="16.5" customHeight="1" x14ac:dyDescent="0.35">
      <c r="A80" s="412" t="s">
        <v>283</v>
      </c>
      <c r="B80" s="412"/>
      <c r="C80" s="86" t="s">
        <v>202</v>
      </c>
      <c r="D80" s="311">
        <v>3</v>
      </c>
      <c r="E80" s="311">
        <v>-17</v>
      </c>
      <c r="F80" s="311">
        <v>-16</v>
      </c>
      <c r="G80" s="311">
        <v>-26</v>
      </c>
      <c r="H80" s="311">
        <v>23</v>
      </c>
      <c r="I80" s="311">
        <v>5</v>
      </c>
      <c r="J80" s="311">
        <v>7</v>
      </c>
      <c r="K80" s="311">
        <v>-6</v>
      </c>
      <c r="L80" s="311">
        <v>1</v>
      </c>
      <c r="M80" s="311">
        <v>2</v>
      </c>
      <c r="N80" s="311">
        <v>-23</v>
      </c>
      <c r="O80" s="311">
        <v>-14</v>
      </c>
      <c r="P80" s="311">
        <v>34</v>
      </c>
      <c r="Q80" s="311">
        <v>28</v>
      </c>
      <c r="R80" s="311">
        <v>0</v>
      </c>
      <c r="S80" s="108">
        <f t="shared" si="43"/>
        <v>1</v>
      </c>
      <c r="U80" s="412" t="s">
        <v>435</v>
      </c>
      <c r="V80" s="412"/>
      <c r="W80" s="86" t="s">
        <v>202</v>
      </c>
      <c r="X80" s="343">
        <v>-2</v>
      </c>
      <c r="Y80" s="343">
        <v>-12</v>
      </c>
      <c r="Z80" s="343">
        <v>-20</v>
      </c>
      <c r="AA80" s="343">
        <v>-23</v>
      </c>
      <c r="AB80" s="343">
        <v>5</v>
      </c>
      <c r="AC80" s="343">
        <v>11</v>
      </c>
      <c r="AD80" s="343">
        <v>14</v>
      </c>
      <c r="AE80" s="343">
        <v>-20</v>
      </c>
      <c r="AF80" s="343">
        <v>10</v>
      </c>
      <c r="AG80" s="343">
        <v>7</v>
      </c>
      <c r="AH80" s="343">
        <v>0</v>
      </c>
      <c r="AI80" s="343">
        <v>-10</v>
      </c>
      <c r="AJ80" s="343">
        <v>35</v>
      </c>
      <c r="AK80" s="343">
        <v>-1</v>
      </c>
      <c r="AL80" s="343">
        <v>9</v>
      </c>
      <c r="AM80" s="108">
        <f t="shared" si="45"/>
        <v>3</v>
      </c>
    </row>
    <row r="81" spans="1:39" ht="16.5" customHeight="1" x14ac:dyDescent="0.35">
      <c r="A81" s="412" t="s">
        <v>242</v>
      </c>
      <c r="B81" s="412"/>
      <c r="C81" s="86">
        <v>6.7000000000000004E-2</v>
      </c>
      <c r="D81" s="311">
        <v>964</v>
      </c>
      <c r="E81" s="311">
        <v>863</v>
      </c>
      <c r="F81" s="311">
        <v>705</v>
      </c>
      <c r="G81" s="311">
        <v>332</v>
      </c>
      <c r="H81" s="311">
        <v>529</v>
      </c>
      <c r="I81" s="311">
        <v>334</v>
      </c>
      <c r="J81" s="311">
        <v>446</v>
      </c>
      <c r="K81" s="311">
        <v>569</v>
      </c>
      <c r="L81" s="311">
        <v>796</v>
      </c>
      <c r="M81" s="311">
        <v>1101</v>
      </c>
      <c r="N81" s="311">
        <v>1450</v>
      </c>
      <c r="O81" s="311">
        <v>1926</v>
      </c>
      <c r="P81" s="311">
        <v>1478</v>
      </c>
      <c r="Q81" s="311">
        <v>1035</v>
      </c>
      <c r="R81" s="311">
        <v>1102</v>
      </c>
      <c r="S81" s="108">
        <f t="shared" si="43"/>
        <v>13630</v>
      </c>
      <c r="U81" s="412" t="s">
        <v>242</v>
      </c>
      <c r="V81" s="412"/>
      <c r="W81" s="86">
        <v>6.7000000000000004E-2</v>
      </c>
      <c r="X81" s="343">
        <v>1002</v>
      </c>
      <c r="Y81" s="343">
        <v>863</v>
      </c>
      <c r="Z81" s="343">
        <v>716</v>
      </c>
      <c r="AA81" s="343">
        <v>344</v>
      </c>
      <c r="AB81" s="343">
        <v>548</v>
      </c>
      <c r="AC81" s="343">
        <v>347</v>
      </c>
      <c r="AD81" s="343">
        <v>466</v>
      </c>
      <c r="AE81" s="343">
        <v>591</v>
      </c>
      <c r="AF81" s="343">
        <v>786</v>
      </c>
      <c r="AG81" s="343">
        <v>1085</v>
      </c>
      <c r="AH81" s="343">
        <v>1428</v>
      </c>
      <c r="AI81" s="343">
        <v>1925</v>
      </c>
      <c r="AJ81" s="343">
        <v>1446</v>
      </c>
      <c r="AK81" s="343">
        <v>1006</v>
      </c>
      <c r="AL81" s="343">
        <v>1142</v>
      </c>
      <c r="AM81" s="108">
        <f t="shared" si="45"/>
        <v>13695</v>
      </c>
    </row>
    <row r="82" spans="1:39" ht="16.5" customHeight="1" x14ac:dyDescent="0.35">
      <c r="A82" s="412" t="s">
        <v>284</v>
      </c>
      <c r="B82" s="412"/>
      <c r="C82" s="86">
        <v>0.01</v>
      </c>
      <c r="D82" s="311">
        <v>106</v>
      </c>
      <c r="E82" s="311">
        <v>82</v>
      </c>
      <c r="F82" s="311">
        <v>87</v>
      </c>
      <c r="G82" s="311">
        <v>80</v>
      </c>
      <c r="H82" s="311">
        <v>195</v>
      </c>
      <c r="I82" s="311">
        <v>135</v>
      </c>
      <c r="J82" s="311">
        <v>170</v>
      </c>
      <c r="K82" s="311">
        <v>132</v>
      </c>
      <c r="L82" s="311">
        <v>98</v>
      </c>
      <c r="M82" s="311">
        <v>102</v>
      </c>
      <c r="N82" s="311">
        <v>126</v>
      </c>
      <c r="O82" s="311">
        <v>163</v>
      </c>
      <c r="P82" s="311">
        <v>181</v>
      </c>
      <c r="Q82" s="311">
        <v>176</v>
      </c>
      <c r="R82" s="311">
        <v>107</v>
      </c>
      <c r="S82" s="108">
        <f t="shared" si="43"/>
        <v>1940</v>
      </c>
      <c r="U82" s="412" t="s">
        <v>284</v>
      </c>
      <c r="V82" s="412"/>
      <c r="W82" s="86">
        <v>0.01</v>
      </c>
      <c r="X82" s="343">
        <v>109</v>
      </c>
      <c r="Y82" s="343">
        <v>86</v>
      </c>
      <c r="Z82" s="343">
        <v>83</v>
      </c>
      <c r="AA82" s="343">
        <v>77</v>
      </c>
      <c r="AB82" s="343">
        <v>191</v>
      </c>
      <c r="AC82" s="343">
        <v>137</v>
      </c>
      <c r="AD82" s="343">
        <v>170</v>
      </c>
      <c r="AE82" s="343">
        <v>131</v>
      </c>
      <c r="AF82" s="343">
        <v>101</v>
      </c>
      <c r="AG82" s="343">
        <v>92</v>
      </c>
      <c r="AH82" s="343">
        <v>125</v>
      </c>
      <c r="AI82" s="343">
        <v>160</v>
      </c>
      <c r="AJ82" s="343">
        <v>177</v>
      </c>
      <c r="AK82" s="343">
        <v>183</v>
      </c>
      <c r="AL82" s="343">
        <v>112</v>
      </c>
      <c r="AM82" s="108">
        <f t="shared" si="45"/>
        <v>1934</v>
      </c>
    </row>
    <row r="83" spans="1:39" ht="16.5" customHeight="1" x14ac:dyDescent="0.35">
      <c r="A83" s="412" t="s">
        <v>285</v>
      </c>
      <c r="B83" s="412"/>
      <c r="C83" s="86">
        <v>0.01</v>
      </c>
      <c r="D83" s="311">
        <v>1191</v>
      </c>
      <c r="E83" s="311">
        <v>1053</v>
      </c>
      <c r="F83" s="311">
        <v>1073</v>
      </c>
      <c r="G83" s="311">
        <v>998</v>
      </c>
      <c r="H83" s="311">
        <v>2709</v>
      </c>
      <c r="I83" s="311">
        <v>2075</v>
      </c>
      <c r="J83" s="311">
        <v>2566</v>
      </c>
      <c r="K83" s="311">
        <v>2136</v>
      </c>
      <c r="L83" s="311">
        <v>1098</v>
      </c>
      <c r="M83" s="311">
        <v>1112</v>
      </c>
      <c r="N83" s="311">
        <v>1533</v>
      </c>
      <c r="O83" s="311">
        <v>2041</v>
      </c>
      <c r="P83" s="311">
        <v>2394</v>
      </c>
      <c r="Q83" s="311">
        <v>2676</v>
      </c>
      <c r="R83" s="311">
        <v>1184</v>
      </c>
      <c r="S83" s="108">
        <f>SUM(D83:R83)</f>
        <v>25839</v>
      </c>
      <c r="U83" s="412" t="s">
        <v>285</v>
      </c>
      <c r="V83" s="412"/>
      <c r="W83" s="86">
        <v>0.01</v>
      </c>
      <c r="X83" s="343">
        <v>1246</v>
      </c>
      <c r="Y83" s="343">
        <v>1086</v>
      </c>
      <c r="Z83" s="343">
        <v>1107</v>
      </c>
      <c r="AA83" s="343">
        <v>997</v>
      </c>
      <c r="AB83" s="343">
        <v>2737</v>
      </c>
      <c r="AC83" s="343">
        <v>2106</v>
      </c>
      <c r="AD83" s="343">
        <v>2631</v>
      </c>
      <c r="AE83" s="343">
        <v>2144</v>
      </c>
      <c r="AF83" s="343">
        <v>1093</v>
      </c>
      <c r="AG83" s="343">
        <v>1090</v>
      </c>
      <c r="AH83" s="343">
        <v>1521</v>
      </c>
      <c r="AI83" s="343">
        <v>2027</v>
      </c>
      <c r="AJ83" s="343">
        <v>2377</v>
      </c>
      <c r="AK83" s="343">
        <v>2695</v>
      </c>
      <c r="AL83" s="343">
        <v>1222</v>
      </c>
      <c r="AM83" s="108">
        <f>SUM(X83:AL83)</f>
        <v>26079</v>
      </c>
    </row>
    <row r="84" spans="1:39" ht="16.5" customHeight="1" x14ac:dyDescent="0.35">
      <c r="A84" s="412" t="s">
        <v>286</v>
      </c>
      <c r="B84" s="412"/>
      <c r="C84" s="92">
        <v>0.01</v>
      </c>
      <c r="D84" s="311">
        <v>162</v>
      </c>
      <c r="E84" s="311">
        <v>167</v>
      </c>
      <c r="F84" s="311">
        <v>149</v>
      </c>
      <c r="G84" s="311">
        <v>135</v>
      </c>
      <c r="H84" s="311">
        <v>285</v>
      </c>
      <c r="I84" s="311">
        <v>190</v>
      </c>
      <c r="J84" s="311">
        <v>288</v>
      </c>
      <c r="K84" s="311">
        <v>208</v>
      </c>
      <c r="L84" s="311">
        <v>125</v>
      </c>
      <c r="M84" s="311">
        <v>143</v>
      </c>
      <c r="N84" s="311">
        <v>193</v>
      </c>
      <c r="O84" s="311">
        <v>275</v>
      </c>
      <c r="P84" s="311">
        <v>212</v>
      </c>
      <c r="Q84" s="311">
        <v>228</v>
      </c>
      <c r="R84" s="311">
        <v>169</v>
      </c>
      <c r="S84" s="108">
        <f>SUM(D84:R84)</f>
        <v>2929</v>
      </c>
      <c r="U84" s="412" t="s">
        <v>286</v>
      </c>
      <c r="V84" s="412"/>
      <c r="W84" s="92">
        <v>0.01</v>
      </c>
      <c r="X84" s="343">
        <v>175</v>
      </c>
      <c r="Y84" s="343">
        <v>169</v>
      </c>
      <c r="Z84" s="343">
        <v>149</v>
      </c>
      <c r="AA84" s="343">
        <v>136</v>
      </c>
      <c r="AB84" s="343">
        <v>299</v>
      </c>
      <c r="AC84" s="343">
        <v>211</v>
      </c>
      <c r="AD84" s="343">
        <v>302</v>
      </c>
      <c r="AE84" s="343">
        <v>213</v>
      </c>
      <c r="AF84" s="343">
        <v>132</v>
      </c>
      <c r="AG84" s="343">
        <v>150</v>
      </c>
      <c r="AH84" s="343">
        <v>194</v>
      </c>
      <c r="AI84" s="343">
        <v>278</v>
      </c>
      <c r="AJ84" s="343">
        <v>220</v>
      </c>
      <c r="AK84" s="343">
        <v>245</v>
      </c>
      <c r="AL84" s="343">
        <v>179</v>
      </c>
      <c r="AM84" s="108">
        <f>SUM(X84:AL84)</f>
        <v>3052</v>
      </c>
    </row>
    <row r="85" spans="1:39" ht="16.5" customHeight="1" thickBot="1" x14ac:dyDescent="0.4">
      <c r="A85" s="395" t="str">
        <f>'Tabell 3.1 DOK32025'!A68</f>
        <v>Fordelingsnøkkel FO3</v>
      </c>
      <c r="B85" s="395"/>
      <c r="C85" s="269" t="s">
        <v>202</v>
      </c>
      <c r="D85" s="267">
        <f>(D57/$S$57*$C$57+D58/$S$58*$C$58+D59/$S$59*$C$59+D60/$S$60*$C$60+D63/$S$63*$C$63+D64/$S$64*$C$64+D65/$S$65*$C$65+D69/$S$69*$C$69+D72/$S$72*$C$72+D75/$S$75*$C$75+D78/$S$78*$C$78+D81/$S$81*$C$81+D82/$S$82*$C$82+D83/$S$83*$C$83+D84/$S$84*$C$84)*100</f>
        <v>6.5682546071853647</v>
      </c>
      <c r="E85" s="267">
        <f t="shared" ref="E85:Q85" si="50">(E57/$S$57*$C$57+E58/$S$58*$C$58+E59/$S$59*$C$59+E60/$S$60*$C$60+E63/$S$63*$C$63+E64/$S$64*$C$64+E65/$S$65*$C$65+E69/$S$69*$C$69+E72/$S$72*$C$72+E75/$S$75*$C$75+E78/$S$78*$C$78+E81/$S$81*$C$81+E82/$S$82*$C$82+E83/$S$83*$C$83+E84/$S$84*$C$84)*100</f>
        <v>5.6682834892070089</v>
      </c>
      <c r="F85" s="267">
        <f t="shared" si="50"/>
        <v>5.0823763465129748</v>
      </c>
      <c r="G85" s="267">
        <f t="shared" si="50"/>
        <v>3.8843996809864731</v>
      </c>
      <c r="H85" s="267">
        <f t="shared" si="50"/>
        <v>7.8147166725950719</v>
      </c>
      <c r="I85" s="267">
        <f t="shared" si="50"/>
        <v>5.8306885257094621</v>
      </c>
      <c r="J85" s="267">
        <f t="shared" si="50"/>
        <v>7.641938601623818</v>
      </c>
      <c r="K85" s="267">
        <f t="shared" si="50"/>
        <v>7.0304731002544072</v>
      </c>
      <c r="L85" s="267">
        <f t="shared" si="50"/>
        <v>5.0503859495957224</v>
      </c>
      <c r="M85" s="267">
        <f t="shared" si="50"/>
        <v>5.594129145255728</v>
      </c>
      <c r="N85" s="267">
        <f t="shared" si="50"/>
        <v>6.440208944673838</v>
      </c>
      <c r="O85" s="267">
        <f t="shared" si="50"/>
        <v>9.1861929115427845</v>
      </c>
      <c r="P85" s="267">
        <f t="shared" si="50"/>
        <v>9.3474583790584287</v>
      </c>
      <c r="Q85" s="267">
        <f t="shared" si="50"/>
        <v>8.4988936379819524</v>
      </c>
      <c r="R85" s="267">
        <f>(R57/$S$57*$C$57+R58/$S$58*$C$58+R59/$S$59*$C$59+R60/$S$60*$C$60+R63/$S$63*$C$63+R64/$S$64*$C$64+R65/$S$65*$C$65+R69/$S$69*$C$69+R72/$S$72*$C$72+R75/$S$75*$C$75+R78/$S$78*$C$78+R81/$S$81*$C$81+R82/$S$82*$C$82+R83/$S$83*$C$83+R84/$S$84*$C$84)*100</f>
        <v>6.361600007816973</v>
      </c>
      <c r="S85" s="267">
        <f t="shared" si="43"/>
        <v>100</v>
      </c>
      <c r="U85" s="395" t="str">
        <f>A85</f>
        <v>Fordelingsnøkkel FO3</v>
      </c>
      <c r="V85" s="395"/>
      <c r="W85" s="269" t="s">
        <v>202</v>
      </c>
      <c r="X85" s="267">
        <f>(X57/$AM$57*$W$57+X58/$AM$58*$W$58+X59/$AM$59*$W$59+X60/$AM$60*$W$60+X63/$AM$63*$W$63+X64/$AM$64*$W$64+X65/$AM$65*$W$65+X69/$AM$69*$W$69+X72/$AM$72*$W$72+X75/$AM$75*$W$75+X78/$AM$78*$W$78+X81/$AM$81*$W$81+X82/$AM$82*$W$82+X83/$AM$83*$W$83+X84/$AM$84*$W$84)*100</f>
        <v>6.5938556818183391</v>
      </c>
      <c r="Y85" s="267">
        <f t="shared" ref="Y85:AK85" si="51">(Y57/$AM$57*$W$57+Y58/$AM$58*$W$58+Y59/$AM$59*$W$59+Y60/$AM$60*$W$60+Y63/$AM$63*$W$63+Y64/$AM$64*$W$64+Y65/$AM$65*$W$65+Y69/$AM$69*$W$69+Y72/$AM$72*$W$72+Y75/$AM$75*$W$75+Y78/$AM$78*$W$78+Y81/$AM$81*$W$81+Y82/$AM$82*$W$82+Y83/$AM$83*$W$83+Y84/$AM$84*$W$84)*100</f>
        <v>5.6550534456057706</v>
      </c>
      <c r="Z85" s="267">
        <f t="shared" si="51"/>
        <v>5.1237469414440273</v>
      </c>
      <c r="AA85" s="267">
        <f>(AA57/$AM$57*$W$57+AA58/$AM$58*$W$58+AA59/$AM$59*$W$59+AA60/$AM$60*$W$60+AA63/$AM$63*$W$63+AA64/$AM$64*$W$64+AA65/$AM$65*$W$65+AA69/$AM$69*$W$69+AA72/$AM$72*$W$72+AA75/$AM$75*$W$75+AA78/$AM$78*$W$78+AA81/$AM$81*$W$81+AA82/$AM$82*$W$82+AA83/$AM$83*$W$83+AA84/$AM$84*$W$84)*100</f>
        <v>3.8413519645248724</v>
      </c>
      <c r="AB85" s="267">
        <f t="shared" si="51"/>
        <v>7.8861344057688658</v>
      </c>
      <c r="AC85" s="267">
        <f t="shared" si="51"/>
        <v>5.7452088178887983</v>
      </c>
      <c r="AD85" s="267">
        <f t="shared" si="51"/>
        <v>7.7928177417139644</v>
      </c>
      <c r="AE85" s="267">
        <f t="shared" si="51"/>
        <v>7.0836894368890082</v>
      </c>
      <c r="AF85" s="267">
        <f t="shared" si="51"/>
        <v>4.9661269291647328</v>
      </c>
      <c r="AG85" s="267">
        <f t="shared" si="51"/>
        <v>5.5174080963984498</v>
      </c>
      <c r="AH85" s="267">
        <f t="shared" si="51"/>
        <v>6.4843586988962514</v>
      </c>
      <c r="AI85" s="267">
        <f t="shared" si="51"/>
        <v>9.2576817415261612</v>
      </c>
      <c r="AJ85" s="267">
        <f t="shared" si="51"/>
        <v>9.0941673778845349</v>
      </c>
      <c r="AK85" s="267">
        <f t="shared" si="51"/>
        <v>8.4337130802995812</v>
      </c>
      <c r="AL85" s="267">
        <f>(AL57/$AM$57*$W$57+AL58/$AM$58*$W$58+AL59/$AM$59*$W$59+AL60/$AM$60*$W$60+AL63/$AM$63*$W$63+AL64/$AM$64*$W$64+AL65/$AM$65*$W$65+AL69/$AM$69*$W$69+AL72/$AM$72*$W$72+AL75/$AM$75*$W$75+AL78/$AM$78*$W$78+AL81/$AM$81*$W$81+AL82/$AM$82*$W$82+AL83/$AM$83*$W$83+AL84/$AM$84*$W$84)*100</f>
        <v>6.5246856401766475</v>
      </c>
      <c r="AM85" s="267">
        <f t="shared" ref="AM85" si="52">SUM(X85:AL85)</f>
        <v>99.999999999999986</v>
      </c>
    </row>
    <row r="86" spans="1:39" ht="16.5" customHeight="1" thickBot="1" x14ac:dyDescent="0.4">
      <c r="A86" s="388"/>
      <c r="B86" s="388"/>
      <c r="C86" s="78"/>
      <c r="D86" s="17"/>
      <c r="E86" s="17"/>
      <c r="F86" s="17"/>
      <c r="G86" s="17"/>
      <c r="H86" s="17"/>
      <c r="I86" s="17"/>
      <c r="J86" s="17"/>
      <c r="K86" s="17"/>
      <c r="L86" s="17"/>
      <c r="M86" s="17"/>
      <c r="N86" s="17"/>
      <c r="O86" s="17"/>
      <c r="P86" s="17"/>
      <c r="Q86" s="17"/>
      <c r="R86" s="17"/>
      <c r="S86" s="17"/>
      <c r="U86" s="388"/>
      <c r="V86" s="388"/>
      <c r="W86" s="78"/>
      <c r="X86" s="17"/>
      <c r="Y86" s="17"/>
      <c r="Z86" s="17"/>
      <c r="AA86" s="17"/>
      <c r="AB86" s="17"/>
      <c r="AC86" s="17"/>
      <c r="AD86" s="17"/>
      <c r="AE86" s="17"/>
      <c r="AF86" s="17"/>
      <c r="AG86" s="17"/>
      <c r="AH86" s="17"/>
      <c r="AI86" s="17"/>
      <c r="AJ86" s="17"/>
      <c r="AK86" s="17"/>
      <c r="AL86" s="17"/>
      <c r="AM86" s="17"/>
    </row>
    <row r="87" spans="1:39" ht="16.5" customHeight="1" x14ac:dyDescent="0.35">
      <c r="A87" s="393" t="str">
        <f>'Tabell 2.3 DOK32025'!A65</f>
        <v>FO4A Sosiale tjenester</v>
      </c>
      <c r="B87" s="393"/>
      <c r="C87" s="213"/>
      <c r="D87" s="214"/>
      <c r="E87" s="214"/>
      <c r="F87" s="214"/>
      <c r="G87" s="214"/>
      <c r="H87" s="214"/>
      <c r="I87" s="214"/>
      <c r="J87" s="214"/>
      <c r="K87" s="214"/>
      <c r="L87" s="214"/>
      <c r="M87" s="214"/>
      <c r="N87" s="214"/>
      <c r="O87" s="214"/>
      <c r="P87" s="214"/>
      <c r="Q87" s="214"/>
      <c r="R87" s="214"/>
      <c r="S87" s="214"/>
      <c r="U87" s="393" t="str">
        <f>A87</f>
        <v>FO4A Sosiale tjenester</v>
      </c>
      <c r="V87" s="393"/>
      <c r="W87" s="213"/>
      <c r="X87" s="214"/>
      <c r="Y87" s="214"/>
      <c r="Z87" s="214"/>
      <c r="AA87" s="214"/>
      <c r="AB87" s="214"/>
      <c r="AC87" s="214"/>
      <c r="AD87" s="214"/>
      <c r="AE87" s="214"/>
      <c r="AF87" s="214"/>
      <c r="AG87" s="214"/>
      <c r="AH87" s="214"/>
      <c r="AI87" s="214"/>
      <c r="AJ87" s="214"/>
      <c r="AK87" s="214"/>
      <c r="AL87" s="214"/>
      <c r="AM87" s="214"/>
    </row>
    <row r="88" spans="1:39" ht="16.5" customHeight="1" x14ac:dyDescent="0.35">
      <c r="A88" s="421" t="s">
        <v>384</v>
      </c>
      <c r="B88" s="421"/>
      <c r="C88" s="86">
        <v>0.26</v>
      </c>
      <c r="D88" s="311">
        <v>2567</v>
      </c>
      <c r="E88" s="311">
        <v>2173</v>
      </c>
      <c r="F88" s="311">
        <v>1490</v>
      </c>
      <c r="G88" s="311">
        <v>1151</v>
      </c>
      <c r="H88" s="311">
        <v>1312</v>
      </c>
      <c r="I88" s="311">
        <v>428</v>
      </c>
      <c r="J88" s="311">
        <v>536</v>
      </c>
      <c r="K88" s="311">
        <v>833</v>
      </c>
      <c r="L88" s="311">
        <v>1387</v>
      </c>
      <c r="M88" s="311">
        <v>1229</v>
      </c>
      <c r="N88" s="311">
        <v>1836</v>
      </c>
      <c r="O88" s="311">
        <v>2114</v>
      </c>
      <c r="P88" s="311">
        <v>1076</v>
      </c>
      <c r="Q88" s="311">
        <v>738</v>
      </c>
      <c r="R88" s="311">
        <v>1838</v>
      </c>
      <c r="S88" s="107">
        <f t="shared" ref="S88:S96" si="53">SUM(D88:R88)</f>
        <v>20708</v>
      </c>
      <c r="U88" s="421" t="s">
        <v>384</v>
      </c>
      <c r="V88" s="421"/>
      <c r="W88" s="86">
        <v>0.26</v>
      </c>
      <c r="X88" s="345">
        <v>2572</v>
      </c>
      <c r="Y88" s="345">
        <v>2249</v>
      </c>
      <c r="Z88" s="345">
        <v>1585</v>
      </c>
      <c r="AA88" s="345">
        <v>1191</v>
      </c>
      <c r="AB88" s="345">
        <v>1351</v>
      </c>
      <c r="AC88" s="345">
        <v>443</v>
      </c>
      <c r="AD88" s="345">
        <v>571</v>
      </c>
      <c r="AE88" s="345">
        <v>879</v>
      </c>
      <c r="AF88" s="345">
        <v>1316</v>
      </c>
      <c r="AG88" s="345">
        <v>1292</v>
      </c>
      <c r="AH88" s="345">
        <v>1868</v>
      </c>
      <c r="AI88" s="345">
        <v>2088</v>
      </c>
      <c r="AJ88" s="345">
        <v>1090</v>
      </c>
      <c r="AK88" s="345">
        <v>790</v>
      </c>
      <c r="AL88" s="345">
        <v>1725</v>
      </c>
      <c r="AM88" s="107">
        <f t="shared" ref="AM88:AM95" si="54">SUM(X88:AL88)</f>
        <v>21010</v>
      </c>
    </row>
    <row r="89" spans="1:39" ht="16.5" customHeight="1" x14ac:dyDescent="0.35">
      <c r="A89" s="421" t="s">
        <v>385</v>
      </c>
      <c r="B89" s="421"/>
      <c r="C89" s="86">
        <v>0.21</v>
      </c>
      <c r="D89" s="311">
        <v>2582</v>
      </c>
      <c r="E89" s="311">
        <v>1639</v>
      </c>
      <c r="F89" s="311">
        <v>954</v>
      </c>
      <c r="G89" s="311">
        <v>555</v>
      </c>
      <c r="H89" s="311">
        <v>776</v>
      </c>
      <c r="I89" s="311">
        <v>361</v>
      </c>
      <c r="J89" s="311">
        <v>455</v>
      </c>
      <c r="K89" s="311">
        <v>647</v>
      </c>
      <c r="L89" s="311">
        <v>1421</v>
      </c>
      <c r="M89" s="311">
        <v>1342</v>
      </c>
      <c r="N89" s="311">
        <v>2403</v>
      </c>
      <c r="O89" s="311">
        <v>2453</v>
      </c>
      <c r="P89" s="311">
        <v>1027</v>
      </c>
      <c r="Q89" s="311">
        <v>651</v>
      </c>
      <c r="R89" s="311">
        <v>2491</v>
      </c>
      <c r="S89" s="107">
        <f t="shared" si="53"/>
        <v>19757</v>
      </c>
      <c r="U89" s="421" t="s">
        <v>385</v>
      </c>
      <c r="V89" s="421"/>
      <c r="W89" s="86">
        <v>0.21</v>
      </c>
      <c r="X89" s="345">
        <v>2837</v>
      </c>
      <c r="Y89" s="345">
        <v>1790</v>
      </c>
      <c r="Z89" s="345">
        <v>1201</v>
      </c>
      <c r="AA89" s="345">
        <v>656</v>
      </c>
      <c r="AB89" s="345">
        <v>854</v>
      </c>
      <c r="AC89" s="345">
        <v>452</v>
      </c>
      <c r="AD89" s="345">
        <v>471</v>
      </c>
      <c r="AE89" s="345">
        <v>815</v>
      </c>
      <c r="AF89" s="345">
        <v>1542</v>
      </c>
      <c r="AG89" s="345">
        <v>1437</v>
      </c>
      <c r="AH89" s="345">
        <v>2865</v>
      </c>
      <c r="AI89" s="345">
        <v>2675</v>
      </c>
      <c r="AJ89" s="345">
        <v>1145</v>
      </c>
      <c r="AK89" s="345">
        <v>768</v>
      </c>
      <c r="AL89" s="345">
        <v>2797</v>
      </c>
      <c r="AM89" s="107">
        <f t="shared" si="54"/>
        <v>22305</v>
      </c>
    </row>
    <row r="90" spans="1:39" ht="16.5" customHeight="1" x14ac:dyDescent="0.35">
      <c r="A90" s="421" t="s">
        <v>386</v>
      </c>
      <c r="B90" s="421"/>
      <c r="C90" s="86">
        <v>0.21</v>
      </c>
      <c r="D90" s="311">
        <v>11167</v>
      </c>
      <c r="E90" s="311">
        <v>10081</v>
      </c>
      <c r="F90" s="311">
        <v>5797</v>
      </c>
      <c r="G90" s="311">
        <v>4929</v>
      </c>
      <c r="H90" s="311">
        <v>6644</v>
      </c>
      <c r="I90" s="311">
        <v>2916</v>
      </c>
      <c r="J90" s="311">
        <v>3285</v>
      </c>
      <c r="K90" s="311">
        <v>4513</v>
      </c>
      <c r="L90" s="311">
        <v>7359</v>
      </c>
      <c r="M90" s="311">
        <v>7454</v>
      </c>
      <c r="N90" s="311">
        <v>10045</v>
      </c>
      <c r="O90" s="311">
        <v>13312</v>
      </c>
      <c r="P90" s="311">
        <v>6183</v>
      </c>
      <c r="Q90" s="311">
        <v>3948</v>
      </c>
      <c r="R90" s="311">
        <v>9852</v>
      </c>
      <c r="S90" s="107">
        <f t="shared" si="53"/>
        <v>107485</v>
      </c>
      <c r="U90" s="421" t="s">
        <v>386</v>
      </c>
      <c r="V90" s="421"/>
      <c r="W90" s="86">
        <v>0.21</v>
      </c>
      <c r="X90" s="345">
        <v>11172</v>
      </c>
      <c r="Y90" s="345">
        <v>10179</v>
      </c>
      <c r="Z90" s="345">
        <v>5750</v>
      </c>
      <c r="AA90" s="345">
        <v>4832</v>
      </c>
      <c r="AB90" s="345">
        <v>6485</v>
      </c>
      <c r="AC90" s="345">
        <v>2920</v>
      </c>
      <c r="AD90" s="345">
        <v>3343</v>
      </c>
      <c r="AE90" s="345">
        <v>4600</v>
      </c>
      <c r="AF90" s="345">
        <v>7488</v>
      </c>
      <c r="AG90" s="345">
        <v>7586</v>
      </c>
      <c r="AH90" s="345">
        <v>10334</v>
      </c>
      <c r="AI90" s="345">
        <v>13492</v>
      </c>
      <c r="AJ90" s="345">
        <v>6327</v>
      </c>
      <c r="AK90" s="345">
        <v>4130</v>
      </c>
      <c r="AL90" s="345">
        <v>9991</v>
      </c>
      <c r="AM90" s="107">
        <f t="shared" si="54"/>
        <v>108629</v>
      </c>
    </row>
    <row r="91" spans="1:39" ht="16.5" customHeight="1" x14ac:dyDescent="0.35">
      <c r="A91" s="412" t="s">
        <v>387</v>
      </c>
      <c r="B91" s="412"/>
      <c r="C91" s="86">
        <v>0.05</v>
      </c>
      <c r="D91" s="311">
        <v>817</v>
      </c>
      <c r="E91" s="311">
        <v>607</v>
      </c>
      <c r="F91" s="311">
        <v>350</v>
      </c>
      <c r="G91" s="311">
        <v>244</v>
      </c>
      <c r="H91" s="311">
        <v>371</v>
      </c>
      <c r="I91" s="311">
        <v>169</v>
      </c>
      <c r="J91" s="311">
        <v>220</v>
      </c>
      <c r="K91" s="311">
        <v>263</v>
      </c>
      <c r="L91" s="311">
        <v>501</v>
      </c>
      <c r="M91" s="311">
        <v>416</v>
      </c>
      <c r="N91" s="311">
        <v>662</v>
      </c>
      <c r="O91" s="311">
        <v>727</v>
      </c>
      <c r="P91" s="311">
        <v>374</v>
      </c>
      <c r="Q91" s="311">
        <v>271</v>
      </c>
      <c r="R91" s="311">
        <v>745</v>
      </c>
      <c r="S91" s="107">
        <f t="shared" si="53"/>
        <v>6737</v>
      </c>
      <c r="U91" s="412" t="s">
        <v>387</v>
      </c>
      <c r="V91" s="412"/>
      <c r="W91" s="86">
        <v>0.05</v>
      </c>
      <c r="X91" s="345">
        <v>894</v>
      </c>
      <c r="Y91" s="345">
        <v>679</v>
      </c>
      <c r="Z91" s="345">
        <v>430</v>
      </c>
      <c r="AA91" s="345">
        <v>289</v>
      </c>
      <c r="AB91" s="345">
        <v>402</v>
      </c>
      <c r="AC91" s="345">
        <v>198</v>
      </c>
      <c r="AD91" s="345">
        <v>242</v>
      </c>
      <c r="AE91" s="345">
        <v>329</v>
      </c>
      <c r="AF91" s="345">
        <v>552</v>
      </c>
      <c r="AG91" s="345">
        <v>453</v>
      </c>
      <c r="AH91" s="345">
        <v>807</v>
      </c>
      <c r="AI91" s="345">
        <v>789</v>
      </c>
      <c r="AJ91" s="345">
        <v>436</v>
      </c>
      <c r="AK91" s="345">
        <v>326</v>
      </c>
      <c r="AL91" s="345">
        <v>838</v>
      </c>
      <c r="AM91" s="107">
        <f t="shared" si="54"/>
        <v>7664</v>
      </c>
    </row>
    <row r="92" spans="1:39" ht="16.5" customHeight="1" x14ac:dyDescent="0.35">
      <c r="A92" s="421" t="s">
        <v>388</v>
      </c>
      <c r="B92" s="421"/>
      <c r="C92" s="86">
        <v>0.02</v>
      </c>
      <c r="D92" s="311">
        <v>1904</v>
      </c>
      <c r="E92" s="311">
        <v>1630</v>
      </c>
      <c r="F92" s="311">
        <v>2175</v>
      </c>
      <c r="G92" s="311">
        <v>476</v>
      </c>
      <c r="H92" s="311">
        <v>750</v>
      </c>
      <c r="I92" s="311">
        <v>346</v>
      </c>
      <c r="J92" s="311">
        <v>614</v>
      </c>
      <c r="K92" s="311">
        <v>542</v>
      </c>
      <c r="L92" s="311">
        <v>563</v>
      </c>
      <c r="M92" s="311">
        <v>642</v>
      </c>
      <c r="N92" s="311">
        <v>601</v>
      </c>
      <c r="O92" s="311">
        <v>896</v>
      </c>
      <c r="P92" s="311">
        <v>875</v>
      </c>
      <c r="Q92" s="311">
        <v>521</v>
      </c>
      <c r="R92" s="311">
        <v>592</v>
      </c>
      <c r="S92" s="107">
        <f t="shared" si="53"/>
        <v>13127</v>
      </c>
      <c r="U92" s="421" t="s">
        <v>388</v>
      </c>
      <c r="V92" s="421"/>
      <c r="W92" s="86">
        <v>0.02</v>
      </c>
      <c r="X92" s="345">
        <v>1910</v>
      </c>
      <c r="Y92" s="345">
        <v>1640</v>
      </c>
      <c r="Z92" s="345">
        <v>2173</v>
      </c>
      <c r="AA92" s="345">
        <v>489</v>
      </c>
      <c r="AB92" s="345">
        <v>750</v>
      </c>
      <c r="AC92" s="345">
        <v>345</v>
      </c>
      <c r="AD92" s="345">
        <v>619</v>
      </c>
      <c r="AE92" s="345">
        <v>558</v>
      </c>
      <c r="AF92" s="345">
        <v>567</v>
      </c>
      <c r="AG92" s="345">
        <v>642</v>
      </c>
      <c r="AH92" s="345">
        <v>603</v>
      </c>
      <c r="AI92" s="345">
        <v>996</v>
      </c>
      <c r="AJ92" s="345">
        <v>889</v>
      </c>
      <c r="AK92" s="345">
        <v>532</v>
      </c>
      <c r="AL92" s="345">
        <v>591</v>
      </c>
      <c r="AM92" s="107">
        <f t="shared" si="54"/>
        <v>13304</v>
      </c>
    </row>
    <row r="93" spans="1:39" ht="16.5" customHeight="1" x14ac:dyDescent="0.35">
      <c r="A93" s="412" t="s">
        <v>389</v>
      </c>
      <c r="B93" s="412"/>
      <c r="C93" s="86">
        <v>7.0000000000000007E-2</v>
      </c>
      <c r="D93" s="311">
        <v>2433</v>
      </c>
      <c r="E93" s="311">
        <v>2667</v>
      </c>
      <c r="F93" s="311">
        <v>1488</v>
      </c>
      <c r="G93" s="311">
        <v>1533</v>
      </c>
      <c r="H93" s="311">
        <v>1785</v>
      </c>
      <c r="I93" s="311">
        <v>532</v>
      </c>
      <c r="J93" s="311">
        <v>678</v>
      </c>
      <c r="K93" s="311">
        <v>987</v>
      </c>
      <c r="L93" s="311">
        <v>1327</v>
      </c>
      <c r="M93" s="311">
        <v>1207</v>
      </c>
      <c r="N93" s="311">
        <v>1547</v>
      </c>
      <c r="O93" s="311">
        <v>2122</v>
      </c>
      <c r="P93" s="311">
        <v>1075</v>
      </c>
      <c r="Q93" s="311">
        <v>990</v>
      </c>
      <c r="R93" s="311">
        <v>1658</v>
      </c>
      <c r="S93" s="112">
        <f t="shared" si="53"/>
        <v>22029</v>
      </c>
      <c r="U93" s="412" t="s">
        <v>389</v>
      </c>
      <c r="V93" s="412"/>
      <c r="W93" s="86">
        <v>7.0000000000000007E-2</v>
      </c>
      <c r="X93" s="345">
        <v>2337</v>
      </c>
      <c r="Y93" s="345">
        <v>2528</v>
      </c>
      <c r="Z93" s="345">
        <v>1393</v>
      </c>
      <c r="AA93" s="345">
        <v>1442</v>
      </c>
      <c r="AB93" s="345">
        <v>1683</v>
      </c>
      <c r="AC93" s="345">
        <v>480</v>
      </c>
      <c r="AD93" s="345">
        <v>643</v>
      </c>
      <c r="AE93" s="345">
        <v>978</v>
      </c>
      <c r="AF93" s="345">
        <v>1246</v>
      </c>
      <c r="AG93" s="345">
        <v>1154</v>
      </c>
      <c r="AH93" s="345">
        <v>1519</v>
      </c>
      <c r="AI93" s="345">
        <v>1977</v>
      </c>
      <c r="AJ93" s="345">
        <v>1041</v>
      </c>
      <c r="AK93" s="345">
        <v>957</v>
      </c>
      <c r="AL93" s="345">
        <v>1571</v>
      </c>
      <c r="AM93" s="112">
        <f t="shared" si="54"/>
        <v>20949</v>
      </c>
    </row>
    <row r="94" spans="1:39" ht="16.5" customHeight="1" x14ac:dyDescent="0.35">
      <c r="A94" s="421" t="s">
        <v>390</v>
      </c>
      <c r="B94" s="421"/>
      <c r="C94" s="86">
        <v>0.13</v>
      </c>
      <c r="D94" s="311">
        <v>640</v>
      </c>
      <c r="E94" s="311">
        <v>686</v>
      </c>
      <c r="F94" s="311">
        <v>365</v>
      </c>
      <c r="G94" s="311">
        <v>470</v>
      </c>
      <c r="H94" s="311">
        <v>597</v>
      </c>
      <c r="I94" s="311">
        <v>181</v>
      </c>
      <c r="J94" s="311">
        <v>204</v>
      </c>
      <c r="K94" s="311">
        <v>234</v>
      </c>
      <c r="L94" s="311">
        <v>284</v>
      </c>
      <c r="M94" s="311">
        <v>152</v>
      </c>
      <c r="N94" s="311">
        <v>222</v>
      </c>
      <c r="O94" s="311">
        <v>340</v>
      </c>
      <c r="P94" s="311">
        <v>183</v>
      </c>
      <c r="Q94" s="311">
        <v>249</v>
      </c>
      <c r="R94" s="311">
        <v>233</v>
      </c>
      <c r="S94" s="107">
        <f t="shared" si="53"/>
        <v>5040</v>
      </c>
      <c r="U94" s="421" t="s">
        <v>390</v>
      </c>
      <c r="V94" s="421"/>
      <c r="W94" s="86">
        <v>0.13</v>
      </c>
      <c r="X94" s="345">
        <v>509</v>
      </c>
      <c r="Y94" s="345">
        <v>524</v>
      </c>
      <c r="Z94" s="345">
        <v>301</v>
      </c>
      <c r="AA94" s="345">
        <v>387</v>
      </c>
      <c r="AB94" s="345">
        <v>446</v>
      </c>
      <c r="AC94" s="345">
        <v>136</v>
      </c>
      <c r="AD94" s="345">
        <v>155</v>
      </c>
      <c r="AE94" s="345">
        <v>171</v>
      </c>
      <c r="AF94" s="345">
        <v>206</v>
      </c>
      <c r="AG94" s="345">
        <v>151</v>
      </c>
      <c r="AH94" s="345">
        <v>208</v>
      </c>
      <c r="AI94" s="345">
        <v>278</v>
      </c>
      <c r="AJ94" s="345">
        <v>127</v>
      </c>
      <c r="AK94" s="345">
        <v>182</v>
      </c>
      <c r="AL94" s="345">
        <v>201</v>
      </c>
      <c r="AM94" s="107">
        <f t="shared" si="54"/>
        <v>3982</v>
      </c>
    </row>
    <row r="95" spans="1:39" ht="16.5" customHeight="1" x14ac:dyDescent="0.35">
      <c r="A95" s="421" t="s">
        <v>391</v>
      </c>
      <c r="B95" s="421"/>
      <c r="C95" s="113">
        <v>0.05</v>
      </c>
      <c r="D95" s="311">
        <v>113</v>
      </c>
      <c r="E95" s="311">
        <v>62</v>
      </c>
      <c r="F95" s="311">
        <v>48</v>
      </c>
      <c r="G95" s="311">
        <v>14</v>
      </c>
      <c r="H95" s="311">
        <v>21</v>
      </c>
      <c r="I95" s="311">
        <v>9</v>
      </c>
      <c r="J95" s="311">
        <v>16</v>
      </c>
      <c r="K95" s="311">
        <v>13</v>
      </c>
      <c r="L95" s="311">
        <v>54</v>
      </c>
      <c r="M95" s="311">
        <v>36</v>
      </c>
      <c r="N95" s="311">
        <v>65</v>
      </c>
      <c r="O95" s="311">
        <v>82</v>
      </c>
      <c r="P95" s="311">
        <v>27</v>
      </c>
      <c r="Q95" s="311">
        <v>17</v>
      </c>
      <c r="R95" s="311">
        <v>93</v>
      </c>
      <c r="S95" s="107">
        <f t="shared" si="53"/>
        <v>670</v>
      </c>
      <c r="U95" s="421" t="s">
        <v>391</v>
      </c>
      <c r="V95" s="421"/>
      <c r="W95" s="113">
        <v>0.05</v>
      </c>
      <c r="X95" s="345">
        <v>86</v>
      </c>
      <c r="Y95" s="345">
        <v>53</v>
      </c>
      <c r="Z95" s="345">
        <v>45</v>
      </c>
      <c r="AA95" s="345">
        <v>15</v>
      </c>
      <c r="AB95" s="345">
        <v>17</v>
      </c>
      <c r="AC95" s="345">
        <v>9</v>
      </c>
      <c r="AD95" s="345">
        <v>12</v>
      </c>
      <c r="AE95" s="345">
        <v>15</v>
      </c>
      <c r="AF95" s="345">
        <v>54</v>
      </c>
      <c r="AG95" s="345">
        <v>31</v>
      </c>
      <c r="AH95" s="345">
        <v>56</v>
      </c>
      <c r="AI95" s="345">
        <v>76</v>
      </c>
      <c r="AJ95" s="345">
        <v>29</v>
      </c>
      <c r="AK95" s="345">
        <v>14</v>
      </c>
      <c r="AL95" s="345">
        <v>82</v>
      </c>
      <c r="AM95" s="107">
        <f t="shared" si="54"/>
        <v>594</v>
      </c>
    </row>
    <row r="96" spans="1:39" ht="16.5" customHeight="1" thickBot="1" x14ac:dyDescent="0.4">
      <c r="A96" s="436" t="str">
        <f>'Tabell 3.1 DOK32025'!A82</f>
        <v>Fordelingsnøkkel FO4A</v>
      </c>
      <c r="B96" s="436"/>
      <c r="C96" s="215" t="s">
        <v>202</v>
      </c>
      <c r="D96" s="216">
        <f>(D88/$S$88*$C$88+D89/$S$89*$C$89+D90/$S$90*$C$90+D91/$S$91*$C$91+D92/$S$92*$C$92+D93/$S$93*$C$93+D94/$S$94*$C$94+D95/$S$95*$C$95)*100</f>
        <v>12.312852098749383</v>
      </c>
      <c r="E96" s="216">
        <f t="shared" ref="E96:Q96" si="55">(E88/$S$88*$C$88+E89/$S$89*$C$89+E90/$S$90*$C$90+E91/$S$91*$C$91+E92/$S$92*$C$92+E93/$S$93*$C$93+E94/$S$94*$C$94+E95/$S$95*$C$95)*100</f>
        <v>10.218465890237894</v>
      </c>
      <c r="F96" s="216">
        <f t="shared" si="55"/>
        <v>6.3810362626134278</v>
      </c>
      <c r="G96" s="216">
        <f t="shared" si="55"/>
        <v>5.0555898514839814</v>
      </c>
      <c r="H96" s="216">
        <f t="shared" si="55"/>
        <v>6.4236041019756742</v>
      </c>
      <c r="I96" s="216">
        <f t="shared" si="55"/>
        <v>2.3720273375877858</v>
      </c>
      <c r="J96" s="216">
        <f t="shared" si="55"/>
        <v>2.9162749828079502</v>
      </c>
      <c r="K96" s="216">
        <f t="shared" si="55"/>
        <v>3.9073009630827373</v>
      </c>
      <c r="L96" s="216">
        <f t="shared" si="55"/>
        <v>6.7044274863369555</v>
      </c>
      <c r="M96" s="216">
        <f t="shared" si="55"/>
        <v>5.8766562383106953</v>
      </c>
      <c r="N96" s="216">
        <f t="shared" si="55"/>
        <v>8.9540888667041152</v>
      </c>
      <c r="O96" s="216">
        <f t="shared" si="55"/>
        <v>10.701703185948274</v>
      </c>
      <c r="P96" s="216">
        <f t="shared" si="55"/>
        <v>5.0765951428554734</v>
      </c>
      <c r="Q96" s="216">
        <f t="shared" si="55"/>
        <v>3.754119910602427</v>
      </c>
      <c r="R96" s="216">
        <f>(R88/$S$88*$C$88+R89/$S$89*$C$89+R90/$S$90*$C$90+R91/$S$91*$C$91+R92/$S$92*$C$92+R93/$S$93*$C$93+R94/$S$94*$C$94+R95/$S$95*$C$95)*100</f>
        <v>9.345257680703229</v>
      </c>
      <c r="S96" s="216">
        <f t="shared" si="53"/>
        <v>100</v>
      </c>
      <c r="U96" s="436" t="str">
        <f>A96</f>
        <v>Fordelingsnøkkel FO4A</v>
      </c>
      <c r="V96" s="436"/>
      <c r="W96" s="215" t="s">
        <v>202</v>
      </c>
      <c r="X96" s="216">
        <f>(X88/$AM$88*$W$88+X89/$AM$89*$W$89+X90/$AM$90*$W$90+X91/$AM$91*$W$91+X92/$AM$92*$W$92+X93/$AM$93*$W$93+X94/$AM$94*$W$94+X95/$AM$95*$W$95)*100</f>
        <v>12.05054352924504</v>
      </c>
      <c r="Y96" s="216">
        <f t="shared" ref="Y96:AL96" si="56">(Y88/$AM$88*$W$88+Y89/$AM$89*$W$89+Y90/$AM$90*$W$90+Y91/$AM$91*$W$91+Y92/$AM$92*$W$92+Y93/$AM$93*$W$93+Y94/$AM$94*$W$94+Y95/$AM$95*$W$95)*100</f>
        <v>10.127279462495469</v>
      </c>
      <c r="Z96" s="216">
        <f t="shared" si="56"/>
        <v>6.6378862497265159</v>
      </c>
      <c r="AA96" s="216">
        <f t="shared" si="56"/>
        <v>5.1591946480240871</v>
      </c>
      <c r="AB96" s="216">
        <f t="shared" si="56"/>
        <v>6.2661050634182649</v>
      </c>
      <c r="AC96" s="216">
        <f t="shared" si="56"/>
        <v>2.399444639828769</v>
      </c>
      <c r="AD96" s="216">
        <f t="shared" si="56"/>
        <v>2.8691510302662149</v>
      </c>
      <c r="AE96" s="216">
        <f t="shared" si="56"/>
        <v>4.0541926407706574</v>
      </c>
      <c r="AF96" s="216">
        <f t="shared" si="56"/>
        <v>6.5166882529998515</v>
      </c>
      <c r="AG96" s="216">
        <f t="shared" si="56"/>
        <v>5.94986166192077</v>
      </c>
      <c r="AH96" s="216">
        <f t="shared" si="56"/>
        <v>9.2819313245800181</v>
      </c>
      <c r="AI96" s="216">
        <f t="shared" si="56"/>
        <v>10.583052571833424</v>
      </c>
      <c r="AJ96" s="216">
        <f t="shared" si="56"/>
        <v>5.0746763829239105</v>
      </c>
      <c r="AK96" s="216">
        <f t="shared" si="56"/>
        <v>3.8235559789431899</v>
      </c>
      <c r="AL96" s="216">
        <f t="shared" si="56"/>
        <v>9.2064365630238196</v>
      </c>
      <c r="AM96" s="216">
        <f>SUM(X96:AL96)</f>
        <v>100</v>
      </c>
    </row>
    <row r="97" spans="1:39" ht="16.5" customHeight="1" thickBot="1" x14ac:dyDescent="0.4">
      <c r="A97" s="437"/>
      <c r="B97" s="437"/>
      <c r="C97" s="93"/>
      <c r="D97" s="94"/>
      <c r="E97" s="94"/>
      <c r="F97" s="94"/>
      <c r="G97" s="94"/>
      <c r="H97" s="94"/>
      <c r="I97" s="94"/>
      <c r="J97" s="94"/>
      <c r="K97" s="94"/>
      <c r="L97" s="94"/>
      <c r="M97" s="94"/>
      <c r="N97" s="94"/>
      <c r="O97" s="94"/>
      <c r="P97" s="94"/>
      <c r="Q97" s="94"/>
      <c r="R97" s="94"/>
      <c r="S97" s="94"/>
      <c r="U97" s="437"/>
      <c r="V97" s="437"/>
      <c r="W97" s="93"/>
      <c r="X97" s="94"/>
      <c r="Y97" s="94"/>
      <c r="Z97" s="94"/>
      <c r="AA97" s="94"/>
      <c r="AB97" s="94"/>
      <c r="AC97" s="94"/>
      <c r="AD97" s="94"/>
      <c r="AE97" s="94"/>
      <c r="AF97" s="94"/>
      <c r="AG97" s="94"/>
      <c r="AH97" s="94"/>
      <c r="AI97" s="94"/>
      <c r="AJ97" s="94"/>
      <c r="AK97" s="94"/>
      <c r="AL97" s="94"/>
      <c r="AM97" s="94"/>
    </row>
    <row r="98" spans="1:39" ht="16.5" customHeight="1" x14ac:dyDescent="0.35">
      <c r="A98" s="393" t="str">
        <f>'Tabell 3.1 DOK32025'!A84</f>
        <v>FO4B Kvalifiseringsprogram (KVP) og FO4C Økonomisk sosialhjelp</v>
      </c>
      <c r="B98" s="393"/>
      <c r="C98" s="213"/>
      <c r="D98" s="214"/>
      <c r="E98" s="214"/>
      <c r="F98" s="214"/>
      <c r="G98" s="214"/>
      <c r="H98" s="214"/>
      <c r="I98" s="214"/>
      <c r="J98" s="214"/>
      <c r="K98" s="214"/>
      <c r="L98" s="214"/>
      <c r="M98" s="214"/>
      <c r="N98" s="214"/>
      <c r="O98" s="214"/>
      <c r="P98" s="214"/>
      <c r="Q98" s="214"/>
      <c r="R98" s="214"/>
      <c r="S98" s="214"/>
      <c r="U98" s="393" t="str">
        <f>A98</f>
        <v>FO4B Kvalifiseringsprogram (KVP) og FO4C Økonomisk sosialhjelp</v>
      </c>
      <c r="V98" s="393"/>
      <c r="W98" s="213"/>
      <c r="X98" s="214"/>
      <c r="Y98" s="214"/>
      <c r="Z98" s="214"/>
      <c r="AA98" s="214"/>
      <c r="AB98" s="214"/>
      <c r="AC98" s="214"/>
      <c r="AD98" s="214"/>
      <c r="AE98" s="214"/>
      <c r="AF98" s="214"/>
      <c r="AG98" s="214"/>
      <c r="AH98" s="214"/>
      <c r="AI98" s="214"/>
      <c r="AJ98" s="214"/>
      <c r="AK98" s="214"/>
      <c r="AL98" s="214"/>
      <c r="AM98" s="214"/>
    </row>
    <row r="99" spans="1:39" ht="16.5" customHeight="1" x14ac:dyDescent="0.35">
      <c r="A99" s="421" t="s">
        <v>393</v>
      </c>
      <c r="B99" s="421"/>
      <c r="C99" s="86">
        <v>0.23</v>
      </c>
      <c r="D99" s="311">
        <f>D100*D101*D102</f>
        <v>41386.341824636707</v>
      </c>
      <c r="E99" s="311">
        <f t="shared" ref="E99:R99" si="57">E100*E101*E102</f>
        <v>48276.116781025783</v>
      </c>
      <c r="F99" s="311">
        <f t="shared" si="57"/>
        <v>32347.728975532773</v>
      </c>
      <c r="G99" s="311">
        <f t="shared" si="57"/>
        <v>33895.629986112275</v>
      </c>
      <c r="H99" s="311">
        <f t="shared" si="57"/>
        <v>28846.699830026206</v>
      </c>
      <c r="I99" s="311">
        <f t="shared" si="57"/>
        <v>3225.3413978145331</v>
      </c>
      <c r="J99" s="311">
        <f t="shared" si="57"/>
        <v>3340.6110391560228</v>
      </c>
      <c r="K99" s="311">
        <f t="shared" si="57"/>
        <v>6469.5194770394464</v>
      </c>
      <c r="L99" s="311">
        <f t="shared" si="57"/>
        <v>15534.832690858064</v>
      </c>
      <c r="M99" s="311">
        <f t="shared" si="57"/>
        <v>10324.785854271082</v>
      </c>
      <c r="N99" s="311">
        <f t="shared" si="57"/>
        <v>13714.60512025543</v>
      </c>
      <c r="O99" s="311">
        <f t="shared" si="57"/>
        <v>18786.685635966809</v>
      </c>
      <c r="P99" s="311">
        <f t="shared" si="57"/>
        <v>6446.2829653514236</v>
      </c>
      <c r="Q99" s="311">
        <f t="shared" si="57"/>
        <v>4430.5789799993627</v>
      </c>
      <c r="R99" s="311">
        <f t="shared" si="57"/>
        <v>12253.755803466314</v>
      </c>
      <c r="S99" s="110">
        <f>SUM(D99:R99)</f>
        <v>279279.5163615123</v>
      </c>
      <c r="U99" s="421" t="s">
        <v>393</v>
      </c>
      <c r="V99" s="421"/>
      <c r="W99" s="86">
        <v>0.23</v>
      </c>
      <c r="X99" s="345">
        <f>X100*X101*X102</f>
        <v>41282.663313707322</v>
      </c>
      <c r="Y99" s="345">
        <f>Y100*Y101*Y102</f>
        <v>49722.939850464056</v>
      </c>
      <c r="Z99" s="345">
        <f t="shared" ref="Z99:AK99" si="58">Z100*Z101*Z102</f>
        <v>33382.619936726034</v>
      </c>
      <c r="AA99" s="345">
        <f t="shared" si="58"/>
        <v>33350.042276708256</v>
      </c>
      <c r="AB99" s="345">
        <f t="shared" si="58"/>
        <v>29081.635510193766</v>
      </c>
      <c r="AC99" s="345">
        <f t="shared" si="58"/>
        <v>3410.0292226784022</v>
      </c>
      <c r="AD99" s="345">
        <f t="shared" si="58"/>
        <v>3184.5757212234062</v>
      </c>
      <c r="AE99" s="345">
        <f t="shared" si="58"/>
        <v>6293.9772953102065</v>
      </c>
      <c r="AF99" s="345">
        <f t="shared" si="58"/>
        <v>14293.374883010641</v>
      </c>
      <c r="AG99" s="345">
        <f t="shared" si="58"/>
        <v>10788.522328817004</v>
      </c>
      <c r="AH99" s="345">
        <f t="shared" si="58"/>
        <v>14322.678251058423</v>
      </c>
      <c r="AI99" s="345">
        <f t="shared" si="58"/>
        <v>19323.917105809072</v>
      </c>
      <c r="AJ99" s="345">
        <f t="shared" si="58"/>
        <v>6698.9189002722669</v>
      </c>
      <c r="AK99" s="345">
        <f t="shared" si="58"/>
        <v>4551.9377318352826</v>
      </c>
      <c r="AL99" s="345">
        <f>AL100*AL101*AL102</f>
        <v>11287.035602660393</v>
      </c>
      <c r="AM99" s="110">
        <f>SUM(X99:AL99)</f>
        <v>280974.86793047452</v>
      </c>
    </row>
    <row r="100" spans="1:39" ht="16.5" customHeight="1" x14ac:dyDescent="0.35">
      <c r="A100" s="421" t="s">
        <v>403</v>
      </c>
      <c r="B100" s="421"/>
      <c r="C100" s="86" t="s">
        <v>202</v>
      </c>
      <c r="D100" s="311">
        <v>31312</v>
      </c>
      <c r="E100" s="311">
        <v>36319</v>
      </c>
      <c r="F100" s="311">
        <v>26486</v>
      </c>
      <c r="G100" s="311">
        <v>24106</v>
      </c>
      <c r="H100" s="311">
        <v>28401</v>
      </c>
      <c r="I100" s="311">
        <v>9079</v>
      </c>
      <c r="J100" s="311">
        <v>12729</v>
      </c>
      <c r="K100" s="311">
        <v>17432</v>
      </c>
      <c r="L100" s="311">
        <v>11799</v>
      </c>
      <c r="M100" s="311">
        <v>8067</v>
      </c>
      <c r="N100" s="311">
        <v>8233</v>
      </c>
      <c r="O100" s="311">
        <v>14102</v>
      </c>
      <c r="P100" s="311">
        <v>14103</v>
      </c>
      <c r="Q100" s="311">
        <v>14199</v>
      </c>
      <c r="R100" s="311">
        <v>9412</v>
      </c>
      <c r="S100" s="110">
        <f t="shared" ref="S100" si="59">SUM(D100:R100)</f>
        <v>265779</v>
      </c>
      <c r="U100" s="421" t="s">
        <v>436</v>
      </c>
      <c r="V100" s="421"/>
      <c r="W100" s="86" t="s">
        <v>202</v>
      </c>
      <c r="X100" s="345">
        <v>31451</v>
      </c>
      <c r="Y100" s="345">
        <v>36543</v>
      </c>
      <c r="Z100" s="345">
        <v>26321</v>
      </c>
      <c r="AA100" s="345">
        <v>23759</v>
      </c>
      <c r="AB100" s="345">
        <v>28225</v>
      </c>
      <c r="AC100" s="345">
        <v>9120</v>
      </c>
      <c r="AD100" s="345">
        <v>12906</v>
      </c>
      <c r="AE100" s="345">
        <v>17902</v>
      </c>
      <c r="AF100" s="345">
        <v>12136</v>
      </c>
      <c r="AG100" s="345">
        <v>8167</v>
      </c>
      <c r="AH100" s="345">
        <v>8502</v>
      </c>
      <c r="AI100" s="345">
        <v>14237</v>
      </c>
      <c r="AJ100" s="345">
        <v>14281</v>
      </c>
      <c r="AK100" s="345">
        <v>14515</v>
      </c>
      <c r="AL100" s="345">
        <v>9497</v>
      </c>
      <c r="AM100" s="110">
        <f t="shared" ref="AM100" si="60">SUM(X100:AL100)</f>
        <v>267562</v>
      </c>
    </row>
    <row r="101" spans="1:39" ht="16.5" customHeight="1" x14ac:dyDescent="0.35">
      <c r="A101" s="412" t="s">
        <v>404</v>
      </c>
      <c r="B101" s="412"/>
      <c r="C101" s="86" t="s">
        <v>202</v>
      </c>
      <c r="D101" s="312">
        <f>'Tabell 4.2-4.4 DOK32025'!D7</f>
        <v>1.1094202928304959</v>
      </c>
      <c r="E101" s="312">
        <f>'Tabell 4.2-4.4 DOK32025'!E7</f>
        <v>0.92212140878884197</v>
      </c>
      <c r="F101" s="312">
        <f>'Tabell 4.2-4.4 DOK32025'!F7</f>
        <v>0.88803149623091571</v>
      </c>
      <c r="G101" s="312">
        <f>'Tabell 4.2-4.4 DOK32025'!G7</f>
        <v>0.81363985294553065</v>
      </c>
      <c r="H101" s="312">
        <f>'Tabell 4.2-4.4 DOK32025'!H7</f>
        <v>0.73490547213356083</v>
      </c>
      <c r="I101" s="312">
        <f>'Tabell 4.2-4.4 DOK32025'!I7</f>
        <v>0.45253651517761712</v>
      </c>
      <c r="J101" s="312">
        <f>'Tabell 4.2-4.4 DOK32025'!J7</f>
        <v>0.38005933164059486</v>
      </c>
      <c r="K101" s="312">
        <f>'Tabell 4.2-4.4 DOK32025'!K7</f>
        <v>0.40761481156360324</v>
      </c>
      <c r="L101" s="312">
        <f>'Tabell 4.2-4.4 DOK32025'!L7</f>
        <v>1.27034418108831</v>
      </c>
      <c r="M101" s="312">
        <f>'Tabell 4.2-4.4 DOK32025'!M7</f>
        <v>1.7839545060125359</v>
      </c>
      <c r="N101" s="312">
        <f>'Tabell 4.2-4.4 DOK32025'!N7</f>
        <v>2.202162857928605</v>
      </c>
      <c r="O101" s="312">
        <f>'Tabell 4.2-4.4 DOK32025'!O7</f>
        <v>1.7936377444074585</v>
      </c>
      <c r="P101" s="312">
        <f>'Tabell 4.2-4.4 DOK32025'!P7</f>
        <v>0.8071082189644665</v>
      </c>
      <c r="Q101" s="312">
        <f>'Tabell 4.2-4.4 DOK32025'!Q7</f>
        <v>0.53129760340476995</v>
      </c>
      <c r="R101" s="312">
        <f>'Tabell 4.2-4.4 DOK32025'!R7</f>
        <v>1.8098619705686863</v>
      </c>
      <c r="S101" s="111">
        <v>1</v>
      </c>
      <c r="U101" s="412" t="s">
        <v>437</v>
      </c>
      <c r="V101" s="412"/>
      <c r="W101" s="86" t="s">
        <v>202</v>
      </c>
      <c r="X101" s="347">
        <f>'Tabell 4.2-4.4'!D7</f>
        <v>1.0807570931553672</v>
      </c>
      <c r="Y101" s="347">
        <f>'Tabell 4.2-4.4'!E7</f>
        <v>0.9328621340221559</v>
      </c>
      <c r="Z101" s="347">
        <f>'Tabell 4.2-4.4'!F7</f>
        <v>0.89956940975298527</v>
      </c>
      <c r="AA101" s="347">
        <f>'Tabell 4.2-4.4'!G7</f>
        <v>0.7992122917849287</v>
      </c>
      <c r="AB101" s="347">
        <f>'Tabell 4.2-4.4'!H7</f>
        <v>0.73148640862117653</v>
      </c>
      <c r="AC101" s="347">
        <f>'Tabell 4.2-4.4'!I7</f>
        <v>0.45057357447376328</v>
      </c>
      <c r="AD101" s="347">
        <f>'Tabell 4.2-4.4'!J7</f>
        <v>0.36092452083797266</v>
      </c>
      <c r="AE101" s="347">
        <f>'Tabell 4.2-4.4'!K7</f>
        <v>0.41439408906189212</v>
      </c>
      <c r="AF101" s="347">
        <f>'Tabell 4.2-4.4'!L7</f>
        <v>1.2355850422195418</v>
      </c>
      <c r="AG101" s="347">
        <f>'Tabell 4.2-4.4'!M7</f>
        <v>1.79641796918444</v>
      </c>
      <c r="AH101" s="347">
        <f>'Tabell 4.2-4.4'!N7</f>
        <v>2.2206631891088251</v>
      </c>
      <c r="AI101" s="347">
        <f>'Tabell 4.2-4.4'!O7</f>
        <v>1.8061768687236934</v>
      </c>
      <c r="AJ101" s="347">
        <f>'Tabell 4.2-4.4'!P7</f>
        <v>0.8070669891310297</v>
      </c>
      <c r="AK101" s="347">
        <f>'Tabell 4.2-4.4'!Q7</f>
        <v>0.53880026924675151</v>
      </c>
      <c r="AL101" s="347">
        <f>'Tabell 4.2-4.4'!R7</f>
        <v>1.8104819615920553</v>
      </c>
      <c r="AM101" s="111">
        <v>1</v>
      </c>
    </row>
    <row r="102" spans="1:39" ht="16.5" customHeight="1" x14ac:dyDescent="0.35">
      <c r="A102" s="421" t="s">
        <v>405</v>
      </c>
      <c r="B102" s="421"/>
      <c r="C102" s="86" t="s">
        <v>202</v>
      </c>
      <c r="D102" s="89">
        <f>'Tabell 4.2-4.4 DOK32025'!D16</f>
        <v>1.191379510154627</v>
      </c>
      <c r="E102" s="89">
        <f>'Tabell 4.2-4.4 DOK32025'!E16</f>
        <v>1.4414857114194901</v>
      </c>
      <c r="F102" s="89">
        <f>'Tabell 4.2-4.4 DOK32025'!F16</f>
        <v>1.3753050941840794</v>
      </c>
      <c r="G102" s="89">
        <f>'Tabell 4.2-4.4 DOK32025'!G16</f>
        <v>1.7281695364329748</v>
      </c>
      <c r="H102" s="89">
        <f>'Tabell 4.2-4.4 DOK32025'!H16</f>
        <v>1.3820731263083907</v>
      </c>
      <c r="I102" s="89">
        <f>'Tabell 4.2-4.4 DOK32025'!I16</f>
        <v>0.78502601047597576</v>
      </c>
      <c r="J102" s="89">
        <f>'Tabell 4.2-4.4 DOK32025'!J16</f>
        <v>0.69052630158306683</v>
      </c>
      <c r="K102" s="89">
        <f>'Tabell 4.2-4.4 DOK32025'!K16</f>
        <v>0.91048930929189731</v>
      </c>
      <c r="L102" s="89">
        <f>'Tabell 4.2-4.4 DOK32025'!L16</f>
        <v>1.0364300028244076</v>
      </c>
      <c r="M102" s="89">
        <f>'Tabell 4.2-4.4 DOK32025'!M16</f>
        <v>0.71743939590897765</v>
      </c>
      <c r="N102" s="89">
        <f>'Tabell 4.2-4.4 DOK32025'!N16</f>
        <v>0.75644221690605939</v>
      </c>
      <c r="O102" s="89">
        <f>'Tabell 4.2-4.4 DOK32025'!O16</f>
        <v>0.74273642590237232</v>
      </c>
      <c r="P102" s="89">
        <f>'Tabell 4.2-4.4 DOK32025'!P16</f>
        <v>0.56632546412611973</v>
      </c>
      <c r="Q102" s="89">
        <f>'Tabell 4.2-4.4 DOK32025'!Q16</f>
        <v>0.58730658013842785</v>
      </c>
      <c r="R102" s="89">
        <f>'Tabell 4.2-4.4 DOK32025'!R16</f>
        <v>0.71935265067979892</v>
      </c>
      <c r="S102" s="114">
        <v>1</v>
      </c>
      <c r="U102" s="421" t="s">
        <v>438</v>
      </c>
      <c r="V102" s="421"/>
      <c r="W102" s="86" t="s">
        <v>202</v>
      </c>
      <c r="X102" s="346">
        <f>'Tabell 4.2-4.4'!D16</f>
        <v>1.2145213523417424</v>
      </c>
      <c r="Y102" s="346">
        <f>'Tabell 4.2-4.4'!E16</f>
        <v>1.4585963935314525</v>
      </c>
      <c r="Z102" s="346">
        <f>'Tabell 4.2-4.4'!F16</f>
        <v>1.4098839097179032</v>
      </c>
      <c r="AA102" s="346">
        <f>'Tabell 4.2-4.4'!G16</f>
        <v>1.7563298260398887</v>
      </c>
      <c r="AB102" s="346">
        <f>'Tabell 4.2-4.4'!H16</f>
        <v>1.4085705863667668</v>
      </c>
      <c r="AC102" s="346">
        <f>'Tabell 4.2-4.4'!I16</f>
        <v>0.82984607663615906</v>
      </c>
      <c r="AD102" s="346">
        <f>'Tabell 4.2-4.4'!J16</f>
        <v>0.68366528889491196</v>
      </c>
      <c r="AE102" s="346">
        <f>'Tabell 4.2-4.4'!K16</f>
        <v>0.848418377484218</v>
      </c>
      <c r="AF102" s="346">
        <f>'Tabell 4.2-4.4'!L16</f>
        <v>0.95320557663797889</v>
      </c>
      <c r="AG102" s="346">
        <f>'Tabell 4.2-4.4'!M16</f>
        <v>0.73534648126622937</v>
      </c>
      <c r="AH102" s="346">
        <f>'Tabell 4.2-4.4'!N16</f>
        <v>0.75861328125707583</v>
      </c>
      <c r="AI102" s="346">
        <f>'Tabell 4.2-4.4'!O16</f>
        <v>0.75147823160267968</v>
      </c>
      <c r="AJ102" s="346">
        <f>'Tabell 4.2-4.4'!P16</f>
        <v>0.58121460231377975</v>
      </c>
      <c r="AK102" s="346">
        <f>'Tabell 4.2-4.4'!Q16</f>
        <v>0.58203817226710419</v>
      </c>
      <c r="AL102" s="346">
        <f>'Tabell 4.2-4.4'!R16</f>
        <v>0.65644637552736085</v>
      </c>
      <c r="AM102" s="114">
        <v>1</v>
      </c>
    </row>
    <row r="103" spans="1:39" ht="16.5" customHeight="1" x14ac:dyDescent="0.35">
      <c r="A103" s="421" t="s">
        <v>394</v>
      </c>
      <c r="B103" s="421"/>
      <c r="C103" s="86">
        <v>0.12</v>
      </c>
      <c r="D103" s="311">
        <v>1273</v>
      </c>
      <c r="E103" s="311">
        <v>1164</v>
      </c>
      <c r="F103" s="311">
        <v>805</v>
      </c>
      <c r="G103" s="311">
        <v>689</v>
      </c>
      <c r="H103" s="311">
        <v>782</v>
      </c>
      <c r="I103" s="311">
        <v>243</v>
      </c>
      <c r="J103" s="311">
        <v>304</v>
      </c>
      <c r="K103" s="311">
        <v>523</v>
      </c>
      <c r="L103" s="311">
        <v>603</v>
      </c>
      <c r="M103" s="311">
        <v>469</v>
      </c>
      <c r="N103" s="311">
        <v>616</v>
      </c>
      <c r="O103" s="311">
        <v>797</v>
      </c>
      <c r="P103" s="311">
        <v>416</v>
      </c>
      <c r="Q103" s="311">
        <v>354</v>
      </c>
      <c r="R103" s="311">
        <v>659</v>
      </c>
      <c r="S103" s="107">
        <f t="shared" ref="S103:S107" si="61">SUM(D103:R103)</f>
        <v>9697</v>
      </c>
      <c r="U103" s="421" t="s">
        <v>394</v>
      </c>
      <c r="V103" s="421"/>
      <c r="W103" s="86">
        <v>0.12</v>
      </c>
      <c r="X103" s="345">
        <v>1238</v>
      </c>
      <c r="Y103" s="345">
        <v>1207</v>
      </c>
      <c r="Z103" s="345">
        <v>798</v>
      </c>
      <c r="AA103" s="345">
        <v>728</v>
      </c>
      <c r="AB103" s="345">
        <v>796</v>
      </c>
      <c r="AC103" s="345">
        <v>241</v>
      </c>
      <c r="AD103" s="345">
        <v>296</v>
      </c>
      <c r="AE103" s="345">
        <v>555</v>
      </c>
      <c r="AF103" s="345">
        <v>589</v>
      </c>
      <c r="AG103" s="345">
        <v>496</v>
      </c>
      <c r="AH103" s="345">
        <v>605</v>
      </c>
      <c r="AI103" s="345">
        <v>772</v>
      </c>
      <c r="AJ103" s="345">
        <v>459</v>
      </c>
      <c r="AK103" s="345">
        <v>387</v>
      </c>
      <c r="AL103" s="345">
        <v>605</v>
      </c>
      <c r="AM103" s="107">
        <f t="shared" ref="AM103:AM107" si="62">SUM(X103:AL103)</f>
        <v>9772</v>
      </c>
    </row>
    <row r="104" spans="1:39" ht="16.5" customHeight="1" x14ac:dyDescent="0.35">
      <c r="A104" s="421" t="s">
        <v>395</v>
      </c>
      <c r="B104" s="421"/>
      <c r="C104" s="86">
        <v>0.25</v>
      </c>
      <c r="D104" s="311">
        <v>2582</v>
      </c>
      <c r="E104" s="311">
        <v>1639</v>
      </c>
      <c r="F104" s="311">
        <v>954</v>
      </c>
      <c r="G104" s="311">
        <v>555</v>
      </c>
      <c r="H104" s="311">
        <v>776</v>
      </c>
      <c r="I104" s="311">
        <v>361</v>
      </c>
      <c r="J104" s="311">
        <v>455</v>
      </c>
      <c r="K104" s="311">
        <v>647</v>
      </c>
      <c r="L104" s="311">
        <v>1421</v>
      </c>
      <c r="M104" s="311">
        <v>1342</v>
      </c>
      <c r="N104" s="311">
        <v>2403</v>
      </c>
      <c r="O104" s="311">
        <v>2453</v>
      </c>
      <c r="P104" s="311">
        <v>1027</v>
      </c>
      <c r="Q104" s="311">
        <v>651</v>
      </c>
      <c r="R104" s="311">
        <v>2491</v>
      </c>
      <c r="S104" s="107">
        <f t="shared" si="61"/>
        <v>19757</v>
      </c>
      <c r="U104" s="421" t="s">
        <v>395</v>
      </c>
      <c r="V104" s="421"/>
      <c r="W104" s="86">
        <v>0.25</v>
      </c>
      <c r="X104" s="345">
        <f t="shared" ref="X104:AL104" si="63">X89</f>
        <v>2837</v>
      </c>
      <c r="Y104" s="345">
        <f t="shared" si="63"/>
        <v>1790</v>
      </c>
      <c r="Z104" s="345">
        <f t="shared" si="63"/>
        <v>1201</v>
      </c>
      <c r="AA104" s="345">
        <f t="shared" si="63"/>
        <v>656</v>
      </c>
      <c r="AB104" s="345">
        <f t="shared" si="63"/>
        <v>854</v>
      </c>
      <c r="AC104" s="345">
        <f t="shared" si="63"/>
        <v>452</v>
      </c>
      <c r="AD104" s="345">
        <f t="shared" si="63"/>
        <v>471</v>
      </c>
      <c r="AE104" s="345">
        <f t="shared" si="63"/>
        <v>815</v>
      </c>
      <c r="AF104" s="345">
        <f t="shared" si="63"/>
        <v>1542</v>
      </c>
      <c r="AG104" s="345">
        <f t="shared" si="63"/>
        <v>1437</v>
      </c>
      <c r="AH104" s="345">
        <f t="shared" si="63"/>
        <v>2865</v>
      </c>
      <c r="AI104" s="345">
        <f t="shared" si="63"/>
        <v>2675</v>
      </c>
      <c r="AJ104" s="345">
        <f t="shared" si="63"/>
        <v>1145</v>
      </c>
      <c r="AK104" s="345">
        <f t="shared" si="63"/>
        <v>768</v>
      </c>
      <c r="AL104" s="345">
        <f t="shared" si="63"/>
        <v>2797</v>
      </c>
      <c r="AM104" s="107">
        <f t="shared" si="62"/>
        <v>22305</v>
      </c>
    </row>
    <row r="105" spans="1:39" ht="16.5" customHeight="1" x14ac:dyDescent="0.35">
      <c r="A105" s="421" t="s">
        <v>396</v>
      </c>
      <c r="B105" s="421"/>
      <c r="C105" s="86">
        <v>0.06</v>
      </c>
      <c r="D105" s="311">
        <v>11167</v>
      </c>
      <c r="E105" s="311">
        <v>10081</v>
      </c>
      <c r="F105" s="311">
        <v>5797</v>
      </c>
      <c r="G105" s="311">
        <v>4929</v>
      </c>
      <c r="H105" s="311">
        <v>6644</v>
      </c>
      <c r="I105" s="311">
        <v>2916</v>
      </c>
      <c r="J105" s="311">
        <v>3285</v>
      </c>
      <c r="K105" s="311">
        <v>4513</v>
      </c>
      <c r="L105" s="311">
        <v>7359</v>
      </c>
      <c r="M105" s="311">
        <v>7454</v>
      </c>
      <c r="N105" s="311">
        <v>10045</v>
      </c>
      <c r="O105" s="311">
        <v>13312</v>
      </c>
      <c r="P105" s="311">
        <v>6183</v>
      </c>
      <c r="Q105" s="311">
        <v>3948</v>
      </c>
      <c r="R105" s="311">
        <v>9852</v>
      </c>
      <c r="S105" s="107">
        <f t="shared" si="61"/>
        <v>107485</v>
      </c>
      <c r="U105" s="421" t="s">
        <v>396</v>
      </c>
      <c r="V105" s="421"/>
      <c r="W105" s="86">
        <v>0.06</v>
      </c>
      <c r="X105" s="345">
        <v>11172</v>
      </c>
      <c r="Y105" s="345">
        <v>10179</v>
      </c>
      <c r="Z105" s="345">
        <v>5750</v>
      </c>
      <c r="AA105" s="345">
        <v>4832</v>
      </c>
      <c r="AB105" s="345">
        <v>6485</v>
      </c>
      <c r="AC105" s="345">
        <v>2920</v>
      </c>
      <c r="AD105" s="345">
        <v>3343</v>
      </c>
      <c r="AE105" s="345">
        <v>4600</v>
      </c>
      <c r="AF105" s="345">
        <v>7488</v>
      </c>
      <c r="AG105" s="345">
        <v>7586</v>
      </c>
      <c r="AH105" s="345">
        <v>10334</v>
      </c>
      <c r="AI105" s="345">
        <v>13492</v>
      </c>
      <c r="AJ105" s="345">
        <v>6327</v>
      </c>
      <c r="AK105" s="345">
        <v>4130</v>
      </c>
      <c r="AL105" s="345">
        <v>9991</v>
      </c>
      <c r="AM105" s="107">
        <f t="shared" si="62"/>
        <v>108629</v>
      </c>
    </row>
    <row r="106" spans="1:39" ht="16.5" customHeight="1" x14ac:dyDescent="0.35">
      <c r="A106" s="412" t="s">
        <v>397</v>
      </c>
      <c r="B106" s="412"/>
      <c r="C106" s="86">
        <v>0.1</v>
      </c>
      <c r="D106" s="311">
        <v>817</v>
      </c>
      <c r="E106" s="311">
        <v>607</v>
      </c>
      <c r="F106" s="311">
        <v>350</v>
      </c>
      <c r="G106" s="311">
        <v>244</v>
      </c>
      <c r="H106" s="311">
        <v>371</v>
      </c>
      <c r="I106" s="311">
        <v>169</v>
      </c>
      <c r="J106" s="311">
        <v>220</v>
      </c>
      <c r="K106" s="311">
        <v>263</v>
      </c>
      <c r="L106" s="311">
        <v>501</v>
      </c>
      <c r="M106" s="311">
        <v>416</v>
      </c>
      <c r="N106" s="311">
        <v>662</v>
      </c>
      <c r="O106" s="311">
        <v>727</v>
      </c>
      <c r="P106" s="311">
        <v>374</v>
      </c>
      <c r="Q106" s="311">
        <v>271</v>
      </c>
      <c r="R106" s="311">
        <v>745</v>
      </c>
      <c r="S106" s="107">
        <f t="shared" si="61"/>
        <v>6737</v>
      </c>
      <c r="U106" s="412" t="s">
        <v>397</v>
      </c>
      <c r="V106" s="412"/>
      <c r="W106" s="86">
        <v>0.1</v>
      </c>
      <c r="X106" s="345">
        <f t="shared" ref="X106:AL106" si="64">X91</f>
        <v>894</v>
      </c>
      <c r="Y106" s="345">
        <f t="shared" si="64"/>
        <v>679</v>
      </c>
      <c r="Z106" s="345">
        <f t="shared" si="64"/>
        <v>430</v>
      </c>
      <c r="AA106" s="345">
        <f t="shared" si="64"/>
        <v>289</v>
      </c>
      <c r="AB106" s="345">
        <f t="shared" si="64"/>
        <v>402</v>
      </c>
      <c r="AC106" s="345">
        <f t="shared" si="64"/>
        <v>198</v>
      </c>
      <c r="AD106" s="345">
        <f t="shared" si="64"/>
        <v>242</v>
      </c>
      <c r="AE106" s="345">
        <f t="shared" si="64"/>
        <v>329</v>
      </c>
      <c r="AF106" s="345">
        <f t="shared" si="64"/>
        <v>552</v>
      </c>
      <c r="AG106" s="345">
        <f t="shared" si="64"/>
        <v>453</v>
      </c>
      <c r="AH106" s="345">
        <f t="shared" si="64"/>
        <v>807</v>
      </c>
      <c r="AI106" s="345">
        <f t="shared" si="64"/>
        <v>789</v>
      </c>
      <c r="AJ106" s="345">
        <f t="shared" si="64"/>
        <v>436</v>
      </c>
      <c r="AK106" s="345">
        <f t="shared" si="64"/>
        <v>326</v>
      </c>
      <c r="AL106" s="345">
        <f t="shared" si="64"/>
        <v>838</v>
      </c>
      <c r="AM106" s="107">
        <f t="shared" si="62"/>
        <v>7664</v>
      </c>
    </row>
    <row r="107" spans="1:39" ht="16.5" customHeight="1" x14ac:dyDescent="0.35">
      <c r="A107" s="421" t="s">
        <v>398</v>
      </c>
      <c r="B107" s="421"/>
      <c r="C107" s="86">
        <v>0.02</v>
      </c>
      <c r="D107" s="311">
        <v>1904</v>
      </c>
      <c r="E107" s="311">
        <v>1630</v>
      </c>
      <c r="F107" s="311">
        <v>2175</v>
      </c>
      <c r="G107" s="311">
        <v>476</v>
      </c>
      <c r="H107" s="311">
        <v>750</v>
      </c>
      <c r="I107" s="311">
        <v>346</v>
      </c>
      <c r="J107" s="311">
        <v>614</v>
      </c>
      <c r="K107" s="311">
        <v>542</v>
      </c>
      <c r="L107" s="311">
        <v>563</v>
      </c>
      <c r="M107" s="311">
        <v>642</v>
      </c>
      <c r="N107" s="311">
        <v>601</v>
      </c>
      <c r="O107" s="311">
        <v>896</v>
      </c>
      <c r="P107" s="311">
        <v>875</v>
      </c>
      <c r="Q107" s="311">
        <v>521</v>
      </c>
      <c r="R107" s="311">
        <v>592</v>
      </c>
      <c r="S107" s="107">
        <f t="shared" si="61"/>
        <v>13127</v>
      </c>
      <c r="U107" s="421" t="s">
        <v>398</v>
      </c>
      <c r="V107" s="421"/>
      <c r="W107" s="86">
        <v>0.02</v>
      </c>
      <c r="X107" s="345">
        <v>1910</v>
      </c>
      <c r="Y107" s="345">
        <v>1640</v>
      </c>
      <c r="Z107" s="345">
        <v>2173</v>
      </c>
      <c r="AA107" s="345">
        <v>489</v>
      </c>
      <c r="AB107" s="345">
        <v>750</v>
      </c>
      <c r="AC107" s="345">
        <v>345</v>
      </c>
      <c r="AD107" s="345">
        <v>619</v>
      </c>
      <c r="AE107" s="345">
        <v>558</v>
      </c>
      <c r="AF107" s="345">
        <v>567</v>
      </c>
      <c r="AG107" s="345">
        <v>642</v>
      </c>
      <c r="AH107" s="345">
        <v>603</v>
      </c>
      <c r="AI107" s="345">
        <v>996</v>
      </c>
      <c r="AJ107" s="345">
        <v>889</v>
      </c>
      <c r="AK107" s="345">
        <v>532</v>
      </c>
      <c r="AL107" s="345">
        <v>591</v>
      </c>
      <c r="AM107" s="107">
        <f t="shared" si="62"/>
        <v>13304</v>
      </c>
    </row>
    <row r="108" spans="1:39" ht="16.5" customHeight="1" x14ac:dyDescent="0.35">
      <c r="A108" s="412" t="s">
        <v>399</v>
      </c>
      <c r="B108" s="412"/>
      <c r="C108" s="86">
        <v>0.05</v>
      </c>
      <c r="D108" s="311">
        <f>D93</f>
        <v>2433</v>
      </c>
      <c r="E108" s="311">
        <f t="shared" ref="E108:R110" si="65">E93</f>
        <v>2667</v>
      </c>
      <c r="F108" s="311">
        <f t="shared" si="65"/>
        <v>1488</v>
      </c>
      <c r="G108" s="311">
        <f t="shared" si="65"/>
        <v>1533</v>
      </c>
      <c r="H108" s="311">
        <f t="shared" si="65"/>
        <v>1785</v>
      </c>
      <c r="I108" s="311">
        <f t="shared" si="65"/>
        <v>532</v>
      </c>
      <c r="J108" s="311">
        <f t="shared" si="65"/>
        <v>678</v>
      </c>
      <c r="K108" s="311">
        <f t="shared" si="65"/>
        <v>987</v>
      </c>
      <c r="L108" s="311">
        <f t="shared" si="65"/>
        <v>1327</v>
      </c>
      <c r="M108" s="311">
        <f t="shared" si="65"/>
        <v>1207</v>
      </c>
      <c r="N108" s="311">
        <f t="shared" si="65"/>
        <v>1547</v>
      </c>
      <c r="O108" s="311">
        <f t="shared" si="65"/>
        <v>2122</v>
      </c>
      <c r="P108" s="311">
        <f t="shared" si="65"/>
        <v>1075</v>
      </c>
      <c r="Q108" s="311">
        <f t="shared" si="65"/>
        <v>990</v>
      </c>
      <c r="R108" s="311">
        <f t="shared" si="65"/>
        <v>1658</v>
      </c>
      <c r="S108" s="112">
        <f>SUM(D108:R108)</f>
        <v>22029</v>
      </c>
      <c r="U108" s="412" t="s">
        <v>399</v>
      </c>
      <c r="V108" s="412"/>
      <c r="W108" s="86">
        <v>0.05</v>
      </c>
      <c r="X108" s="345">
        <f>X93</f>
        <v>2337</v>
      </c>
      <c r="Y108" s="345">
        <f t="shared" ref="Y108:AL108" si="66">Y93</f>
        <v>2528</v>
      </c>
      <c r="Z108" s="345">
        <f t="shared" si="66"/>
        <v>1393</v>
      </c>
      <c r="AA108" s="345">
        <f t="shared" si="66"/>
        <v>1442</v>
      </c>
      <c r="AB108" s="345">
        <f t="shared" si="66"/>
        <v>1683</v>
      </c>
      <c r="AC108" s="345">
        <f t="shared" si="66"/>
        <v>480</v>
      </c>
      <c r="AD108" s="345">
        <f t="shared" si="66"/>
        <v>643</v>
      </c>
      <c r="AE108" s="345">
        <f t="shared" si="66"/>
        <v>978</v>
      </c>
      <c r="AF108" s="345">
        <f t="shared" si="66"/>
        <v>1246</v>
      </c>
      <c r="AG108" s="345">
        <f t="shared" si="66"/>
        <v>1154</v>
      </c>
      <c r="AH108" s="345">
        <f t="shared" si="66"/>
        <v>1519</v>
      </c>
      <c r="AI108" s="345">
        <f t="shared" si="66"/>
        <v>1977</v>
      </c>
      <c r="AJ108" s="345">
        <f t="shared" si="66"/>
        <v>1041</v>
      </c>
      <c r="AK108" s="345">
        <f t="shared" si="66"/>
        <v>957</v>
      </c>
      <c r="AL108" s="345">
        <f t="shared" si="66"/>
        <v>1571</v>
      </c>
      <c r="AM108" s="112">
        <f>SUM(X108:AL108)</f>
        <v>20949</v>
      </c>
    </row>
    <row r="109" spans="1:39" ht="16.5" customHeight="1" x14ac:dyDescent="0.35">
      <c r="A109" s="421" t="s">
        <v>400</v>
      </c>
      <c r="B109" s="421"/>
      <c r="C109" s="86">
        <v>0.05</v>
      </c>
      <c r="D109" s="311">
        <f>D94</f>
        <v>640</v>
      </c>
      <c r="E109" s="311">
        <f t="shared" si="65"/>
        <v>686</v>
      </c>
      <c r="F109" s="311">
        <f t="shared" si="65"/>
        <v>365</v>
      </c>
      <c r="G109" s="311">
        <f t="shared" si="65"/>
        <v>470</v>
      </c>
      <c r="H109" s="311">
        <f t="shared" si="65"/>
        <v>597</v>
      </c>
      <c r="I109" s="311">
        <f t="shared" si="65"/>
        <v>181</v>
      </c>
      <c r="J109" s="311">
        <f t="shared" si="65"/>
        <v>204</v>
      </c>
      <c r="K109" s="311">
        <f t="shared" si="65"/>
        <v>234</v>
      </c>
      <c r="L109" s="311">
        <f t="shared" si="65"/>
        <v>284</v>
      </c>
      <c r="M109" s="311">
        <f t="shared" si="65"/>
        <v>152</v>
      </c>
      <c r="N109" s="311">
        <f t="shared" si="65"/>
        <v>222</v>
      </c>
      <c r="O109" s="311">
        <f t="shared" si="65"/>
        <v>340</v>
      </c>
      <c r="P109" s="311">
        <f t="shared" si="65"/>
        <v>183</v>
      </c>
      <c r="Q109" s="311">
        <f t="shared" si="65"/>
        <v>249</v>
      </c>
      <c r="R109" s="311">
        <f t="shared" si="65"/>
        <v>233</v>
      </c>
      <c r="S109" s="107">
        <f t="shared" ref="S109:S110" si="67">SUM(D109:R109)</f>
        <v>5040</v>
      </c>
      <c r="U109" s="421" t="s">
        <v>400</v>
      </c>
      <c r="V109" s="421"/>
      <c r="W109" s="86">
        <v>0.05</v>
      </c>
      <c r="X109" s="345">
        <f>X94</f>
        <v>509</v>
      </c>
      <c r="Y109" s="345">
        <f t="shared" ref="Y109:AL109" si="68">Y94</f>
        <v>524</v>
      </c>
      <c r="Z109" s="345">
        <f t="shared" si="68"/>
        <v>301</v>
      </c>
      <c r="AA109" s="345">
        <f t="shared" si="68"/>
        <v>387</v>
      </c>
      <c r="AB109" s="345">
        <f t="shared" si="68"/>
        <v>446</v>
      </c>
      <c r="AC109" s="345">
        <f t="shared" si="68"/>
        <v>136</v>
      </c>
      <c r="AD109" s="345">
        <f t="shared" si="68"/>
        <v>155</v>
      </c>
      <c r="AE109" s="345">
        <f t="shared" si="68"/>
        <v>171</v>
      </c>
      <c r="AF109" s="345">
        <f t="shared" si="68"/>
        <v>206</v>
      </c>
      <c r="AG109" s="345">
        <f t="shared" si="68"/>
        <v>151</v>
      </c>
      <c r="AH109" s="345">
        <f t="shared" si="68"/>
        <v>208</v>
      </c>
      <c r="AI109" s="345">
        <f t="shared" si="68"/>
        <v>278</v>
      </c>
      <c r="AJ109" s="345">
        <f t="shared" si="68"/>
        <v>127</v>
      </c>
      <c r="AK109" s="345">
        <f t="shared" si="68"/>
        <v>182</v>
      </c>
      <c r="AL109" s="345">
        <f t="shared" si="68"/>
        <v>201</v>
      </c>
      <c r="AM109" s="107">
        <f t="shared" ref="AM109:AM110" si="69">SUM(X109:AL109)</f>
        <v>3982</v>
      </c>
    </row>
    <row r="110" spans="1:39" ht="16.5" customHeight="1" x14ac:dyDescent="0.35">
      <c r="A110" s="421" t="s">
        <v>401</v>
      </c>
      <c r="B110" s="421"/>
      <c r="C110" s="86">
        <v>0.12</v>
      </c>
      <c r="D110" s="311">
        <f>D95</f>
        <v>113</v>
      </c>
      <c r="E110" s="311">
        <f t="shared" si="65"/>
        <v>62</v>
      </c>
      <c r="F110" s="311">
        <f t="shared" si="65"/>
        <v>48</v>
      </c>
      <c r="G110" s="311">
        <f t="shared" si="65"/>
        <v>14</v>
      </c>
      <c r="H110" s="311">
        <f t="shared" si="65"/>
        <v>21</v>
      </c>
      <c r="I110" s="311">
        <f t="shared" si="65"/>
        <v>9</v>
      </c>
      <c r="J110" s="311">
        <f t="shared" si="65"/>
        <v>16</v>
      </c>
      <c r="K110" s="311">
        <f t="shared" si="65"/>
        <v>13</v>
      </c>
      <c r="L110" s="311">
        <f t="shared" si="65"/>
        <v>54</v>
      </c>
      <c r="M110" s="311">
        <f t="shared" si="65"/>
        <v>36</v>
      </c>
      <c r="N110" s="311">
        <f t="shared" si="65"/>
        <v>65</v>
      </c>
      <c r="O110" s="311">
        <f t="shared" si="65"/>
        <v>82</v>
      </c>
      <c r="P110" s="311">
        <f t="shared" si="65"/>
        <v>27</v>
      </c>
      <c r="Q110" s="311">
        <f t="shared" si="65"/>
        <v>17</v>
      </c>
      <c r="R110" s="311">
        <f t="shared" si="65"/>
        <v>93</v>
      </c>
      <c r="S110" s="107">
        <f t="shared" si="67"/>
        <v>670</v>
      </c>
      <c r="U110" s="421" t="s">
        <v>401</v>
      </c>
      <c r="V110" s="421"/>
      <c r="W110" s="86">
        <v>0.12</v>
      </c>
      <c r="X110" s="345">
        <f>X95</f>
        <v>86</v>
      </c>
      <c r="Y110" s="345">
        <f t="shared" ref="Y110:AL110" si="70">Y95</f>
        <v>53</v>
      </c>
      <c r="Z110" s="345">
        <f t="shared" si="70"/>
        <v>45</v>
      </c>
      <c r="AA110" s="345">
        <f t="shared" si="70"/>
        <v>15</v>
      </c>
      <c r="AB110" s="345">
        <f t="shared" si="70"/>
        <v>17</v>
      </c>
      <c r="AC110" s="345">
        <f t="shared" si="70"/>
        <v>9</v>
      </c>
      <c r="AD110" s="345">
        <f t="shared" si="70"/>
        <v>12</v>
      </c>
      <c r="AE110" s="345">
        <f t="shared" si="70"/>
        <v>15</v>
      </c>
      <c r="AF110" s="345">
        <f t="shared" si="70"/>
        <v>54</v>
      </c>
      <c r="AG110" s="345">
        <f t="shared" si="70"/>
        <v>31</v>
      </c>
      <c r="AH110" s="345">
        <f t="shared" si="70"/>
        <v>56</v>
      </c>
      <c r="AI110" s="345">
        <f t="shared" si="70"/>
        <v>76</v>
      </c>
      <c r="AJ110" s="345">
        <f t="shared" si="70"/>
        <v>29</v>
      </c>
      <c r="AK110" s="345">
        <f t="shared" si="70"/>
        <v>14</v>
      </c>
      <c r="AL110" s="345">
        <f t="shared" si="70"/>
        <v>82</v>
      </c>
      <c r="AM110" s="107">
        <f t="shared" si="69"/>
        <v>594</v>
      </c>
    </row>
    <row r="111" spans="1:39" ht="16.5" customHeight="1" thickBot="1" x14ac:dyDescent="0.4">
      <c r="A111" s="436" t="str">
        <f>'Tabell 3.1 DOK32025'!A94</f>
        <v xml:space="preserve">Fordelingsnøkkel FO4B </v>
      </c>
      <c r="B111" s="436"/>
      <c r="C111" s="215"/>
      <c r="D111" s="216">
        <f>(D99/$S$99*$C$99+D103/$S$103*$C$103+D104/$S$104*$C$104+D105/$S$105*$C$105+D106/$S$106*$C$106+D107/$S$107*$C$107+D108/$S$108*$C$108+D109/$S$109*$C$109+D110/$S$110*$C$110)*100</f>
        <v>13.588075949216721</v>
      </c>
      <c r="E111" s="216">
        <f t="shared" ref="E111:R111" si="71">(E99/$S$99*$C$99+E103/$S$103*$C$103+E104/$S$104*$C$104+E105/$S$105*$C$105+E106/$S$106*$C$106+E107/$S$107*$C$107+E108/$S$108*$C$108+E109/$S$109*$C$109+E110/$S$110*$C$110)*100</f>
        <v>11.598580747226375</v>
      </c>
      <c r="F111" s="216">
        <f t="shared" si="71"/>
        <v>7.6013782860849908</v>
      </c>
      <c r="G111" s="216">
        <f t="shared" si="71"/>
        <v>6.1211975432978587</v>
      </c>
      <c r="H111" s="216">
        <f t="shared" si="71"/>
        <v>6.7346829713035561</v>
      </c>
      <c r="I111" s="216">
        <f t="shared" si="71"/>
        <v>1.9509868429329664</v>
      </c>
      <c r="J111" s="216">
        <f t="shared" si="71"/>
        <v>2.4733724734177756</v>
      </c>
      <c r="K111" s="216">
        <f t="shared" si="71"/>
        <v>3.4125878783668324</v>
      </c>
      <c r="L111" s="216">
        <f t="shared" si="71"/>
        <v>6.6140027458763617</v>
      </c>
      <c r="M111" s="216">
        <f t="shared" si="71"/>
        <v>5.3297346358327928</v>
      </c>
      <c r="N111" s="216">
        <f>(N99/$S$99*$C$99+N103/$S$103*$C$103+N104/$S$104*$C$104+N105/$S$105*$C$105+N106/$S$106*$C$106+N107/$S$107*$C$107+N108/$S$108*$C$108+N109/$S$109*$C$109+N110/$S$110*$C$110)*100</f>
        <v>8.3029300702058215</v>
      </c>
      <c r="O111" s="216">
        <f t="shared" si="71"/>
        <v>9.883743768674778</v>
      </c>
      <c r="P111" s="216">
        <f t="shared" si="71"/>
        <v>4.2879482889328289</v>
      </c>
      <c r="Q111" s="216">
        <f t="shared" si="71"/>
        <v>3.1049356445935277</v>
      </c>
      <c r="R111" s="216">
        <f t="shared" si="71"/>
        <v>8.9958421540368043</v>
      </c>
      <c r="S111" s="216">
        <f t="shared" ref="S111" si="72">SUM(D111:R111)</f>
        <v>99.999999999999986</v>
      </c>
      <c r="U111" s="436" t="str">
        <f>A111</f>
        <v xml:space="preserve">Fordelingsnøkkel FO4B </v>
      </c>
      <c r="V111" s="436"/>
      <c r="W111" s="215"/>
      <c r="X111" s="216">
        <f>(X99/$AM$99*$W$99+X103/$AM$103*$W$103+X104/$AM$104*$W$104+X105/$AM$105*$W$105+X106/$AM$106*$W$106+X107/$AM$107*$W$107+X108/$AM$108*$W$108+X109/$AM$109*$W$109+X110/$AM$110*$W$110)*100</f>
        <v>13.084332723464492</v>
      </c>
      <c r="Y111" s="216">
        <f t="shared" ref="Y111:AK111" si="73">(Y99/$AM$99*$W$99+Y103/$AM$103*$W$103+Y104/$AM$104*$W$104+Y105/$AM$105*$W$105+Y106/$AM$106*$W$106+Y107/$AM$107*$W$107+Y108/$AM$108*$W$108+Y109/$AM$109*$W$109+Y110/$AM$110*$W$110)*100</f>
        <v>11.585450111877835</v>
      </c>
      <c r="Z111" s="216">
        <f t="shared" si="73"/>
        <v>7.8835270231961667</v>
      </c>
      <c r="AA111" s="216">
        <f t="shared" si="73"/>
        <v>6.2098325418885532</v>
      </c>
      <c r="AB111" s="216">
        <f t="shared" si="73"/>
        <v>6.6158456996478421</v>
      </c>
      <c r="AC111" s="216">
        <f t="shared" si="73"/>
        <v>2.0203464614207576</v>
      </c>
      <c r="AD111" s="216">
        <f t="shared" si="73"/>
        <v>2.336060148241049</v>
      </c>
      <c r="AE111" s="216">
        <f t="shared" si="73"/>
        <v>3.6286335383497406</v>
      </c>
      <c r="AF111" s="216">
        <f t="shared" si="73"/>
        <v>6.4876693163253032</v>
      </c>
      <c r="AG111" s="216">
        <f t="shared" si="73"/>
        <v>5.3007261706493694</v>
      </c>
      <c r="AH111" s="216">
        <f t="shared" si="73"/>
        <v>8.5959728867150744</v>
      </c>
      <c r="AI111" s="216">
        <f t="shared" si="73"/>
        <v>9.8087536952623342</v>
      </c>
      <c r="AJ111" s="216">
        <f t="shared" si="73"/>
        <v>4.4411438959878895</v>
      </c>
      <c r="AK111" s="216">
        <f t="shared" si="73"/>
        <v>3.1818664593652457</v>
      </c>
      <c r="AL111" s="216">
        <f>(AL99/$AM$99*$W$99+AL103/$AM$103*$W$103+AL104/$AM$104*$W$104+AL105/$AM$105*$W$105+AL106/$AM$106*$W$106+AL107/$AM$107*$W$107+AL108/$AM$108*$W$108+AL109/$AM$109*$W$109+AL110/$AM$110*$W$110)*100</f>
        <v>8.8198393276083511</v>
      </c>
      <c r="AM111" s="216">
        <f t="shared" ref="AM111" si="74">SUM(X111:AL111)</f>
        <v>100</v>
      </c>
    </row>
    <row r="112" spans="1:39" ht="16.5" customHeight="1" x14ac:dyDescent="0.35">
      <c r="A112" s="438"/>
      <c r="B112" s="438"/>
      <c r="C112" s="78"/>
      <c r="D112" s="17"/>
      <c r="E112" s="17"/>
      <c r="F112" s="17"/>
      <c r="G112" s="17"/>
      <c r="H112" s="17"/>
      <c r="I112" s="17"/>
      <c r="J112" s="17"/>
      <c r="K112" s="17"/>
      <c r="L112" s="17"/>
      <c r="M112" s="17"/>
      <c r="N112" s="17"/>
      <c r="O112" s="17"/>
      <c r="P112" s="17"/>
      <c r="Q112" s="17"/>
      <c r="R112" s="17"/>
      <c r="S112" s="17"/>
      <c r="U112" s="438"/>
      <c r="V112" s="438"/>
      <c r="W112" s="78"/>
      <c r="X112" s="17"/>
      <c r="Y112" s="17"/>
      <c r="Z112" s="17"/>
      <c r="AA112" s="17"/>
      <c r="AB112" s="17"/>
      <c r="AC112" s="17"/>
      <c r="AD112" s="17"/>
      <c r="AE112" s="17"/>
      <c r="AF112" s="17"/>
      <c r="AG112" s="17"/>
      <c r="AH112" s="17"/>
      <c r="AI112" s="17"/>
      <c r="AJ112" s="17"/>
      <c r="AK112" s="17"/>
      <c r="AL112" s="17"/>
      <c r="AM112" s="17"/>
    </row>
    <row r="113" spans="1:39" ht="16.5" customHeight="1" x14ac:dyDescent="0.35">
      <c r="A113" s="434" t="str">
        <f>'Tabell 3.1 DOK32025'!A96</f>
        <v xml:space="preserve">Fordelingsnøkkel FO4B </v>
      </c>
      <c r="B113" s="434"/>
      <c r="C113" s="88">
        <v>0.8</v>
      </c>
      <c r="D113" s="89">
        <f>D111</f>
        <v>13.588075949216721</v>
      </c>
      <c r="E113" s="89">
        <f t="shared" ref="E113:R113" si="75">E111</f>
        <v>11.598580747226375</v>
      </c>
      <c r="F113" s="89">
        <f t="shared" si="75"/>
        <v>7.6013782860849908</v>
      </c>
      <c r="G113" s="89">
        <f t="shared" si="75"/>
        <v>6.1211975432978587</v>
      </c>
      <c r="H113" s="89">
        <f t="shared" si="75"/>
        <v>6.7346829713035561</v>
      </c>
      <c r="I113" s="89">
        <f t="shared" si="75"/>
        <v>1.9509868429329664</v>
      </c>
      <c r="J113" s="89">
        <f t="shared" si="75"/>
        <v>2.4733724734177756</v>
      </c>
      <c r="K113" s="89">
        <f t="shared" si="75"/>
        <v>3.4125878783668324</v>
      </c>
      <c r="L113" s="89">
        <f t="shared" si="75"/>
        <v>6.6140027458763617</v>
      </c>
      <c r="M113" s="89">
        <f t="shared" si="75"/>
        <v>5.3297346358327928</v>
      </c>
      <c r="N113" s="89">
        <f t="shared" si="75"/>
        <v>8.3029300702058215</v>
      </c>
      <c r="O113" s="89">
        <f t="shared" si="75"/>
        <v>9.883743768674778</v>
      </c>
      <c r="P113" s="89">
        <f t="shared" si="75"/>
        <v>4.2879482889328289</v>
      </c>
      <c r="Q113" s="89">
        <f t="shared" si="75"/>
        <v>3.1049356445935277</v>
      </c>
      <c r="R113" s="89">
        <f t="shared" si="75"/>
        <v>8.9958421540368043</v>
      </c>
      <c r="S113" s="89">
        <f>SUM(D113:R113)</f>
        <v>99.999999999999986</v>
      </c>
      <c r="U113" s="434" t="str">
        <f>A113</f>
        <v xml:space="preserve">Fordelingsnøkkel FO4B </v>
      </c>
      <c r="V113" s="434"/>
      <c r="W113" s="88">
        <v>0.8</v>
      </c>
      <c r="X113" s="89">
        <f>X111</f>
        <v>13.084332723464492</v>
      </c>
      <c r="Y113" s="89">
        <f t="shared" ref="Y113:AL113" si="76">Y111</f>
        <v>11.585450111877835</v>
      </c>
      <c r="Z113" s="89">
        <f t="shared" si="76"/>
        <v>7.8835270231961667</v>
      </c>
      <c r="AA113" s="89">
        <f t="shared" si="76"/>
        <v>6.2098325418885532</v>
      </c>
      <c r="AB113" s="89">
        <f t="shared" si="76"/>
        <v>6.6158456996478421</v>
      </c>
      <c r="AC113" s="89">
        <f t="shared" si="76"/>
        <v>2.0203464614207576</v>
      </c>
      <c r="AD113" s="89">
        <f t="shared" si="76"/>
        <v>2.336060148241049</v>
      </c>
      <c r="AE113" s="89">
        <f t="shared" si="76"/>
        <v>3.6286335383497406</v>
      </c>
      <c r="AF113" s="89">
        <f t="shared" si="76"/>
        <v>6.4876693163253032</v>
      </c>
      <c r="AG113" s="89">
        <f t="shared" si="76"/>
        <v>5.3007261706493694</v>
      </c>
      <c r="AH113" s="89">
        <f t="shared" si="76"/>
        <v>8.5959728867150744</v>
      </c>
      <c r="AI113" s="89">
        <f t="shared" si="76"/>
        <v>9.8087536952623342</v>
      </c>
      <c r="AJ113" s="89">
        <f t="shared" si="76"/>
        <v>4.4411438959878895</v>
      </c>
      <c r="AK113" s="89">
        <f t="shared" si="76"/>
        <v>3.1818664593652457</v>
      </c>
      <c r="AL113" s="89">
        <f t="shared" si="76"/>
        <v>8.8198393276083511</v>
      </c>
      <c r="AM113" s="89">
        <f>SUM(X113:AL113)</f>
        <v>100</v>
      </c>
    </row>
    <row r="114" spans="1:39" ht="16.5" customHeight="1" x14ac:dyDescent="0.35">
      <c r="A114" s="432" t="s">
        <v>406</v>
      </c>
      <c r="B114" s="432"/>
      <c r="C114" s="93">
        <v>0.2</v>
      </c>
      <c r="D114" s="314">
        <v>12.246704325364249</v>
      </c>
      <c r="E114" s="314">
        <v>12.103065483027985</v>
      </c>
      <c r="F114" s="314">
        <v>7.2821439505606351</v>
      </c>
      <c r="G114" s="314">
        <v>6.5056061833472789</v>
      </c>
      <c r="H114" s="314">
        <v>5.054268508008418</v>
      </c>
      <c r="I114" s="314">
        <v>2.5907578561740006</v>
      </c>
      <c r="J114" s="314">
        <v>3.1504303953408272</v>
      </c>
      <c r="K114" s="314">
        <v>4.4226897440869433</v>
      </c>
      <c r="L114" s="314">
        <v>6.6831130222147204</v>
      </c>
      <c r="M114" s="314">
        <v>5.5716287147930332</v>
      </c>
      <c r="N114" s="314">
        <v>6.5529562999414068</v>
      </c>
      <c r="O114" s="314">
        <v>9.0287378988464155</v>
      </c>
      <c r="P114" s="314">
        <v>5.4498316293289051</v>
      </c>
      <c r="Q114" s="314">
        <v>3.2325250303290725</v>
      </c>
      <c r="R114" s="314">
        <v>10.125540958636106</v>
      </c>
      <c r="S114" s="115">
        <f>SUM(D114:R114)</f>
        <v>99.999999999999986</v>
      </c>
      <c r="U114" s="432" t="s">
        <v>287</v>
      </c>
      <c r="V114" s="432"/>
      <c r="W114" s="93">
        <v>0.2</v>
      </c>
      <c r="X114" s="89">
        <v>11.492671909441848</v>
      </c>
      <c r="Y114" s="89">
        <v>12.171988626620353</v>
      </c>
      <c r="Z114" s="89">
        <v>6.632519300977763</v>
      </c>
      <c r="AA114" s="89">
        <v>5.5655265941344521</v>
      </c>
      <c r="AB114" s="89">
        <v>4.7750715332709488</v>
      </c>
      <c r="AC114" s="89">
        <v>2.8817376542095445</v>
      </c>
      <c r="AD114" s="89">
        <v>3.3613040796122116</v>
      </c>
      <c r="AE114" s="89">
        <v>4.819360826835287</v>
      </c>
      <c r="AF114" s="89">
        <v>6.6549319537941827</v>
      </c>
      <c r="AG114" s="89">
        <v>5.9891885143835513</v>
      </c>
      <c r="AH114" s="89">
        <v>6.8117324802149524</v>
      </c>
      <c r="AI114" s="89">
        <v>9.3782626881621258</v>
      </c>
      <c r="AJ114" s="89">
        <v>5.7456356051048765</v>
      </c>
      <c r="AK114" s="89">
        <v>3.2635725571934033</v>
      </c>
      <c r="AL114" s="89">
        <v>10.45649567604451</v>
      </c>
      <c r="AM114" s="115">
        <f>SUM(X114:AL114)</f>
        <v>100.00000000000001</v>
      </c>
    </row>
    <row r="115" spans="1:39" ht="16.5" customHeight="1" thickBot="1" x14ac:dyDescent="0.4">
      <c r="A115" s="436" t="str">
        <f>'Tabell 3.1 DOK32025'!A98</f>
        <v xml:space="preserve">Fordelingsnøkkel FO4C </v>
      </c>
      <c r="B115" s="436"/>
      <c r="C115" s="215" t="s">
        <v>202</v>
      </c>
      <c r="D115" s="216">
        <f>SUMPRODUCT($C$113:$C$114,D113:D114)</f>
        <v>13.319801624446228</v>
      </c>
      <c r="E115" s="216">
        <f t="shared" ref="E115:R115" si="77">SUMPRODUCT($C$113:$C$114,E113:E114)</f>
        <v>11.699477694386697</v>
      </c>
      <c r="F115" s="216">
        <f t="shared" si="77"/>
        <v>7.5375314189801195</v>
      </c>
      <c r="G115" s="216">
        <f t="shared" si="77"/>
        <v>6.1980792713077433</v>
      </c>
      <c r="H115" s="216">
        <f t="shared" si="77"/>
        <v>6.3986000786445283</v>
      </c>
      <c r="I115" s="216">
        <f t="shared" si="77"/>
        <v>2.0789410455811734</v>
      </c>
      <c r="J115" s="216">
        <f t="shared" si="77"/>
        <v>2.608784057802386</v>
      </c>
      <c r="K115" s="216">
        <f t="shared" si="77"/>
        <v>3.6146082515108549</v>
      </c>
      <c r="L115" s="216">
        <f t="shared" si="77"/>
        <v>6.6278248011440333</v>
      </c>
      <c r="M115" s="216">
        <f t="shared" si="77"/>
        <v>5.3781134516248414</v>
      </c>
      <c r="N115" s="216">
        <f t="shared" si="77"/>
        <v>7.9529353161529386</v>
      </c>
      <c r="O115" s="216">
        <f t="shared" si="77"/>
        <v>9.7127425947091055</v>
      </c>
      <c r="P115" s="216">
        <f t="shared" si="77"/>
        <v>4.5203249570120443</v>
      </c>
      <c r="Q115" s="216">
        <f t="shared" si="77"/>
        <v>3.1304535217406366</v>
      </c>
      <c r="R115" s="216">
        <f t="shared" si="77"/>
        <v>9.2217819149566651</v>
      </c>
      <c r="S115" s="216">
        <f t="shared" ref="S115" si="78">SUM(D115:R115)</f>
        <v>100.00000000000001</v>
      </c>
      <c r="U115" s="436" t="str">
        <f>A115</f>
        <v xml:space="preserve">Fordelingsnøkkel FO4C </v>
      </c>
      <c r="V115" s="436"/>
      <c r="W115" s="215" t="s">
        <v>202</v>
      </c>
      <c r="X115" s="216">
        <f>SUMPRODUCT($W$113:$W$114,X113:X114)</f>
        <v>12.766000560659965</v>
      </c>
      <c r="Y115" s="216">
        <f>SUMPRODUCT($W$113:$W$114,Y113:Y114)</f>
        <v>11.702757814826338</v>
      </c>
      <c r="Z115" s="216">
        <f t="shared" ref="Z115:AL115" si="79">SUMPRODUCT($W$113:$W$114,Z113:Z114)</f>
        <v>7.6333254787524867</v>
      </c>
      <c r="AA115" s="216">
        <f t="shared" si="79"/>
        <v>6.0809713523377331</v>
      </c>
      <c r="AB115" s="216">
        <f t="shared" si="79"/>
        <v>6.247690866372464</v>
      </c>
      <c r="AC115" s="216">
        <f t="shared" si="79"/>
        <v>2.1926246999785151</v>
      </c>
      <c r="AD115" s="216">
        <f t="shared" si="79"/>
        <v>2.5411089345152815</v>
      </c>
      <c r="AE115" s="216">
        <f t="shared" si="79"/>
        <v>3.8667789960468504</v>
      </c>
      <c r="AF115" s="216">
        <f t="shared" si="79"/>
        <v>6.5211218438190794</v>
      </c>
      <c r="AG115" s="216">
        <f t="shared" si="79"/>
        <v>5.4384186393962057</v>
      </c>
      <c r="AH115" s="216">
        <f t="shared" si="79"/>
        <v>8.2391248054150505</v>
      </c>
      <c r="AI115" s="216">
        <f t="shared" si="79"/>
        <v>9.7226554938422929</v>
      </c>
      <c r="AJ115" s="216">
        <f t="shared" si="79"/>
        <v>4.7020422378112867</v>
      </c>
      <c r="AK115" s="216">
        <f t="shared" si="79"/>
        <v>3.1982076789308773</v>
      </c>
      <c r="AL115" s="216">
        <f t="shared" si="79"/>
        <v>9.1471705972955846</v>
      </c>
      <c r="AM115" s="216">
        <f t="shared" ref="AM115" si="80">SUM(X115:AL115)</f>
        <v>100.00000000000001</v>
      </c>
    </row>
    <row r="116" spans="1:39" ht="16.5" customHeight="1" x14ac:dyDescent="0.35">
      <c r="A116" s="17"/>
      <c r="B116" s="17"/>
      <c r="C116" s="17"/>
      <c r="D116" s="17"/>
      <c r="E116" s="17"/>
      <c r="F116" s="17"/>
      <c r="G116" s="17"/>
      <c r="H116" s="17"/>
      <c r="I116" s="17"/>
      <c r="J116" s="17"/>
      <c r="K116" s="17"/>
      <c r="L116" s="17"/>
      <c r="M116" s="17"/>
      <c r="N116" s="17"/>
      <c r="O116" s="17"/>
      <c r="P116" s="17"/>
      <c r="Q116" s="17"/>
      <c r="R116" s="17"/>
      <c r="S116" s="17"/>
    </row>
    <row r="117" spans="1:39" x14ac:dyDescent="0.35">
      <c r="B117" s="116"/>
    </row>
    <row r="118" spans="1:39" x14ac:dyDescent="0.35">
      <c r="B118" s="116"/>
      <c r="D118" s="230"/>
      <c r="E118" s="230"/>
      <c r="F118" s="230"/>
      <c r="G118" s="230"/>
      <c r="H118" s="230"/>
      <c r="I118" s="230"/>
      <c r="J118" s="230"/>
      <c r="K118" s="230"/>
      <c r="L118" s="230"/>
      <c r="M118" s="230"/>
      <c r="N118" s="230"/>
      <c r="O118" s="230"/>
      <c r="P118" s="230"/>
      <c r="Q118" s="230"/>
      <c r="R118" s="230"/>
    </row>
    <row r="119" spans="1:39" x14ac:dyDescent="0.35">
      <c r="B119" s="116"/>
    </row>
    <row r="120" spans="1:39" x14ac:dyDescent="0.35">
      <c r="B120" s="116"/>
    </row>
    <row r="121" spans="1:39" x14ac:dyDescent="0.35">
      <c r="B121" s="116"/>
    </row>
    <row r="122" spans="1:39" x14ac:dyDescent="0.35">
      <c r="B122" s="116"/>
    </row>
    <row r="123" spans="1:39" x14ac:dyDescent="0.35">
      <c r="B123" s="116"/>
    </row>
    <row r="124" spans="1:39" x14ac:dyDescent="0.35">
      <c r="B124" s="116"/>
    </row>
    <row r="125" spans="1:39" x14ac:dyDescent="0.35">
      <c r="B125" s="116"/>
    </row>
    <row r="126" spans="1:39" x14ac:dyDescent="0.35">
      <c r="B126" s="116"/>
    </row>
    <row r="127" spans="1:39" x14ac:dyDescent="0.35">
      <c r="B127" s="116"/>
    </row>
    <row r="128" spans="1:39" x14ac:dyDescent="0.35">
      <c r="B128" s="116"/>
    </row>
    <row r="129" spans="2:2" x14ac:dyDescent="0.35">
      <c r="B129" s="116"/>
    </row>
    <row r="130" spans="2:2" x14ac:dyDescent="0.35">
      <c r="B130" s="116"/>
    </row>
    <row r="131" spans="2:2" x14ac:dyDescent="0.35">
      <c r="B131" s="116"/>
    </row>
    <row r="132" spans="2:2" x14ac:dyDescent="0.35">
      <c r="B132" s="116"/>
    </row>
    <row r="133" spans="2:2" x14ac:dyDescent="0.35">
      <c r="B133" s="116"/>
    </row>
    <row r="134" spans="2:2" x14ac:dyDescent="0.35">
      <c r="B134" s="116"/>
    </row>
    <row r="135" spans="2:2" x14ac:dyDescent="0.35">
      <c r="B135" s="116"/>
    </row>
    <row r="136" spans="2:2" x14ac:dyDescent="0.35">
      <c r="B136" s="116"/>
    </row>
    <row r="137" spans="2:2" x14ac:dyDescent="0.35">
      <c r="B137" s="116"/>
    </row>
    <row r="138" spans="2:2" x14ac:dyDescent="0.35">
      <c r="B138" s="116"/>
    </row>
    <row r="139" spans="2:2" x14ac:dyDescent="0.35">
      <c r="B139" s="116"/>
    </row>
    <row r="140" spans="2:2" x14ac:dyDescent="0.35">
      <c r="B140" s="116"/>
    </row>
    <row r="141" spans="2:2" x14ac:dyDescent="0.35">
      <c r="B141" s="116"/>
    </row>
    <row r="142" spans="2:2" x14ac:dyDescent="0.35">
      <c r="B142" s="116"/>
    </row>
    <row r="143" spans="2:2" x14ac:dyDescent="0.35">
      <c r="B143" s="116"/>
    </row>
    <row r="144" spans="2:2" x14ac:dyDescent="0.35">
      <c r="B144" s="116"/>
    </row>
    <row r="145" spans="2:2" x14ac:dyDescent="0.35">
      <c r="B145" s="116"/>
    </row>
    <row r="146" spans="2:2" x14ac:dyDescent="0.35">
      <c r="B146" s="116"/>
    </row>
    <row r="147" spans="2:2" x14ac:dyDescent="0.35">
      <c r="B147" s="116"/>
    </row>
    <row r="148" spans="2:2" x14ac:dyDescent="0.35">
      <c r="B148" s="116"/>
    </row>
    <row r="149" spans="2:2" x14ac:dyDescent="0.35">
      <c r="B149" s="116"/>
    </row>
    <row r="150" spans="2:2" x14ac:dyDescent="0.35">
      <c r="B150" s="116"/>
    </row>
    <row r="151" spans="2:2" x14ac:dyDescent="0.35">
      <c r="B151" s="116"/>
    </row>
  </sheetData>
  <mergeCells count="230">
    <mergeCell ref="A1:B1"/>
    <mergeCell ref="A2:B2"/>
    <mergeCell ref="A3:B3"/>
    <mergeCell ref="A4:B4"/>
    <mergeCell ref="A5:B5"/>
    <mergeCell ref="A6:B6"/>
    <mergeCell ref="A13:B13"/>
    <mergeCell ref="A14:B14"/>
    <mergeCell ref="A15:B15"/>
    <mergeCell ref="A16:B16"/>
    <mergeCell ref="A17:B17"/>
    <mergeCell ref="A18:B18"/>
    <mergeCell ref="A7:B7"/>
    <mergeCell ref="A8:B8"/>
    <mergeCell ref="A9:B9"/>
    <mergeCell ref="A10:B10"/>
    <mergeCell ref="A11:B11"/>
    <mergeCell ref="A12:B12"/>
    <mergeCell ref="A25:B25"/>
    <mergeCell ref="A26:B26"/>
    <mergeCell ref="A27:B27"/>
    <mergeCell ref="A28:B28"/>
    <mergeCell ref="A29:B29"/>
    <mergeCell ref="A30:B30"/>
    <mergeCell ref="A19:B19"/>
    <mergeCell ref="A20:B20"/>
    <mergeCell ref="A21:B21"/>
    <mergeCell ref="A22:B22"/>
    <mergeCell ref="A23:B23"/>
    <mergeCell ref="A24:B24"/>
    <mergeCell ref="A37:B37"/>
    <mergeCell ref="A38:B38"/>
    <mergeCell ref="A39:B39"/>
    <mergeCell ref="A40:B40"/>
    <mergeCell ref="A41:B41"/>
    <mergeCell ref="A42:B42"/>
    <mergeCell ref="A31:B31"/>
    <mergeCell ref="A32:B32"/>
    <mergeCell ref="A33:B33"/>
    <mergeCell ref="A34:B34"/>
    <mergeCell ref="A35:B35"/>
    <mergeCell ref="A36:B36"/>
    <mergeCell ref="A49:B49"/>
    <mergeCell ref="A50:B50"/>
    <mergeCell ref="A51:B51"/>
    <mergeCell ref="A52:B52"/>
    <mergeCell ref="A53:B53"/>
    <mergeCell ref="A54:B54"/>
    <mergeCell ref="A43:B43"/>
    <mergeCell ref="A44:B44"/>
    <mergeCell ref="A45:B45"/>
    <mergeCell ref="A46:B46"/>
    <mergeCell ref="A47:B47"/>
    <mergeCell ref="A48:B48"/>
    <mergeCell ref="A61:B61"/>
    <mergeCell ref="A62:B62"/>
    <mergeCell ref="A63:B63"/>
    <mergeCell ref="A64:B64"/>
    <mergeCell ref="A65:B65"/>
    <mergeCell ref="A66:B66"/>
    <mergeCell ref="A55:B55"/>
    <mergeCell ref="A56:B56"/>
    <mergeCell ref="A57:B57"/>
    <mergeCell ref="A58:B58"/>
    <mergeCell ref="A59:B59"/>
    <mergeCell ref="A60:B60"/>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9:B99"/>
    <mergeCell ref="A100:B100"/>
    <mergeCell ref="A101:B101"/>
    <mergeCell ref="A102:B102"/>
    <mergeCell ref="A91:B91"/>
    <mergeCell ref="A92:B92"/>
    <mergeCell ref="A93:B93"/>
    <mergeCell ref="A94:B94"/>
    <mergeCell ref="A95:B95"/>
    <mergeCell ref="A96:B96"/>
    <mergeCell ref="A115:B115"/>
    <mergeCell ref="U1:V1"/>
    <mergeCell ref="U2:V2"/>
    <mergeCell ref="U3:V3"/>
    <mergeCell ref="U4:V4"/>
    <mergeCell ref="U5:V5"/>
    <mergeCell ref="U6:V6"/>
    <mergeCell ref="U7:V7"/>
    <mergeCell ref="U8:V8"/>
    <mergeCell ref="U9:V9"/>
    <mergeCell ref="A109:B109"/>
    <mergeCell ref="A110:B110"/>
    <mergeCell ref="A111:B111"/>
    <mergeCell ref="A112:B112"/>
    <mergeCell ref="A113:B113"/>
    <mergeCell ref="A114:B114"/>
    <mergeCell ref="A103:B103"/>
    <mergeCell ref="A104:B104"/>
    <mergeCell ref="A105:B105"/>
    <mergeCell ref="A106:B106"/>
    <mergeCell ref="A107:B107"/>
    <mergeCell ref="A108:B108"/>
    <mergeCell ref="A97:B97"/>
    <mergeCell ref="A98:B98"/>
    <mergeCell ref="U16:V16"/>
    <mergeCell ref="U17:V17"/>
    <mergeCell ref="U18:V18"/>
    <mergeCell ref="U19:V19"/>
    <mergeCell ref="U20:V20"/>
    <mergeCell ref="U21:V21"/>
    <mergeCell ref="U10:V10"/>
    <mergeCell ref="U11:V11"/>
    <mergeCell ref="U12:V12"/>
    <mergeCell ref="U13:V13"/>
    <mergeCell ref="U14:V14"/>
    <mergeCell ref="U15:V15"/>
    <mergeCell ref="U28:V28"/>
    <mergeCell ref="U29:V29"/>
    <mergeCell ref="U30:V30"/>
    <mergeCell ref="U31:V31"/>
    <mergeCell ref="U32:V32"/>
    <mergeCell ref="U33:V33"/>
    <mergeCell ref="U22:V22"/>
    <mergeCell ref="U23:V23"/>
    <mergeCell ref="U24:V24"/>
    <mergeCell ref="U25:V25"/>
    <mergeCell ref="U26:V26"/>
    <mergeCell ref="U27:V27"/>
    <mergeCell ref="U40:V40"/>
    <mergeCell ref="U41:V41"/>
    <mergeCell ref="U42:V42"/>
    <mergeCell ref="U43:V43"/>
    <mergeCell ref="U44:V44"/>
    <mergeCell ref="U45:V45"/>
    <mergeCell ref="U34:V34"/>
    <mergeCell ref="U35:V35"/>
    <mergeCell ref="U36:V36"/>
    <mergeCell ref="U37:V37"/>
    <mergeCell ref="U38:V38"/>
    <mergeCell ref="U39:V39"/>
    <mergeCell ref="U52:V52"/>
    <mergeCell ref="U53:V53"/>
    <mergeCell ref="U54:V54"/>
    <mergeCell ref="U55:V55"/>
    <mergeCell ref="U56:V56"/>
    <mergeCell ref="U57:V57"/>
    <mergeCell ref="U46:V46"/>
    <mergeCell ref="U47:V47"/>
    <mergeCell ref="U48:V48"/>
    <mergeCell ref="U49:V49"/>
    <mergeCell ref="U50:V50"/>
    <mergeCell ref="U51:V51"/>
    <mergeCell ref="U64:V64"/>
    <mergeCell ref="U65:V65"/>
    <mergeCell ref="U66:V66"/>
    <mergeCell ref="U67:V67"/>
    <mergeCell ref="U68:V68"/>
    <mergeCell ref="U69:V69"/>
    <mergeCell ref="U58:V58"/>
    <mergeCell ref="U59:V59"/>
    <mergeCell ref="U60:V60"/>
    <mergeCell ref="U61:V61"/>
    <mergeCell ref="U62:V62"/>
    <mergeCell ref="U63:V63"/>
    <mergeCell ref="U76:V76"/>
    <mergeCell ref="U77:V77"/>
    <mergeCell ref="U78:V78"/>
    <mergeCell ref="U79:V79"/>
    <mergeCell ref="U80:V80"/>
    <mergeCell ref="U81:V81"/>
    <mergeCell ref="U70:V70"/>
    <mergeCell ref="U71:V71"/>
    <mergeCell ref="U72:V72"/>
    <mergeCell ref="U73:V73"/>
    <mergeCell ref="U74:V74"/>
    <mergeCell ref="U75:V75"/>
    <mergeCell ref="U88:V88"/>
    <mergeCell ref="U89:V89"/>
    <mergeCell ref="U90:V90"/>
    <mergeCell ref="U91:V91"/>
    <mergeCell ref="U92:V92"/>
    <mergeCell ref="U93:V93"/>
    <mergeCell ref="U82:V82"/>
    <mergeCell ref="U83:V83"/>
    <mergeCell ref="U84:V84"/>
    <mergeCell ref="U85:V85"/>
    <mergeCell ref="U86:V86"/>
    <mergeCell ref="U87:V87"/>
    <mergeCell ref="U100:V100"/>
    <mergeCell ref="U101:V101"/>
    <mergeCell ref="U102:V102"/>
    <mergeCell ref="U103:V103"/>
    <mergeCell ref="U104:V104"/>
    <mergeCell ref="U105:V105"/>
    <mergeCell ref="U94:V94"/>
    <mergeCell ref="U95:V95"/>
    <mergeCell ref="U96:V96"/>
    <mergeCell ref="U97:V97"/>
    <mergeCell ref="U98:V98"/>
    <mergeCell ref="U99:V99"/>
    <mergeCell ref="U112:V112"/>
    <mergeCell ref="U113:V113"/>
    <mergeCell ref="U114:V114"/>
    <mergeCell ref="U115:V115"/>
    <mergeCell ref="U106:V106"/>
    <mergeCell ref="U107:V107"/>
    <mergeCell ref="U108:V108"/>
    <mergeCell ref="U109:V109"/>
    <mergeCell ref="U110:V110"/>
    <mergeCell ref="U111:V111"/>
  </mergeCells>
  <pageMargins left="0.51181102362204722" right="0.39370078740157483" top="0.74803149606299213" bottom="0.74803149606299213" header="0.31496062992125984" footer="0.31496062992125984"/>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3F8B6"/>
  </sheetPr>
  <dimension ref="A1:M27"/>
  <sheetViews>
    <sheetView topLeftCell="A3" zoomScale="70" zoomScaleNormal="70" workbookViewId="0">
      <selection activeCell="A3" sqref="A3:G13"/>
    </sheetView>
  </sheetViews>
  <sheetFormatPr baseColWidth="10" defaultColWidth="11.42578125" defaultRowHeight="15.75" x14ac:dyDescent="0.35"/>
  <cols>
    <col min="1" max="1" width="68.7109375" style="18" customWidth="1"/>
    <col min="2" max="2" width="16.42578125" style="18" customWidth="1"/>
    <col min="3" max="4" width="15.28515625" style="18" customWidth="1"/>
    <col min="5" max="5" width="17.42578125" style="18" customWidth="1"/>
    <col min="6" max="6" width="15.28515625" style="18" customWidth="1"/>
    <col min="7" max="7" width="18.7109375" style="18" customWidth="1"/>
    <col min="8" max="8" width="17.85546875" style="18" customWidth="1"/>
    <col min="9" max="9" width="18.5703125" style="18" customWidth="1"/>
    <col min="10" max="10" width="17.28515625" style="18" customWidth="1"/>
    <col min="11" max="11" width="12.7109375" style="18" customWidth="1"/>
    <col min="12" max="16384" width="11.42578125" style="18"/>
  </cols>
  <sheetData>
    <row r="1" spans="1:13" x14ac:dyDescent="0.35">
      <c r="A1" s="23" t="s">
        <v>1</v>
      </c>
    </row>
    <row r="2" spans="1:13" ht="16.5" thickBot="1" x14ac:dyDescent="0.4">
      <c r="A2" s="18" t="s">
        <v>15</v>
      </c>
    </row>
    <row r="3" spans="1:13" ht="78.75" x14ac:dyDescent="0.35">
      <c r="A3" s="24"/>
      <c r="B3" s="25" t="s">
        <v>494</v>
      </c>
      <c r="C3" s="25" t="s">
        <v>17</v>
      </c>
      <c r="D3" s="25" t="s">
        <v>18</v>
      </c>
      <c r="E3" s="25" t="s">
        <v>19</v>
      </c>
      <c r="F3" s="25" t="s">
        <v>477</v>
      </c>
      <c r="G3" s="25" t="s">
        <v>21</v>
      </c>
      <c r="H3" s="241"/>
    </row>
    <row r="4" spans="1:13" x14ac:dyDescent="0.35">
      <c r="A4" s="26"/>
      <c r="B4" s="27" t="s">
        <v>22</v>
      </c>
      <c r="C4" s="27" t="s">
        <v>23</v>
      </c>
      <c r="D4" s="27" t="s">
        <v>24</v>
      </c>
      <c r="E4" s="27" t="s">
        <v>25</v>
      </c>
      <c r="F4" s="27" t="s">
        <v>26</v>
      </c>
      <c r="G4" s="27" t="s">
        <v>27</v>
      </c>
      <c r="H4" s="242"/>
      <c r="J4" s="275"/>
    </row>
    <row r="5" spans="1:13" ht="16.5" customHeight="1" x14ac:dyDescent="0.35">
      <c r="A5" s="17" t="s">
        <v>28</v>
      </c>
      <c r="B5" s="28">
        <f>E5-D5-C5</f>
        <v>500156.34861964977</v>
      </c>
      <c r="C5" s="28">
        <f>'Tabell 2.3'!S14</f>
        <v>7404</v>
      </c>
      <c r="D5" s="28">
        <f>'Tabell 2.2'!S34</f>
        <v>17684.659467804104</v>
      </c>
      <c r="E5" s="374">
        <v>525245.0080874539</v>
      </c>
      <c r="F5" s="28">
        <f>'Tabell 1.2'!B58</f>
        <v>13624</v>
      </c>
      <c r="G5" s="28">
        <f>F5+E5</f>
        <v>538869.0080874539</v>
      </c>
      <c r="H5" s="29"/>
      <c r="I5" s="275"/>
      <c r="J5" s="275"/>
      <c r="K5" s="29"/>
      <c r="L5" s="240"/>
      <c r="M5" s="29"/>
    </row>
    <row r="6" spans="1:13" ht="16.5" customHeight="1" x14ac:dyDescent="0.35">
      <c r="A6" s="17" t="s">
        <v>29</v>
      </c>
      <c r="B6" s="28">
        <f t="shared" ref="B6:B7" si="0">E6-D6-C6</f>
        <v>4566565.8441459825</v>
      </c>
      <c r="C6" s="28">
        <f>'Tabell 2.3'!S23</f>
        <v>1128130</v>
      </c>
      <c r="D6" s="28">
        <f>'Tabell 2.2'!S47</f>
        <v>176736.02052542826</v>
      </c>
      <c r="E6" s="374">
        <v>5871431.864671411</v>
      </c>
      <c r="F6" s="28">
        <f>'Tabell 1.2'!B13+'Tabell 1.2'!B26</f>
        <v>274156</v>
      </c>
      <c r="G6" s="28">
        <f>F6+E6</f>
        <v>6145587.864671411</v>
      </c>
      <c r="H6" s="29"/>
      <c r="I6" s="275"/>
      <c r="J6" s="275"/>
      <c r="K6" s="29"/>
      <c r="L6" s="240"/>
      <c r="M6" s="29"/>
    </row>
    <row r="7" spans="1:13" ht="16.5" customHeight="1" x14ac:dyDescent="0.35">
      <c r="A7" s="17" t="s">
        <v>30</v>
      </c>
      <c r="B7" s="28">
        <f t="shared" si="0"/>
        <v>2265035.1886264165</v>
      </c>
      <c r="C7" s="28">
        <f>'Tabell 2.3'!S28</f>
        <v>6475.8387000000002</v>
      </c>
      <c r="D7" s="28">
        <f>'Tabell 2.2'!S63</f>
        <v>81588.813540993462</v>
      </c>
      <c r="E7" s="374">
        <v>2353099.8408674099</v>
      </c>
      <c r="F7" s="28">
        <f>'Tabell 1.2'!B34</f>
        <v>39350</v>
      </c>
      <c r="G7" s="28">
        <f t="shared" ref="G7:G10" si="1">F7+E7</f>
        <v>2392449.8408674099</v>
      </c>
      <c r="H7" s="29"/>
      <c r="I7" s="275"/>
      <c r="J7" s="275"/>
      <c r="K7" s="29"/>
      <c r="L7" s="240"/>
      <c r="M7" s="29"/>
    </row>
    <row r="8" spans="1:13" ht="16.5" customHeight="1" x14ac:dyDescent="0.35">
      <c r="A8" s="239" t="s">
        <v>31</v>
      </c>
      <c r="B8" s="28">
        <f>E8-D8-C8</f>
        <v>1071570.1265394881</v>
      </c>
      <c r="C8" s="28">
        <f>'Tabell 2.3'!S50</f>
        <v>266575.84100000001</v>
      </c>
      <c r="D8" s="28">
        <f>'Tabell 2.2'!S79</f>
        <v>38115.190385957074</v>
      </c>
      <c r="E8" s="374">
        <v>1376261.1579254451</v>
      </c>
      <c r="F8" s="28">
        <f>'Tabell 1.2'!B42+'Tabell 1.2'!B62</f>
        <v>70850</v>
      </c>
      <c r="G8" s="28">
        <f t="shared" si="1"/>
        <v>1447111.1579254451</v>
      </c>
      <c r="H8" s="29"/>
      <c r="I8" s="275"/>
      <c r="J8" s="275"/>
      <c r="K8" s="29"/>
      <c r="L8" s="240"/>
      <c r="M8" s="29"/>
    </row>
    <row r="9" spans="1:13" ht="16.5" customHeight="1" x14ac:dyDescent="0.35">
      <c r="A9" s="17" t="s">
        <v>32</v>
      </c>
      <c r="B9" s="28">
        <f>E9-D9-C9</f>
        <v>14088655.672922138</v>
      </c>
      <c r="C9" s="28">
        <f>'Tabell 2.3'!S69</f>
        <v>202434</v>
      </c>
      <c r="D9" s="28">
        <f>'Tabell 2.2'!S95</f>
        <v>500667.28049100091</v>
      </c>
      <c r="E9" s="374">
        <v>14791756.953413138</v>
      </c>
      <c r="F9" s="28">
        <f>'Tabell 1.2'!B71</f>
        <v>27800</v>
      </c>
      <c r="G9" s="28">
        <f t="shared" si="1"/>
        <v>14819556.953413138</v>
      </c>
      <c r="H9" s="29"/>
      <c r="I9" s="275"/>
      <c r="J9" s="275"/>
      <c r="K9" s="29"/>
      <c r="L9" s="240"/>
      <c r="M9" s="29"/>
    </row>
    <row r="10" spans="1:13" ht="16.5" customHeight="1" x14ac:dyDescent="0.35">
      <c r="A10" s="17" t="s">
        <v>33</v>
      </c>
      <c r="B10" s="28">
        <f>E10-D10-C10</f>
        <v>1612069.4050347877</v>
      </c>
      <c r="C10" s="28">
        <f>'Tabell 2.3'!S85</f>
        <v>649998.83070000005</v>
      </c>
      <c r="D10" s="28">
        <f>'Tabell 2.2'!S111</f>
        <v>77176.035588816056</v>
      </c>
      <c r="E10" s="374">
        <v>2339244.271323604</v>
      </c>
      <c r="F10" s="28">
        <f>'Tabell 1.2'!B49+'Tabell 1.2'!B5</f>
        <v>117497</v>
      </c>
      <c r="G10" s="28">
        <f t="shared" si="1"/>
        <v>2456741.271323604</v>
      </c>
      <c r="H10" s="29"/>
      <c r="I10" s="275"/>
      <c r="J10" s="275"/>
      <c r="K10" s="29"/>
      <c r="L10" s="240"/>
      <c r="M10" s="29"/>
    </row>
    <row r="11" spans="1:13" ht="16.5" customHeight="1" x14ac:dyDescent="0.35">
      <c r="A11" s="17" t="s">
        <v>34</v>
      </c>
      <c r="B11" s="28">
        <f>E11-D11-C11</f>
        <v>1942054.5068903298</v>
      </c>
      <c r="C11" s="28">
        <f>'Tabell 2.3'!S91</f>
        <v>247806.47549999994</v>
      </c>
      <c r="D11" s="28">
        <f>'Tabell 2.2'!S127</f>
        <v>63278</v>
      </c>
      <c r="E11" s="374">
        <v>2253138.9823903297</v>
      </c>
      <c r="F11" s="28">
        <v>0</v>
      </c>
      <c r="G11" s="28">
        <f>F11+E11</f>
        <v>2253138.9823903297</v>
      </c>
      <c r="H11" s="29"/>
      <c r="I11" s="275"/>
      <c r="J11" s="275"/>
      <c r="K11" s="29"/>
      <c r="L11" s="240"/>
      <c r="M11" s="29"/>
    </row>
    <row r="12" spans="1:13" ht="16.5" customHeight="1" x14ac:dyDescent="0.35">
      <c r="A12" s="17" t="s">
        <v>35</v>
      </c>
      <c r="B12" s="28">
        <f>E12-D12-C12</f>
        <v>0</v>
      </c>
      <c r="C12" s="28">
        <f>'Tabell 2.3'!S95</f>
        <v>-115018</v>
      </c>
      <c r="D12" s="28">
        <v>0</v>
      </c>
      <c r="E12" s="374">
        <v>-115018</v>
      </c>
      <c r="F12" s="28">
        <v>0</v>
      </c>
      <c r="G12" s="28">
        <f>F12+E12</f>
        <v>-115018</v>
      </c>
      <c r="H12" s="29"/>
      <c r="I12" s="275"/>
      <c r="J12" s="275"/>
      <c r="K12" s="29"/>
      <c r="L12" s="29"/>
      <c r="M12" s="29"/>
    </row>
    <row r="13" spans="1:13" ht="16.5" customHeight="1" x14ac:dyDescent="0.35">
      <c r="A13" s="31" t="s">
        <v>36</v>
      </c>
      <c r="B13" s="32">
        <f>SUM(B5:B12)</f>
        <v>26046107.092778791</v>
      </c>
      <c r="C13" s="32">
        <f>SUM(C5:C12)</f>
        <v>2393806.9858999997</v>
      </c>
      <c r="D13" s="32">
        <f t="shared" ref="D13" si="2">SUM(D5:D12)</f>
        <v>955245.99999999988</v>
      </c>
      <c r="E13" s="32">
        <f>SUM(E5:E12)</f>
        <v>29395160.07867879</v>
      </c>
      <c r="F13" s="32">
        <f>SUM(F5:F12)</f>
        <v>543277</v>
      </c>
      <c r="G13" s="32">
        <f>SUM(G5:G12)</f>
        <v>29938437.07867879</v>
      </c>
      <c r="H13" s="29"/>
      <c r="I13" s="275"/>
      <c r="J13" s="29"/>
      <c r="K13" s="29"/>
      <c r="L13" s="29"/>
      <c r="M13" s="29"/>
    </row>
    <row r="14" spans="1:13" x14ac:dyDescent="0.35">
      <c r="B14" s="30"/>
      <c r="C14" s="30"/>
      <c r="D14" s="30"/>
      <c r="E14" s="30"/>
      <c r="F14" s="30"/>
      <c r="G14" s="30"/>
      <c r="H14" s="30"/>
    </row>
    <row r="15" spans="1:13" x14ac:dyDescent="0.35">
      <c r="D15" s="29"/>
      <c r="G15" s="29"/>
      <c r="H15" s="329"/>
      <c r="I15" s="29"/>
    </row>
    <row r="16" spans="1:13" ht="16.5" x14ac:dyDescent="0.35">
      <c r="D16"/>
      <c r="E16" s="303"/>
      <c r="F16"/>
      <c r="H16" s="29"/>
      <c r="I16" s="29"/>
    </row>
    <row r="17" spans="4:6" ht="16.5" x14ac:dyDescent="0.35">
      <c r="D17"/>
      <c r="E17"/>
      <c r="F17"/>
    </row>
    <row r="18" spans="4:6" ht="16.5" x14ac:dyDescent="0.35">
      <c r="D18"/>
      <c r="E18" s="304"/>
      <c r="F18"/>
    </row>
    <row r="19" spans="4:6" ht="16.5" x14ac:dyDescent="0.35">
      <c r="D19" s="303"/>
      <c r="E19"/>
      <c r="F19"/>
    </row>
    <row r="20" spans="4:6" ht="16.5" x14ac:dyDescent="0.35">
      <c r="D20" s="304"/>
      <c r="E20"/>
      <c r="F20"/>
    </row>
    <row r="21" spans="4:6" ht="16.5" x14ac:dyDescent="0.35">
      <c r="D21"/>
      <c r="E21"/>
      <c r="F21"/>
    </row>
    <row r="22" spans="4:6" ht="16.5" x14ac:dyDescent="0.35">
      <c r="D22"/>
      <c r="E22"/>
      <c r="F22"/>
    </row>
    <row r="23" spans="4:6" ht="16.5" x14ac:dyDescent="0.35">
      <c r="D23"/>
      <c r="E23"/>
      <c r="F23"/>
    </row>
    <row r="24" spans="4:6" ht="16.5" x14ac:dyDescent="0.35">
      <c r="D24"/>
      <c r="E24"/>
      <c r="F24"/>
    </row>
    <row r="25" spans="4:6" ht="16.5" x14ac:dyDescent="0.35">
      <c r="D25"/>
      <c r="E25"/>
      <c r="F25"/>
    </row>
    <row r="26" spans="4:6" ht="16.5" x14ac:dyDescent="0.35">
      <c r="D26"/>
      <c r="E26"/>
      <c r="F26"/>
    </row>
    <row r="27" spans="4:6" ht="16.5" x14ac:dyDescent="0.35">
      <c r="D27"/>
      <c r="E27"/>
      <c r="F27"/>
    </row>
  </sheetData>
  <pageMargins left="0.51181102362204722" right="0.39370078740157483" top="0.74803149606299213" bottom="0.74803149606299213" header="0.31496062992125984" footer="0.31496062992125984"/>
  <pageSetup paperSize="9" scale="6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60781-645B-4E75-B876-33ECF6A6B25D}">
  <sheetPr>
    <tabColor theme="7" tint="-0.249977111117893"/>
  </sheetPr>
  <dimension ref="A1:AJ32"/>
  <sheetViews>
    <sheetView zoomScale="70" zoomScaleNormal="70" workbookViewId="0">
      <selection activeCell="D31" sqref="D31"/>
    </sheetView>
  </sheetViews>
  <sheetFormatPr baseColWidth="10" defaultColWidth="11.42578125" defaultRowHeight="15.75" x14ac:dyDescent="0.35"/>
  <cols>
    <col min="1" max="1" width="48.42578125" style="18" customWidth="1"/>
    <col min="2" max="2" width="24.85546875" style="18" customWidth="1"/>
    <col min="3" max="3" width="14" style="18" customWidth="1"/>
    <col min="4" max="4" width="18.7109375" style="18" bestFit="1" customWidth="1"/>
    <col min="5" max="19" width="13.28515625" style="18" customWidth="1"/>
    <col min="20" max="16384" width="11.42578125" style="18"/>
  </cols>
  <sheetData>
    <row r="1" spans="1:21" ht="16.5" customHeight="1" x14ac:dyDescent="0.35">
      <c r="A1" s="381" t="s">
        <v>8</v>
      </c>
      <c r="B1" s="381"/>
      <c r="C1" s="19"/>
      <c r="D1" s="17"/>
      <c r="E1" s="17"/>
      <c r="F1" s="17"/>
      <c r="G1" s="17"/>
      <c r="H1" s="17"/>
      <c r="I1" s="17"/>
      <c r="J1" s="17"/>
      <c r="K1" s="17"/>
      <c r="L1" s="17"/>
      <c r="M1" s="17"/>
      <c r="N1" s="17"/>
      <c r="O1" s="17"/>
      <c r="P1" s="17"/>
      <c r="Q1" s="17"/>
      <c r="R1" s="17"/>
      <c r="S1" s="17"/>
    </row>
    <row r="2" spans="1:21" ht="54.75" customHeight="1" x14ac:dyDescent="0.35">
      <c r="A2" s="382"/>
      <c r="B2" s="382"/>
      <c r="C2" s="45"/>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21" ht="16.5" customHeight="1" x14ac:dyDescent="0.35">
      <c r="A3" s="392"/>
      <c r="B3" s="392"/>
      <c r="C3" s="17"/>
      <c r="D3" s="17"/>
      <c r="E3" s="17"/>
      <c r="F3" s="17"/>
      <c r="G3" s="17"/>
      <c r="H3" s="17"/>
      <c r="I3" s="17"/>
      <c r="J3" s="17"/>
      <c r="K3" s="17"/>
      <c r="L3" s="17"/>
      <c r="M3" s="17"/>
      <c r="N3" s="17"/>
      <c r="O3" s="17"/>
      <c r="P3" s="17"/>
      <c r="Q3" s="17"/>
      <c r="R3" s="17"/>
      <c r="S3" s="17"/>
    </row>
    <row r="4" spans="1:21" ht="16.5" customHeight="1" x14ac:dyDescent="0.35">
      <c r="A4" s="390" t="s">
        <v>288</v>
      </c>
      <c r="B4" s="390"/>
      <c r="C4" s="17"/>
      <c r="D4" s="28">
        <v>1573</v>
      </c>
      <c r="E4" s="28">
        <v>1195</v>
      </c>
      <c r="F4" s="28">
        <v>802</v>
      </c>
      <c r="G4" s="28">
        <v>587</v>
      </c>
      <c r="H4" s="28">
        <v>720</v>
      </c>
      <c r="I4" s="28">
        <v>333</v>
      </c>
      <c r="J4" s="28">
        <v>446</v>
      </c>
      <c r="K4" s="28">
        <v>474</v>
      </c>
      <c r="L4" s="28">
        <v>1056</v>
      </c>
      <c r="M4" s="28">
        <v>1099</v>
      </c>
      <c r="N4" s="28">
        <v>1530</v>
      </c>
      <c r="O4" s="28">
        <v>1956</v>
      </c>
      <c r="P4" s="28">
        <v>998</v>
      </c>
      <c r="Q4" s="28">
        <v>668</v>
      </c>
      <c r="R4" s="28">
        <v>1519</v>
      </c>
      <c r="S4" s="28">
        <f>SUM(D4:R4)</f>
        <v>14956</v>
      </c>
      <c r="U4" s="29"/>
    </row>
    <row r="5" spans="1:21" ht="16.5" customHeight="1" x14ac:dyDescent="0.35">
      <c r="A5" s="440" t="s">
        <v>289</v>
      </c>
      <c r="B5" s="440"/>
      <c r="C5" s="117"/>
      <c r="D5" s="28">
        <v>8663</v>
      </c>
      <c r="E5" s="28">
        <v>7918</v>
      </c>
      <c r="F5" s="28">
        <v>5518</v>
      </c>
      <c r="G5" s="28">
        <v>4408</v>
      </c>
      <c r="H5" s="28">
        <v>5986</v>
      </c>
      <c r="I5" s="28">
        <v>4496</v>
      </c>
      <c r="J5" s="28">
        <v>7170</v>
      </c>
      <c r="K5" s="28">
        <v>7105</v>
      </c>
      <c r="L5" s="28">
        <v>5079</v>
      </c>
      <c r="M5" s="28">
        <v>3764</v>
      </c>
      <c r="N5" s="28">
        <v>4245</v>
      </c>
      <c r="O5" s="28">
        <v>6663</v>
      </c>
      <c r="P5" s="28">
        <v>7555</v>
      </c>
      <c r="Q5" s="28">
        <v>7682</v>
      </c>
      <c r="R5" s="28">
        <v>5128</v>
      </c>
      <c r="S5" s="118">
        <f>SUM(D5:R5)</f>
        <v>91380</v>
      </c>
      <c r="U5" s="29"/>
    </row>
    <row r="6" spans="1:21" ht="16.5" customHeight="1" x14ac:dyDescent="0.35">
      <c r="A6" s="441" t="s">
        <v>290</v>
      </c>
      <c r="B6" s="441"/>
      <c r="C6" s="36"/>
      <c r="D6" s="282">
        <f>D4/D5</f>
        <v>0.18157682096271499</v>
      </c>
      <c r="E6" s="282">
        <f t="shared" ref="E6:S6" si="0">E4/E5</f>
        <v>0.15092194998737055</v>
      </c>
      <c r="F6" s="282">
        <f t="shared" si="0"/>
        <v>0.14534251540413193</v>
      </c>
      <c r="G6" s="282">
        <f t="shared" si="0"/>
        <v>0.13316696914700543</v>
      </c>
      <c r="H6" s="282">
        <f t="shared" si="0"/>
        <v>0.12028065486134314</v>
      </c>
      <c r="I6" s="282">
        <f t="shared" si="0"/>
        <v>7.4065836298932389E-2</v>
      </c>
      <c r="J6" s="282">
        <f t="shared" si="0"/>
        <v>6.2203626220362622E-2</v>
      </c>
      <c r="K6" s="282">
        <f t="shared" si="0"/>
        <v>6.6713581984517947E-2</v>
      </c>
      <c r="L6" s="282">
        <f t="shared" si="0"/>
        <v>0.20791494388659185</v>
      </c>
      <c r="M6" s="282">
        <f t="shared" si="0"/>
        <v>0.29197662061636559</v>
      </c>
      <c r="N6" s="282">
        <f t="shared" si="0"/>
        <v>0.36042402826855124</v>
      </c>
      <c r="O6" s="282">
        <f t="shared" si="0"/>
        <v>0.2935614588023413</v>
      </c>
      <c r="P6" s="282">
        <f t="shared" si="0"/>
        <v>0.13209794837855723</v>
      </c>
      <c r="Q6" s="282">
        <f t="shared" si="0"/>
        <v>8.6956521739130432E-2</v>
      </c>
      <c r="R6" s="282">
        <f t="shared" si="0"/>
        <v>0.29621684867394693</v>
      </c>
      <c r="S6" s="119">
        <f t="shared" si="0"/>
        <v>0.16366819873057561</v>
      </c>
    </row>
    <row r="7" spans="1:21" ht="16.5" customHeight="1" thickBot="1" x14ac:dyDescent="0.4">
      <c r="A7" s="442" t="s">
        <v>291</v>
      </c>
      <c r="B7" s="442"/>
      <c r="C7" s="31"/>
      <c r="D7" s="120">
        <f>D6/$S$6</f>
        <v>1.1094202928304959</v>
      </c>
      <c r="E7" s="120">
        <f t="shared" ref="E7:S7" si="1">E6/$S$6</f>
        <v>0.92212140878884197</v>
      </c>
      <c r="F7" s="120">
        <f t="shared" si="1"/>
        <v>0.88803149623091571</v>
      </c>
      <c r="G7" s="120">
        <f t="shared" si="1"/>
        <v>0.81363985294553065</v>
      </c>
      <c r="H7" s="120">
        <f t="shared" si="1"/>
        <v>0.73490547213356083</v>
      </c>
      <c r="I7" s="120">
        <f t="shared" si="1"/>
        <v>0.45253651517761712</v>
      </c>
      <c r="J7" s="120">
        <f t="shared" si="1"/>
        <v>0.38005933164059486</v>
      </c>
      <c r="K7" s="120">
        <f t="shared" si="1"/>
        <v>0.40761481156360324</v>
      </c>
      <c r="L7" s="120">
        <f t="shared" si="1"/>
        <v>1.27034418108831</v>
      </c>
      <c r="M7" s="120">
        <f t="shared" si="1"/>
        <v>1.7839545060125359</v>
      </c>
      <c r="N7" s="120">
        <f t="shared" si="1"/>
        <v>2.202162857928605</v>
      </c>
      <c r="O7" s="120">
        <f t="shared" si="1"/>
        <v>1.7936377444074585</v>
      </c>
      <c r="P7" s="120">
        <f t="shared" si="1"/>
        <v>0.8071082189644665</v>
      </c>
      <c r="Q7" s="120">
        <f t="shared" si="1"/>
        <v>0.53129760340476995</v>
      </c>
      <c r="R7" s="120">
        <f t="shared" si="1"/>
        <v>1.8098619705686863</v>
      </c>
      <c r="S7" s="120">
        <f t="shared" si="1"/>
        <v>1</v>
      </c>
    </row>
    <row r="8" spans="1:21" ht="16.5" customHeight="1" x14ac:dyDescent="0.35">
      <c r="A8" s="438" t="s">
        <v>292</v>
      </c>
      <c r="B8" s="438"/>
      <c r="C8" s="17"/>
      <c r="D8" s="17"/>
      <c r="E8" s="17"/>
      <c r="F8" s="17"/>
      <c r="G8" s="17"/>
      <c r="H8" s="17"/>
      <c r="I8" s="17"/>
      <c r="J8" s="17"/>
      <c r="K8" s="17"/>
      <c r="L8" s="17"/>
      <c r="M8" s="17"/>
      <c r="N8" s="17"/>
      <c r="O8" s="17"/>
      <c r="P8" s="17"/>
      <c r="Q8" s="17"/>
      <c r="R8" s="17"/>
      <c r="S8" s="17"/>
    </row>
    <row r="9" spans="1:21" ht="16.5" customHeight="1" x14ac:dyDescent="0.35">
      <c r="A9" s="390"/>
      <c r="B9" s="390"/>
      <c r="C9" s="17"/>
      <c r="D9" s="17"/>
      <c r="E9" s="17"/>
      <c r="F9" s="17"/>
      <c r="G9" s="17"/>
      <c r="H9" s="17"/>
      <c r="I9" s="17"/>
      <c r="J9" s="17"/>
      <c r="K9" s="17"/>
      <c r="L9" s="17"/>
      <c r="M9" s="17"/>
      <c r="N9" s="17"/>
      <c r="O9" s="17"/>
      <c r="P9" s="17"/>
      <c r="Q9" s="17"/>
      <c r="R9" s="17"/>
      <c r="S9" s="17"/>
    </row>
    <row r="10" spans="1:21" ht="16.5" customHeight="1" x14ac:dyDescent="0.35">
      <c r="A10" s="381" t="s">
        <v>9</v>
      </c>
      <c r="B10" s="381"/>
      <c r="C10" s="19"/>
      <c r="D10" s="17"/>
      <c r="E10" s="17"/>
      <c r="F10" s="17"/>
      <c r="G10" s="17"/>
      <c r="H10" s="17"/>
      <c r="I10" s="17"/>
      <c r="J10" s="17"/>
      <c r="K10" s="17"/>
      <c r="L10" s="17"/>
      <c r="M10" s="17"/>
      <c r="N10" s="17"/>
      <c r="O10" s="17"/>
      <c r="P10" s="17"/>
      <c r="Q10" s="17"/>
      <c r="R10" s="17"/>
      <c r="S10" s="17"/>
    </row>
    <row r="11" spans="1:21" ht="54.75" customHeight="1" x14ac:dyDescent="0.35">
      <c r="A11" s="382"/>
      <c r="B11" s="382"/>
      <c r="C11" s="45"/>
      <c r="D11" s="45" t="str">
        <f t="shared" ref="D11:S11" si="2">D2</f>
        <v xml:space="preserve">1. 
Gamle Oslo </v>
      </c>
      <c r="E11" s="45" t="str">
        <f t="shared" si="2"/>
        <v>2. 
Grünerløkka</v>
      </c>
      <c r="F11" s="45" t="str">
        <f t="shared" si="2"/>
        <v>3. 
Sagene</v>
      </c>
      <c r="G11" s="45" t="str">
        <f t="shared" si="2"/>
        <v>4. 
St. Hanshaugen</v>
      </c>
      <c r="H11" s="45" t="str">
        <f t="shared" si="2"/>
        <v>5. 
Frogner</v>
      </c>
      <c r="I11" s="45" t="str">
        <f t="shared" si="2"/>
        <v>6. 
Ullern</v>
      </c>
      <c r="J11" s="45" t="str">
        <f t="shared" si="2"/>
        <v>7. 
Vestre Aker</v>
      </c>
      <c r="K11" s="45" t="str">
        <f t="shared" si="2"/>
        <v>8. 
Nordre Aker</v>
      </c>
      <c r="L11" s="45" t="str">
        <f t="shared" si="2"/>
        <v>9. 
Bjerke</v>
      </c>
      <c r="M11" s="45" t="str">
        <f t="shared" si="2"/>
        <v>10. 
Grorud</v>
      </c>
      <c r="N11" s="45" t="str">
        <f t="shared" si="2"/>
        <v>11. 
Stovner</v>
      </c>
      <c r="O11" s="45" t="str">
        <f t="shared" si="2"/>
        <v>12. 
Alna</v>
      </c>
      <c r="P11" s="45" t="str">
        <f t="shared" si="2"/>
        <v>13. 
Østensjø</v>
      </c>
      <c r="Q11" s="45" t="str">
        <f t="shared" si="2"/>
        <v>14.
Nordstrand</v>
      </c>
      <c r="R11" s="45" t="str">
        <f t="shared" si="2"/>
        <v>15. 
Søndre Nordstrand</v>
      </c>
      <c r="S11" s="45" t="str">
        <f t="shared" si="2"/>
        <v>Sum</v>
      </c>
    </row>
    <row r="12" spans="1:21" ht="16.5" customHeight="1" x14ac:dyDescent="0.35">
      <c r="A12" s="392"/>
      <c r="B12" s="392"/>
      <c r="C12" s="17"/>
      <c r="D12" s="17"/>
      <c r="E12" s="17"/>
      <c r="F12" s="17"/>
      <c r="G12" s="17"/>
      <c r="H12" s="17"/>
      <c r="I12" s="17"/>
      <c r="J12" s="17"/>
      <c r="K12" s="17"/>
      <c r="L12" s="17"/>
      <c r="M12" s="17"/>
      <c r="N12" s="17"/>
      <c r="O12" s="17"/>
      <c r="P12" s="17"/>
      <c r="Q12" s="17"/>
      <c r="R12" s="17"/>
      <c r="S12" s="17"/>
    </row>
    <row r="13" spans="1:21" ht="16.5" customHeight="1" x14ac:dyDescent="0.35">
      <c r="A13" s="390" t="s">
        <v>407</v>
      </c>
      <c r="B13" s="390"/>
      <c r="C13" s="17"/>
      <c r="D13" s="28">
        <v>10118</v>
      </c>
      <c r="E13" s="28">
        <v>12590</v>
      </c>
      <c r="F13" s="28">
        <v>8730</v>
      </c>
      <c r="G13" s="28">
        <v>9575</v>
      </c>
      <c r="H13" s="28">
        <v>11186</v>
      </c>
      <c r="I13" s="28">
        <v>3708</v>
      </c>
      <c r="J13" s="28">
        <v>4840</v>
      </c>
      <c r="K13" s="28">
        <v>6681</v>
      </c>
      <c r="L13" s="28">
        <v>5035</v>
      </c>
      <c r="M13" s="28">
        <v>2685</v>
      </c>
      <c r="N13" s="28">
        <v>3439</v>
      </c>
      <c r="O13" s="28">
        <v>4985</v>
      </c>
      <c r="P13" s="28">
        <v>3917</v>
      </c>
      <c r="Q13" s="28">
        <v>4229</v>
      </c>
      <c r="R13" s="28">
        <v>3751</v>
      </c>
      <c r="S13" s="28">
        <f>SUM(D13:R13)</f>
        <v>95469</v>
      </c>
    </row>
    <row r="14" spans="1:21" ht="16.5" customHeight="1" x14ac:dyDescent="0.35">
      <c r="A14" s="440" t="s">
        <v>408</v>
      </c>
      <c r="B14" s="440"/>
      <c r="C14" s="117"/>
      <c r="D14" s="28">
        <v>63721</v>
      </c>
      <c r="E14" s="28">
        <v>65532</v>
      </c>
      <c r="F14" s="28">
        <v>47627</v>
      </c>
      <c r="G14" s="28">
        <v>41571</v>
      </c>
      <c r="H14" s="28">
        <v>60727</v>
      </c>
      <c r="I14" s="28">
        <v>35440</v>
      </c>
      <c r="J14" s="28">
        <v>52590</v>
      </c>
      <c r="K14" s="28">
        <v>55056</v>
      </c>
      <c r="L14" s="28">
        <v>36450</v>
      </c>
      <c r="M14" s="28">
        <v>28080</v>
      </c>
      <c r="N14" s="28">
        <v>34111</v>
      </c>
      <c r="O14" s="28">
        <v>50358</v>
      </c>
      <c r="P14" s="28">
        <v>51895</v>
      </c>
      <c r="Q14" s="28">
        <v>54027</v>
      </c>
      <c r="R14" s="28">
        <v>39124</v>
      </c>
      <c r="S14" s="281">
        <f>SUM(D14:R14)</f>
        <v>716309</v>
      </c>
    </row>
    <row r="15" spans="1:21" ht="16.5" customHeight="1" x14ac:dyDescent="0.35">
      <c r="A15" s="441" t="s">
        <v>409</v>
      </c>
      <c r="B15" s="441"/>
      <c r="C15" s="36"/>
      <c r="D15" s="282">
        <f>D13/D14</f>
        <v>0.15878595753362315</v>
      </c>
      <c r="E15" s="282">
        <f t="shared" ref="E15:R15" si="3">E13/E14</f>
        <v>0.19211988036379174</v>
      </c>
      <c r="F15" s="282">
        <f t="shared" si="3"/>
        <v>0.18329938900203666</v>
      </c>
      <c r="G15" s="282">
        <f t="shared" si="3"/>
        <v>0.23032883500517187</v>
      </c>
      <c r="H15" s="282">
        <f t="shared" si="3"/>
        <v>0.18420142605430861</v>
      </c>
      <c r="I15" s="282">
        <f t="shared" si="3"/>
        <v>0.10462753950338601</v>
      </c>
      <c r="J15" s="282">
        <f t="shared" si="3"/>
        <v>9.2032705837611709E-2</v>
      </c>
      <c r="K15" s="282">
        <f t="shared" si="3"/>
        <v>0.12134917175239755</v>
      </c>
      <c r="L15" s="282">
        <f t="shared" si="3"/>
        <v>0.13813443072702333</v>
      </c>
      <c r="M15" s="282">
        <f t="shared" si="3"/>
        <v>9.5619658119658113E-2</v>
      </c>
      <c r="N15" s="282">
        <f t="shared" si="3"/>
        <v>0.10081791797367418</v>
      </c>
      <c r="O15" s="282">
        <f t="shared" si="3"/>
        <v>9.899122284443386E-2</v>
      </c>
      <c r="P15" s="282">
        <f t="shared" si="3"/>
        <v>7.547933326910107E-2</v>
      </c>
      <c r="Q15" s="282">
        <f t="shared" si="3"/>
        <v>7.8275676976326647E-2</v>
      </c>
      <c r="R15" s="282">
        <f t="shared" si="3"/>
        <v>9.5874654943257337E-2</v>
      </c>
      <c r="S15" s="282">
        <f>S13/S14</f>
        <v>0.13327907369584913</v>
      </c>
    </row>
    <row r="16" spans="1:21" ht="16.5" customHeight="1" thickBot="1" x14ac:dyDescent="0.4">
      <c r="A16" s="442" t="s">
        <v>410</v>
      </c>
      <c r="B16" s="442"/>
      <c r="C16" s="31"/>
      <c r="D16" s="120">
        <f>D15/$S$15</f>
        <v>1.191379510154627</v>
      </c>
      <c r="E16" s="120">
        <f t="shared" ref="E16:Q16" si="4">E15/$S$15</f>
        <v>1.4414857114194901</v>
      </c>
      <c r="F16" s="120">
        <f t="shared" si="4"/>
        <v>1.3753050941840794</v>
      </c>
      <c r="G16" s="120">
        <f t="shared" si="4"/>
        <v>1.7281695364329748</v>
      </c>
      <c r="H16" s="120">
        <f t="shared" si="4"/>
        <v>1.3820731263083907</v>
      </c>
      <c r="I16" s="120">
        <f t="shared" si="4"/>
        <v>0.78502601047597576</v>
      </c>
      <c r="J16" s="120">
        <f t="shared" si="4"/>
        <v>0.69052630158306683</v>
      </c>
      <c r="K16" s="120">
        <f t="shared" si="4"/>
        <v>0.91048930929189731</v>
      </c>
      <c r="L16" s="120">
        <f t="shared" si="4"/>
        <v>1.0364300028244076</v>
      </c>
      <c r="M16" s="120">
        <f t="shared" si="4"/>
        <v>0.71743939590897765</v>
      </c>
      <c r="N16" s="120">
        <f t="shared" si="4"/>
        <v>0.75644221690605939</v>
      </c>
      <c r="O16" s="120">
        <f t="shared" si="4"/>
        <v>0.74273642590237232</v>
      </c>
      <c r="P16" s="120">
        <f t="shared" si="4"/>
        <v>0.56632546412611973</v>
      </c>
      <c r="Q16" s="120">
        <f t="shared" si="4"/>
        <v>0.58730658013842785</v>
      </c>
      <c r="R16" s="120">
        <f>R15/$S$15</f>
        <v>0.71935265067979892</v>
      </c>
      <c r="S16" s="120">
        <v>1</v>
      </c>
    </row>
    <row r="17" spans="1:36" ht="16.5" customHeight="1" x14ac:dyDescent="0.35">
      <c r="A17" s="438" t="s">
        <v>292</v>
      </c>
      <c r="B17" s="438"/>
      <c r="C17" s="17"/>
      <c r="D17" s="17"/>
      <c r="E17" s="17"/>
      <c r="F17" s="17"/>
      <c r="G17" s="17"/>
      <c r="H17" s="17"/>
      <c r="I17" s="17"/>
      <c r="J17" s="17"/>
      <c r="K17" s="17"/>
      <c r="L17" s="17"/>
      <c r="M17" s="17"/>
      <c r="N17" s="17"/>
      <c r="O17" s="17"/>
      <c r="P17" s="17"/>
      <c r="Q17" s="17"/>
      <c r="R17" s="17"/>
      <c r="S17" s="17"/>
    </row>
    <row r="18" spans="1:36" ht="16.5" customHeight="1" x14ac:dyDescent="0.35">
      <c r="A18" s="390"/>
      <c r="B18" s="390"/>
      <c r="C18" s="17"/>
      <c r="D18" s="17"/>
      <c r="E18" s="17"/>
      <c r="F18" s="17"/>
      <c r="G18" s="17"/>
      <c r="H18" s="17"/>
      <c r="I18" s="17"/>
      <c r="J18" s="17"/>
      <c r="K18" s="17"/>
      <c r="L18" s="17"/>
      <c r="M18" s="17"/>
      <c r="N18" s="17"/>
      <c r="O18" s="17"/>
      <c r="P18" s="17"/>
      <c r="Q18" s="17"/>
      <c r="R18" s="17"/>
      <c r="S18" s="17"/>
    </row>
    <row r="19" spans="1:36" ht="16.5" customHeight="1" x14ac:dyDescent="0.35">
      <c r="A19" s="381" t="s">
        <v>10</v>
      </c>
      <c r="B19" s="381"/>
      <c r="C19" s="19"/>
      <c r="D19" s="263"/>
      <c r="E19" s="263"/>
      <c r="F19" s="263"/>
      <c r="G19" s="263"/>
      <c r="H19" s="263"/>
      <c r="I19" s="263"/>
      <c r="J19" s="263"/>
      <c r="K19" s="263"/>
      <c r="L19" s="263"/>
      <c r="M19" s="263"/>
      <c r="N19" s="263"/>
      <c r="O19" s="263"/>
      <c r="P19" s="263"/>
      <c r="Q19" s="263"/>
      <c r="R19" s="263"/>
      <c r="S19" s="17"/>
    </row>
    <row r="20" spans="1:36" ht="54.75" customHeight="1" x14ac:dyDescent="0.35">
      <c r="A20" s="382"/>
      <c r="B20" s="382"/>
      <c r="C20" s="45"/>
      <c r="D20" s="45" t="str">
        <f t="shared" ref="D20:S20" si="5">D2</f>
        <v xml:space="preserve">1. 
Gamle Oslo </v>
      </c>
      <c r="E20" s="45" t="str">
        <f t="shared" si="5"/>
        <v>2. 
Grünerløkka</v>
      </c>
      <c r="F20" s="45" t="str">
        <f t="shared" si="5"/>
        <v>3. 
Sagene</v>
      </c>
      <c r="G20" s="45" t="str">
        <f t="shared" si="5"/>
        <v>4. 
St. Hanshaugen</v>
      </c>
      <c r="H20" s="45" t="str">
        <f t="shared" si="5"/>
        <v>5. 
Frogner</v>
      </c>
      <c r="I20" s="45" t="str">
        <f t="shared" si="5"/>
        <v>6. 
Ullern</v>
      </c>
      <c r="J20" s="45" t="str">
        <f t="shared" si="5"/>
        <v>7. 
Vestre Aker</v>
      </c>
      <c r="K20" s="45" t="str">
        <f t="shared" si="5"/>
        <v>8. 
Nordre Aker</v>
      </c>
      <c r="L20" s="45" t="str">
        <f t="shared" si="5"/>
        <v>9. 
Bjerke</v>
      </c>
      <c r="M20" s="45" t="str">
        <f t="shared" si="5"/>
        <v>10. 
Grorud</v>
      </c>
      <c r="N20" s="45" t="str">
        <f t="shared" si="5"/>
        <v>11. 
Stovner</v>
      </c>
      <c r="O20" s="45" t="str">
        <f t="shared" si="5"/>
        <v>12. 
Alna</v>
      </c>
      <c r="P20" s="45" t="str">
        <f t="shared" si="5"/>
        <v>13. 
Østensjø</v>
      </c>
      <c r="Q20" s="45" t="str">
        <f t="shared" si="5"/>
        <v>14.
Nordstrand</v>
      </c>
      <c r="R20" s="45" t="str">
        <f t="shared" si="5"/>
        <v>15. 
Søndre Nordstrand</v>
      </c>
      <c r="S20" s="45" t="str">
        <f t="shared" si="5"/>
        <v>Sum</v>
      </c>
    </row>
    <row r="21" spans="1:36" ht="16.5" customHeight="1" x14ac:dyDescent="0.35">
      <c r="A21" s="392"/>
      <c r="B21" s="392"/>
      <c r="C21" s="17"/>
      <c r="D21" s="17"/>
      <c r="E21" s="17"/>
      <c r="F21" s="17"/>
      <c r="G21" s="17"/>
      <c r="H21" s="17"/>
      <c r="I21" s="17"/>
      <c r="J21" s="17"/>
      <c r="K21" s="17"/>
      <c r="L21" s="17"/>
      <c r="M21" s="17"/>
      <c r="N21" s="17"/>
      <c r="O21" s="17"/>
      <c r="P21" s="17"/>
      <c r="Q21" s="17"/>
      <c r="R21" s="17"/>
      <c r="S21" s="17"/>
    </row>
    <row r="22" spans="1:36" ht="16.5" customHeight="1" x14ac:dyDescent="0.35">
      <c r="A22" s="17" t="s">
        <v>411</v>
      </c>
      <c r="B22" s="17"/>
      <c r="C22" s="17"/>
      <c r="D22" s="121">
        <v>13.963843929716683</v>
      </c>
      <c r="E22" s="121">
        <v>14.808067270297244</v>
      </c>
      <c r="F22" s="121">
        <v>13.705054547059854</v>
      </c>
      <c r="G22" s="121">
        <v>11.839787037443648</v>
      </c>
      <c r="H22" s="121">
        <v>7.5391862682361204</v>
      </c>
      <c r="I22" s="121">
        <v>5.3757761835236861</v>
      </c>
      <c r="J22" s="121">
        <v>7.1719539415261711</v>
      </c>
      <c r="K22" s="121">
        <v>5.3437424466822874</v>
      </c>
      <c r="L22" s="121">
        <v>10.996101564583956</v>
      </c>
      <c r="M22" s="121">
        <v>12.805136347498626</v>
      </c>
      <c r="N22" s="121">
        <v>9.450312517840306</v>
      </c>
      <c r="O22" s="121">
        <v>9.5878158172292167</v>
      </c>
      <c r="P22" s="121">
        <v>8.6466176052164947</v>
      </c>
      <c r="Q22" s="121">
        <v>6.6695146115360284</v>
      </c>
      <c r="R22" s="121">
        <v>7.1832049559611892</v>
      </c>
      <c r="S22" s="121">
        <v>8.9642968646010974</v>
      </c>
      <c r="T22" s="102"/>
      <c r="U22" s="102"/>
      <c r="V22" s="102"/>
      <c r="W22" s="102"/>
      <c r="X22" s="102"/>
      <c r="Y22" s="102"/>
      <c r="Z22" s="102"/>
      <c r="AA22" s="102"/>
      <c r="AB22" s="102"/>
      <c r="AC22" s="102"/>
      <c r="AD22" s="102"/>
      <c r="AE22" s="102"/>
      <c r="AF22" s="102"/>
      <c r="AG22" s="102"/>
      <c r="AH22" s="102"/>
      <c r="AI22" s="102"/>
      <c r="AJ22" s="102"/>
    </row>
    <row r="23" spans="1:36" ht="16.5" customHeight="1" x14ac:dyDescent="0.35">
      <c r="A23" s="17" t="s">
        <v>297</v>
      </c>
      <c r="B23" s="17"/>
      <c r="C23" s="17"/>
      <c r="D23" s="121">
        <v>12.663562274151648</v>
      </c>
      <c r="E23" s="121">
        <v>11.849040795180834</v>
      </c>
      <c r="F23" s="121">
        <v>11.984249368330516</v>
      </c>
      <c r="G23" s="121">
        <v>9.5225704855824027</v>
      </c>
      <c r="H23" s="121">
        <v>7.0779435667462511</v>
      </c>
      <c r="I23" s="121">
        <v>7.4450427601596036</v>
      </c>
      <c r="J23" s="121">
        <v>5.8385973513401339</v>
      </c>
      <c r="K23" s="121">
        <v>5.589981791281728</v>
      </c>
      <c r="L23" s="121">
        <v>8.1301812055680518</v>
      </c>
      <c r="M23" s="121">
        <v>11.615861270274376</v>
      </c>
      <c r="N23" s="121">
        <v>8.0574259047605779</v>
      </c>
      <c r="O23" s="121">
        <v>9.3438943587075638</v>
      </c>
      <c r="P23" s="121">
        <v>9.8851346139981153</v>
      </c>
      <c r="Q23" s="121">
        <v>6.605871277896429</v>
      </c>
      <c r="R23" s="121">
        <v>8.0117314393182166</v>
      </c>
      <c r="S23" s="121">
        <v>8.4245452497572586</v>
      </c>
      <c r="T23" s="102"/>
      <c r="U23" s="102"/>
      <c r="V23" s="102"/>
      <c r="W23" s="102"/>
      <c r="X23" s="102"/>
      <c r="Y23" s="102"/>
      <c r="Z23" s="102"/>
      <c r="AA23" s="102"/>
      <c r="AB23" s="102"/>
      <c r="AC23" s="102"/>
      <c r="AD23" s="102"/>
      <c r="AE23" s="102"/>
      <c r="AF23" s="102"/>
      <c r="AG23" s="102"/>
      <c r="AH23" s="102"/>
      <c r="AI23" s="102"/>
      <c r="AJ23" s="102"/>
    </row>
    <row r="24" spans="1:36" ht="16.5" customHeight="1" x14ac:dyDescent="0.35">
      <c r="A24" s="17" t="s">
        <v>298</v>
      </c>
      <c r="B24" s="17"/>
      <c r="C24" s="17"/>
      <c r="D24" s="121">
        <v>10.412513569565697</v>
      </c>
      <c r="E24" s="121">
        <v>10.716910759297475</v>
      </c>
      <c r="F24" s="121">
        <v>14.680016450122963</v>
      </c>
      <c r="G24" s="121">
        <v>6.4440856556956447</v>
      </c>
      <c r="H24" s="121">
        <v>8.2887791267044655</v>
      </c>
      <c r="I24" s="121">
        <v>6.2989077515056477</v>
      </c>
      <c r="J24" s="121">
        <v>4.8310492259078934</v>
      </c>
      <c r="K24" s="121">
        <v>5.3218161365564383</v>
      </c>
      <c r="L24" s="121">
        <v>9.2686985622955156</v>
      </c>
      <c r="M24" s="121">
        <v>11.463812882927073</v>
      </c>
      <c r="N24" s="121">
        <v>8.1905421037097152</v>
      </c>
      <c r="O24" s="121">
        <v>9.2446513245202215</v>
      </c>
      <c r="P24" s="121">
        <v>7.2919306897381819</v>
      </c>
      <c r="Q24" s="121">
        <v>5.8844443728198561</v>
      </c>
      <c r="R24" s="121">
        <v>7.3663801284476165</v>
      </c>
      <c r="S24" s="121">
        <v>7.8993087351712905</v>
      </c>
      <c r="T24" s="102"/>
      <c r="U24" s="102"/>
      <c r="V24" s="102"/>
      <c r="W24" s="102"/>
      <c r="X24" s="102"/>
      <c r="Y24" s="102"/>
      <c r="Z24" s="102"/>
      <c r="AA24" s="102"/>
      <c r="AB24" s="102"/>
      <c r="AC24" s="102"/>
      <c r="AD24" s="102"/>
      <c r="AE24" s="102"/>
      <c r="AF24" s="102"/>
      <c r="AG24" s="102"/>
      <c r="AH24" s="102"/>
      <c r="AI24" s="102"/>
      <c r="AJ24" s="102"/>
    </row>
    <row r="25" spans="1:36" ht="16.5" customHeight="1" x14ac:dyDescent="0.35">
      <c r="A25" s="17" t="s">
        <v>299</v>
      </c>
      <c r="B25" s="17"/>
      <c r="C25" s="17"/>
      <c r="D25" s="121">
        <v>13.508785457311561</v>
      </c>
      <c r="E25" s="121">
        <v>9.7495138509813586</v>
      </c>
      <c r="F25" s="121">
        <v>11.790789529638385</v>
      </c>
      <c r="G25" s="121">
        <v>9.5707195729199501</v>
      </c>
      <c r="H25" s="121">
        <v>7.506574740375572</v>
      </c>
      <c r="I25" s="121">
        <v>5.0795790177036277</v>
      </c>
      <c r="J25" s="121">
        <v>4.7521428379551187</v>
      </c>
      <c r="K25" s="121">
        <v>5.2456848460899348</v>
      </c>
      <c r="L25" s="121">
        <v>8.4156816318010943</v>
      </c>
      <c r="M25" s="121">
        <v>11.214651533942407</v>
      </c>
      <c r="N25" s="121">
        <v>10.412756600413275</v>
      </c>
      <c r="O25" s="121">
        <v>9.8996262883920636</v>
      </c>
      <c r="P25" s="121">
        <v>7.3149897706359344</v>
      </c>
      <c r="Q25" s="121">
        <v>6.0048300079116732</v>
      </c>
      <c r="R25" s="121">
        <v>7.7022948239809086</v>
      </c>
      <c r="S25" s="121">
        <v>8.0158390981225232</v>
      </c>
      <c r="T25" s="102"/>
      <c r="U25" s="102"/>
      <c r="V25" s="102"/>
      <c r="W25" s="102"/>
      <c r="X25" s="102"/>
      <c r="Y25" s="102"/>
      <c r="Z25" s="102"/>
      <c r="AA25" s="102"/>
      <c r="AB25" s="102"/>
      <c r="AC25" s="102"/>
      <c r="AD25" s="102"/>
      <c r="AE25" s="102"/>
      <c r="AF25" s="102"/>
      <c r="AG25" s="102"/>
      <c r="AH25" s="102"/>
      <c r="AI25" s="102"/>
      <c r="AJ25" s="102"/>
    </row>
    <row r="26" spans="1:36" ht="16.5" customHeight="1" x14ac:dyDescent="0.35">
      <c r="A26" s="440" t="s">
        <v>300</v>
      </c>
      <c r="B26" s="440"/>
      <c r="C26" s="117"/>
      <c r="D26" s="122">
        <v>10.202</v>
      </c>
      <c r="E26" s="122">
        <v>14.496</v>
      </c>
      <c r="F26" s="122">
        <v>11.747999999999999</v>
      </c>
      <c r="G26" s="122">
        <v>9.3480000000000008</v>
      </c>
      <c r="H26" s="122">
        <v>6.827</v>
      </c>
      <c r="I26" s="122">
        <v>5.6980000000000004</v>
      </c>
      <c r="J26" s="122">
        <v>5.524</v>
      </c>
      <c r="K26" s="122">
        <v>3.7149999999999999</v>
      </c>
      <c r="L26" s="122">
        <v>9.2569999999999997</v>
      </c>
      <c r="M26" s="122">
        <v>12.2</v>
      </c>
      <c r="N26" s="122">
        <v>7.5339999999999998</v>
      </c>
      <c r="O26" s="122">
        <v>8.8179999999999996</v>
      </c>
      <c r="P26" s="122">
        <v>8.2550000000000008</v>
      </c>
      <c r="Q26" s="122">
        <v>5.9429999999999996</v>
      </c>
      <c r="R26" s="122">
        <v>6.734</v>
      </c>
      <c r="S26" s="122">
        <v>7.8540000000000001</v>
      </c>
      <c r="T26" s="102"/>
      <c r="U26" s="102"/>
      <c r="V26" s="102"/>
      <c r="W26" s="102"/>
      <c r="X26" s="102"/>
      <c r="Y26" s="102"/>
      <c r="Z26" s="102"/>
      <c r="AA26" s="102"/>
      <c r="AB26" s="102"/>
      <c r="AC26" s="102"/>
      <c r="AD26" s="102"/>
      <c r="AE26" s="102"/>
      <c r="AF26" s="102"/>
      <c r="AG26" s="102"/>
      <c r="AH26" s="102"/>
      <c r="AI26" s="102"/>
      <c r="AJ26" s="102"/>
    </row>
    <row r="27" spans="1:36" ht="16.5" customHeight="1" x14ac:dyDescent="0.35">
      <c r="A27" s="440" t="s">
        <v>301</v>
      </c>
      <c r="B27" s="440"/>
      <c r="C27" s="117"/>
      <c r="D27" s="291">
        <v>10.465</v>
      </c>
      <c r="E27" s="291">
        <v>8.4250000000000007</v>
      </c>
      <c r="F27" s="291">
        <v>13.297000000000001</v>
      </c>
      <c r="G27" s="291">
        <v>7.8479999999999999</v>
      </c>
      <c r="H27" s="291">
        <v>5.5990000000000002</v>
      </c>
      <c r="I27" s="291">
        <v>4.4349999999999996</v>
      </c>
      <c r="J27" s="291">
        <v>6.0469999999999997</v>
      </c>
      <c r="K27" s="291">
        <v>5.1790000000000003</v>
      </c>
      <c r="L27" s="291">
        <v>7.7939999999999996</v>
      </c>
      <c r="M27" s="291">
        <v>12.664</v>
      </c>
      <c r="N27" s="291">
        <v>9.8680000000000003</v>
      </c>
      <c r="O27" s="291">
        <v>9.4350000000000005</v>
      </c>
      <c r="P27" s="291">
        <v>7.3289999999999997</v>
      </c>
      <c r="Q27" s="291">
        <v>5.407</v>
      </c>
      <c r="R27" s="291">
        <v>8.4540000000000006</v>
      </c>
      <c r="S27" s="122">
        <v>7.6520000000000001</v>
      </c>
    </row>
    <row r="28" spans="1:36" ht="16.5" customHeight="1" x14ac:dyDescent="0.35">
      <c r="A28" s="17" t="s">
        <v>302</v>
      </c>
      <c r="B28" s="17"/>
      <c r="C28" s="280"/>
      <c r="D28" s="291">
        <v>9.2611417492054962</v>
      </c>
      <c r="E28" s="291">
        <v>9.3411958213522812</v>
      </c>
      <c r="F28" s="291">
        <v>11.59278150168219</v>
      </c>
      <c r="G28" s="291">
        <v>8.3360450174213465</v>
      </c>
      <c r="H28" s="291">
        <v>7.3414499859464808</v>
      </c>
      <c r="I28" s="291">
        <v>7.6805345286522781</v>
      </c>
      <c r="J28" s="291">
        <v>4.1944198004785118</v>
      </c>
      <c r="K28" s="291">
        <v>5.9402838444787252</v>
      </c>
      <c r="L28" s="291">
        <v>10.267681945423403</v>
      </c>
      <c r="M28" s="291">
        <v>14.050172299740549</v>
      </c>
      <c r="N28" s="291">
        <v>10.332600007793967</v>
      </c>
      <c r="O28" s="291">
        <v>8.6634097296684782</v>
      </c>
      <c r="P28" s="291">
        <v>7.4917757762823856</v>
      </c>
      <c r="Q28" s="291">
        <v>6.2942264251647018</v>
      </c>
      <c r="R28" s="291">
        <v>7.2497817649566914</v>
      </c>
      <c r="S28" s="122">
        <v>8.0145623167548514</v>
      </c>
    </row>
    <row r="29" spans="1:36" ht="16.5" customHeight="1" x14ac:dyDescent="0.35">
      <c r="A29" s="441" t="s">
        <v>412</v>
      </c>
      <c r="B29" s="441"/>
      <c r="C29" s="36"/>
      <c r="D29" s="119">
        <f>AVERAGE(D22:D28)</f>
        <v>11.496692425707296</v>
      </c>
      <c r="E29" s="119">
        <f t="shared" ref="E29:S29" si="6">AVERAGE(E22:E28)</f>
        <v>11.340818356729885</v>
      </c>
      <c r="F29" s="119">
        <f t="shared" si="6"/>
        <v>12.685413056690559</v>
      </c>
      <c r="G29" s="119">
        <f t="shared" si="6"/>
        <v>8.9870296812947128</v>
      </c>
      <c r="H29" s="119">
        <f t="shared" si="6"/>
        <v>7.1685619554298414</v>
      </c>
      <c r="I29" s="119">
        <f t="shared" si="6"/>
        <v>6.0018343202206932</v>
      </c>
      <c r="J29" s="119">
        <f t="shared" si="6"/>
        <v>5.4798804510296906</v>
      </c>
      <c r="K29" s="119">
        <f t="shared" si="6"/>
        <v>5.1907870092984449</v>
      </c>
      <c r="L29" s="119">
        <f t="shared" si="6"/>
        <v>9.1613349870960015</v>
      </c>
      <c r="M29" s="119">
        <f t="shared" si="6"/>
        <v>12.287662047769006</v>
      </c>
      <c r="N29" s="119">
        <f t="shared" si="6"/>
        <v>9.1208053049311211</v>
      </c>
      <c r="O29" s="119">
        <f t="shared" si="6"/>
        <v>9.2846282169310772</v>
      </c>
      <c r="P29" s="119">
        <f t="shared" si="6"/>
        <v>8.0306354936958737</v>
      </c>
      <c r="Q29" s="119">
        <f t="shared" si="6"/>
        <v>6.1155552421898127</v>
      </c>
      <c r="R29" s="119">
        <f t="shared" si="6"/>
        <v>7.5287704446663755</v>
      </c>
      <c r="S29" s="119">
        <f t="shared" si="6"/>
        <v>8.1177931806295742</v>
      </c>
    </row>
    <row r="30" spans="1:36" ht="16.5" customHeight="1" thickBot="1" x14ac:dyDescent="0.4">
      <c r="A30" s="442" t="s">
        <v>413</v>
      </c>
      <c r="B30" s="442"/>
      <c r="C30" s="31"/>
      <c r="D30" s="120">
        <f>D29/$S$29</f>
        <v>1.4162337189299607</v>
      </c>
      <c r="E30" s="120">
        <f t="shared" ref="E30:R30" si="7">E29/$S$29</f>
        <v>1.3970321865049473</v>
      </c>
      <c r="F30" s="120">
        <f t="shared" si="7"/>
        <v>1.562667682512545</v>
      </c>
      <c r="G30" s="120">
        <f t="shared" si="7"/>
        <v>1.1070779313199657</v>
      </c>
      <c r="H30" s="120">
        <f t="shared" si="7"/>
        <v>0.88306782347390189</v>
      </c>
      <c r="I30" s="120">
        <f t="shared" si="7"/>
        <v>0.73934309321184533</v>
      </c>
      <c r="J30" s="120">
        <f t="shared" si="7"/>
        <v>0.67504558555465677</v>
      </c>
      <c r="K30" s="120">
        <f t="shared" si="7"/>
        <v>0.6394332663813781</v>
      </c>
      <c r="L30" s="120">
        <f t="shared" si="7"/>
        <v>1.1285499375564894</v>
      </c>
      <c r="M30" s="120">
        <f t="shared" si="7"/>
        <v>1.5136702517981664</v>
      </c>
      <c r="N30" s="120">
        <f t="shared" si="7"/>
        <v>1.1235572404942396</v>
      </c>
      <c r="O30" s="120">
        <f t="shared" si="7"/>
        <v>1.1437379605932518</v>
      </c>
      <c r="P30" s="120">
        <f t="shared" si="7"/>
        <v>0.98926337675839371</v>
      </c>
      <c r="Q30" s="120">
        <f t="shared" si="7"/>
        <v>0.75335194012857587</v>
      </c>
      <c r="R30" s="120">
        <f t="shared" si="7"/>
        <v>0.92744053428600437</v>
      </c>
      <c r="S30" s="120">
        <f>S29/$S$29</f>
        <v>1</v>
      </c>
    </row>
    <row r="31" spans="1:36" ht="16.5" customHeight="1" x14ac:dyDescent="0.35">
      <c r="A31" s="438" t="s">
        <v>292</v>
      </c>
      <c r="B31" s="438"/>
      <c r="C31" s="17"/>
      <c r="D31" s="17"/>
      <c r="E31" s="17"/>
      <c r="F31" s="17"/>
      <c r="G31" s="17"/>
      <c r="H31" s="17"/>
      <c r="I31" s="17"/>
      <c r="J31" s="17"/>
      <c r="K31" s="17"/>
      <c r="L31" s="17"/>
      <c r="M31" s="17"/>
      <c r="N31" s="17"/>
      <c r="O31" s="17"/>
      <c r="P31" s="17"/>
      <c r="Q31" s="17"/>
      <c r="R31" s="17"/>
      <c r="S31" s="17"/>
    </row>
    <row r="32" spans="1:36" x14ac:dyDescent="0.35">
      <c r="D32" s="102"/>
      <c r="E32" s="102"/>
      <c r="F32" s="102"/>
      <c r="G32" s="102"/>
      <c r="H32" s="102"/>
      <c r="I32" s="102"/>
      <c r="J32" s="102"/>
      <c r="K32" s="102"/>
      <c r="L32" s="102"/>
      <c r="M32" s="102"/>
      <c r="N32" s="102"/>
      <c r="O32" s="102"/>
      <c r="P32" s="102"/>
      <c r="Q32" s="102"/>
      <c r="R32" s="102"/>
    </row>
  </sheetData>
  <mergeCells count="26">
    <mergeCell ref="A6:B6"/>
    <mergeCell ref="A1:B1"/>
    <mergeCell ref="A2:B2"/>
    <mergeCell ref="A3:B3"/>
    <mergeCell ref="A4:B4"/>
    <mergeCell ref="A5:B5"/>
    <mergeCell ref="A18:B18"/>
    <mergeCell ref="A7:B7"/>
    <mergeCell ref="A8:B8"/>
    <mergeCell ref="A9:B9"/>
    <mergeCell ref="A10:B10"/>
    <mergeCell ref="A11:B11"/>
    <mergeCell ref="A12:B12"/>
    <mergeCell ref="A13:B13"/>
    <mergeCell ref="A14:B14"/>
    <mergeCell ref="A15:B15"/>
    <mergeCell ref="A16:B16"/>
    <mergeCell ref="A17:B17"/>
    <mergeCell ref="A30:B30"/>
    <mergeCell ref="A31:B31"/>
    <mergeCell ref="A19:B19"/>
    <mergeCell ref="A20:B20"/>
    <mergeCell ref="A21:B21"/>
    <mergeCell ref="A26:B26"/>
    <mergeCell ref="A27:B27"/>
    <mergeCell ref="A29:B29"/>
  </mergeCells>
  <pageMargins left="0.51181102362204722" right="0.39370078740157483" top="0.74803149606299213" bottom="0.74803149606299213" header="0.31496062992125984" footer="0.31496062992125984"/>
  <pageSetup paperSize="9" scale="61"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7EFF0-C726-48CF-930E-5F76FEC39F4C}">
  <sheetPr>
    <tabColor theme="7" tint="-0.249977111117893"/>
  </sheetPr>
  <dimension ref="A1:XDR71"/>
  <sheetViews>
    <sheetView topLeftCell="A48" zoomScale="60" zoomScaleNormal="60" workbookViewId="0">
      <selection activeCell="A48" sqref="A48"/>
    </sheetView>
  </sheetViews>
  <sheetFormatPr baseColWidth="10" defaultColWidth="11.42578125" defaultRowHeight="15.75" x14ac:dyDescent="0.35"/>
  <cols>
    <col min="1" max="1" width="48.42578125" style="18" customWidth="1"/>
    <col min="2" max="2" width="24.85546875" style="18" customWidth="1"/>
    <col min="3" max="3" width="14" style="18" customWidth="1"/>
    <col min="4" max="19" width="13.28515625" style="18" customWidth="1"/>
    <col min="20" max="16384" width="11.42578125" style="18"/>
  </cols>
  <sheetData>
    <row r="1" spans="1:19" ht="16.5" customHeight="1" x14ac:dyDescent="0.35">
      <c r="A1" s="443" t="s">
        <v>306</v>
      </c>
      <c r="B1" s="443"/>
      <c r="C1" s="443"/>
      <c r="D1" s="17"/>
      <c r="E1" s="17"/>
      <c r="F1" s="17"/>
      <c r="G1" s="17"/>
      <c r="H1" s="17"/>
      <c r="I1" s="17"/>
      <c r="J1" s="17"/>
      <c r="K1" s="17"/>
      <c r="L1" s="17"/>
      <c r="M1" s="17"/>
      <c r="N1" s="17"/>
      <c r="O1" s="17"/>
      <c r="P1" s="17"/>
      <c r="Q1" s="17"/>
      <c r="R1" s="17"/>
      <c r="S1" s="17"/>
    </row>
    <row r="2" spans="1:19" ht="54.75" customHeight="1" x14ac:dyDescent="0.35">
      <c r="A2" s="45" t="s">
        <v>307</v>
      </c>
      <c r="B2" s="45" t="s">
        <v>308</v>
      </c>
      <c r="C2" s="45" t="s">
        <v>309</v>
      </c>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19" ht="16.5" customHeight="1" x14ac:dyDescent="0.35">
      <c r="A3" s="17"/>
      <c r="B3" s="17"/>
      <c r="C3" s="124"/>
      <c r="D3" s="51"/>
      <c r="E3" s="74"/>
      <c r="F3" s="74"/>
      <c r="G3" s="74"/>
      <c r="H3" s="51"/>
      <c r="I3" s="51"/>
      <c r="J3" s="51"/>
      <c r="K3" s="51"/>
      <c r="L3" s="51"/>
      <c r="M3" s="51"/>
      <c r="N3" s="51"/>
      <c r="O3" s="51"/>
      <c r="P3" s="51"/>
      <c r="Q3" s="51"/>
      <c r="R3" s="51"/>
      <c r="S3" s="51"/>
    </row>
    <row r="4" spans="1:19" ht="16.5" customHeight="1" x14ac:dyDescent="0.35">
      <c r="A4" s="69" t="s">
        <v>310</v>
      </c>
      <c r="B4" s="69" t="s">
        <v>311</v>
      </c>
      <c r="C4" s="125" t="s">
        <v>202</v>
      </c>
      <c r="D4" s="126">
        <f>SUM(D5:D10)</f>
        <v>873</v>
      </c>
      <c r="E4" s="126">
        <f t="shared" ref="E4:R4" si="0">SUM(E5:E10)</f>
        <v>872</v>
      </c>
      <c r="F4" s="126">
        <f t="shared" si="0"/>
        <v>704</v>
      </c>
      <c r="G4" s="126">
        <f t="shared" si="0"/>
        <v>353</v>
      </c>
      <c r="H4" s="126">
        <f t="shared" si="0"/>
        <v>391</v>
      </c>
      <c r="I4" s="126">
        <f t="shared" si="0"/>
        <v>461</v>
      </c>
      <c r="J4" s="126">
        <f t="shared" si="0"/>
        <v>476</v>
      </c>
      <c r="K4" s="126">
        <f t="shared" si="0"/>
        <v>488</v>
      </c>
      <c r="L4" s="126">
        <f t="shared" si="0"/>
        <v>468</v>
      </c>
      <c r="M4" s="126">
        <f t="shared" si="0"/>
        <v>362</v>
      </c>
      <c r="N4" s="126">
        <f t="shared" si="0"/>
        <v>367</v>
      </c>
      <c r="O4" s="126">
        <f t="shared" si="0"/>
        <v>464</v>
      </c>
      <c r="P4" s="126">
        <f t="shared" si="0"/>
        <v>713</v>
      </c>
      <c r="Q4" s="126">
        <f t="shared" si="0"/>
        <v>646</v>
      </c>
      <c r="R4" s="126">
        <f t="shared" si="0"/>
        <v>383</v>
      </c>
      <c r="S4" s="126">
        <f>SUM(D4:R4)</f>
        <v>8021</v>
      </c>
    </row>
    <row r="5" spans="1:19" ht="16.5" customHeight="1" x14ac:dyDescent="0.35">
      <c r="A5" s="17"/>
      <c r="B5" s="17" t="s">
        <v>312</v>
      </c>
      <c r="C5" s="104">
        <v>0.13333333333333333</v>
      </c>
      <c r="D5" s="127">
        <v>0</v>
      </c>
      <c r="E5" s="127">
        <v>0</v>
      </c>
      <c r="F5" s="127">
        <v>0</v>
      </c>
      <c r="G5" s="127">
        <v>0</v>
      </c>
      <c r="H5" s="127">
        <v>0</v>
      </c>
      <c r="I5" s="127">
        <v>0</v>
      </c>
      <c r="J5" s="127">
        <v>0</v>
      </c>
      <c r="K5" s="127">
        <v>0</v>
      </c>
      <c r="L5" s="127">
        <v>0</v>
      </c>
      <c r="M5" s="127">
        <v>0</v>
      </c>
      <c r="N5" s="127">
        <v>0</v>
      </c>
      <c r="O5" s="127">
        <v>0</v>
      </c>
      <c r="P5" s="127">
        <v>0</v>
      </c>
      <c r="Q5" s="127">
        <v>0</v>
      </c>
      <c r="R5" s="127">
        <v>0</v>
      </c>
      <c r="S5" s="28">
        <f>SUM(D5:R5)</f>
        <v>0</v>
      </c>
    </row>
    <row r="6" spans="1:19" ht="16.5" customHeight="1" x14ac:dyDescent="0.35">
      <c r="A6" s="17"/>
      <c r="B6" s="17" t="s">
        <v>313</v>
      </c>
      <c r="C6" s="104">
        <v>0.28888888888888897</v>
      </c>
      <c r="D6" s="127">
        <v>0</v>
      </c>
      <c r="E6" s="127">
        <v>0</v>
      </c>
      <c r="F6" s="127">
        <v>0</v>
      </c>
      <c r="G6" s="127">
        <v>0</v>
      </c>
      <c r="H6" s="127">
        <v>0</v>
      </c>
      <c r="I6" s="127">
        <v>0</v>
      </c>
      <c r="J6" s="127">
        <v>0</v>
      </c>
      <c r="K6" s="127">
        <v>0</v>
      </c>
      <c r="L6" s="127">
        <v>0</v>
      </c>
      <c r="M6" s="127">
        <v>0</v>
      </c>
      <c r="N6" s="127">
        <v>0</v>
      </c>
      <c r="O6" s="127">
        <v>0</v>
      </c>
      <c r="P6" s="127">
        <v>0</v>
      </c>
      <c r="Q6" s="127">
        <v>0</v>
      </c>
      <c r="R6" s="127">
        <v>0</v>
      </c>
      <c r="S6" s="28">
        <f t="shared" ref="S6:S10" si="1">SUM(D6:R6)</f>
        <v>0</v>
      </c>
    </row>
    <row r="7" spans="1:19" ht="16.5" customHeight="1" x14ac:dyDescent="0.35">
      <c r="A7" s="17"/>
      <c r="B7" s="17" t="s">
        <v>314</v>
      </c>
      <c r="C7" s="104">
        <v>0.46666666666666667</v>
      </c>
      <c r="D7" s="127">
        <v>0</v>
      </c>
      <c r="E7" s="127">
        <v>0</v>
      </c>
      <c r="F7" s="127">
        <v>0</v>
      </c>
      <c r="G7" s="127">
        <v>0</v>
      </c>
      <c r="H7" s="127">
        <v>0</v>
      </c>
      <c r="I7" s="127">
        <v>0</v>
      </c>
      <c r="J7" s="127">
        <v>0</v>
      </c>
      <c r="K7" s="127">
        <v>0</v>
      </c>
      <c r="L7" s="127">
        <v>0</v>
      </c>
      <c r="M7" s="127">
        <v>0</v>
      </c>
      <c r="N7" s="127">
        <v>0</v>
      </c>
      <c r="O7" s="127">
        <v>0</v>
      </c>
      <c r="P7" s="127">
        <v>0</v>
      </c>
      <c r="Q7" s="127">
        <v>0</v>
      </c>
      <c r="R7" s="127">
        <v>0</v>
      </c>
      <c r="S7" s="28">
        <f t="shared" si="1"/>
        <v>0</v>
      </c>
    </row>
    <row r="8" spans="1:19" ht="16.5" customHeight="1" x14ac:dyDescent="0.35">
      <c r="A8" s="17"/>
      <c r="B8" s="17" t="s">
        <v>315</v>
      </c>
      <c r="C8" s="104">
        <v>0.64444444444444449</v>
      </c>
      <c r="D8" s="127">
        <v>0</v>
      </c>
      <c r="E8" s="127">
        <v>0</v>
      </c>
      <c r="F8" s="127">
        <v>0</v>
      </c>
      <c r="G8" s="127">
        <v>0</v>
      </c>
      <c r="H8" s="127">
        <v>0</v>
      </c>
      <c r="I8" s="127">
        <v>0</v>
      </c>
      <c r="J8" s="127">
        <v>0</v>
      </c>
      <c r="K8" s="127">
        <v>0</v>
      </c>
      <c r="L8" s="127">
        <v>0</v>
      </c>
      <c r="M8" s="127">
        <v>0</v>
      </c>
      <c r="N8" s="127">
        <v>0</v>
      </c>
      <c r="O8" s="127">
        <v>0</v>
      </c>
      <c r="P8" s="127">
        <v>0</v>
      </c>
      <c r="Q8" s="127">
        <v>0</v>
      </c>
      <c r="R8" s="127">
        <v>0</v>
      </c>
      <c r="S8" s="28">
        <f t="shared" si="1"/>
        <v>0</v>
      </c>
    </row>
    <row r="9" spans="1:19" ht="16.5" customHeight="1" x14ac:dyDescent="0.35">
      <c r="A9" s="17"/>
      <c r="B9" s="17" t="s">
        <v>316</v>
      </c>
      <c r="C9" s="104">
        <v>0.82222222222222219</v>
      </c>
      <c r="D9" s="127">
        <v>0</v>
      </c>
      <c r="E9" s="127">
        <v>0</v>
      </c>
      <c r="F9" s="127">
        <v>0</v>
      </c>
      <c r="G9" s="127">
        <v>0</v>
      </c>
      <c r="H9" s="127">
        <v>0</v>
      </c>
      <c r="I9" s="127">
        <v>0</v>
      </c>
      <c r="J9" s="127">
        <v>0</v>
      </c>
      <c r="K9" s="127">
        <v>0</v>
      </c>
      <c r="L9" s="127">
        <v>0</v>
      </c>
      <c r="M9" s="127">
        <v>0</v>
      </c>
      <c r="N9" s="127">
        <v>0</v>
      </c>
      <c r="O9" s="127">
        <v>0</v>
      </c>
      <c r="P9" s="127">
        <v>0</v>
      </c>
      <c r="Q9" s="127">
        <v>0</v>
      </c>
      <c r="R9" s="127">
        <v>0</v>
      </c>
      <c r="S9" s="28">
        <f t="shared" si="1"/>
        <v>0</v>
      </c>
    </row>
    <row r="10" spans="1:19" ht="16.5" customHeight="1" x14ac:dyDescent="0.35">
      <c r="A10" s="17"/>
      <c r="B10" s="17" t="s">
        <v>317</v>
      </c>
      <c r="C10" s="104">
        <v>1</v>
      </c>
      <c r="D10" s="127">
        <v>873</v>
      </c>
      <c r="E10" s="127">
        <v>872</v>
      </c>
      <c r="F10" s="127">
        <v>704</v>
      </c>
      <c r="G10" s="127">
        <v>353</v>
      </c>
      <c r="H10" s="127">
        <v>391</v>
      </c>
      <c r="I10" s="127">
        <v>461</v>
      </c>
      <c r="J10" s="127">
        <v>476</v>
      </c>
      <c r="K10" s="127">
        <v>488</v>
      </c>
      <c r="L10" s="127">
        <v>468</v>
      </c>
      <c r="M10" s="127">
        <v>362</v>
      </c>
      <c r="N10" s="127">
        <v>367</v>
      </c>
      <c r="O10" s="127">
        <v>464</v>
      </c>
      <c r="P10" s="127">
        <v>713</v>
      </c>
      <c r="Q10" s="127">
        <v>646</v>
      </c>
      <c r="R10" s="127">
        <v>383</v>
      </c>
      <c r="S10" s="28">
        <f t="shared" si="1"/>
        <v>8021</v>
      </c>
    </row>
    <row r="11" spans="1:19" ht="16.5" customHeight="1" x14ac:dyDescent="0.35">
      <c r="A11" s="17"/>
      <c r="B11" s="17"/>
      <c r="C11" s="104"/>
      <c r="D11" s="28"/>
      <c r="E11" s="28"/>
      <c r="F11" s="28"/>
      <c r="G11" s="28"/>
      <c r="H11" s="28"/>
      <c r="I11" s="28"/>
      <c r="J11" s="28"/>
      <c r="K11" s="28"/>
      <c r="L11" s="28"/>
      <c r="M11" s="28"/>
      <c r="N11" s="28"/>
      <c r="O11" s="28"/>
      <c r="P11" s="28"/>
      <c r="Q11" s="28"/>
      <c r="R11" s="28"/>
      <c r="S11" s="28"/>
    </row>
    <row r="12" spans="1:19" ht="16.5" customHeight="1" x14ac:dyDescent="0.35">
      <c r="A12" s="69" t="s">
        <v>318</v>
      </c>
      <c r="B12" s="69" t="s">
        <v>311</v>
      </c>
      <c r="C12" s="125" t="s">
        <v>202</v>
      </c>
      <c r="D12" s="126">
        <f>SUM(D13:D18)</f>
        <v>952</v>
      </c>
      <c r="E12" s="126">
        <f t="shared" ref="E12:R12" si="2">SUM(E13:E18)</f>
        <v>1044</v>
      </c>
      <c r="F12" s="126">
        <f t="shared" si="2"/>
        <v>688</v>
      </c>
      <c r="G12" s="126">
        <f t="shared" si="2"/>
        <v>418</v>
      </c>
      <c r="H12" s="126">
        <f t="shared" si="2"/>
        <v>427</v>
      </c>
      <c r="I12" s="126">
        <f t="shared" si="2"/>
        <v>688</v>
      </c>
      <c r="J12" s="126">
        <f t="shared" si="2"/>
        <v>676</v>
      </c>
      <c r="K12" s="126">
        <f t="shared" si="2"/>
        <v>894</v>
      </c>
      <c r="L12" s="126">
        <f t="shared" si="2"/>
        <v>777</v>
      </c>
      <c r="M12" s="126">
        <f t="shared" si="2"/>
        <v>747</v>
      </c>
      <c r="N12" s="126">
        <f t="shared" si="2"/>
        <v>931</v>
      </c>
      <c r="O12" s="126">
        <f t="shared" si="2"/>
        <v>929</v>
      </c>
      <c r="P12" s="126">
        <f t="shared" si="2"/>
        <v>1208</v>
      </c>
      <c r="Q12" s="126">
        <f t="shared" si="2"/>
        <v>1117</v>
      </c>
      <c r="R12" s="126">
        <f t="shared" si="2"/>
        <v>774</v>
      </c>
      <c r="S12" s="126">
        <f>SUM(D12:R12)</f>
        <v>12270</v>
      </c>
    </row>
    <row r="13" spans="1:19" ht="16.5" customHeight="1" x14ac:dyDescent="0.35">
      <c r="A13" s="17"/>
      <c r="B13" s="17" t="s">
        <v>312</v>
      </c>
      <c r="C13" s="104">
        <v>0.13333333333333333</v>
      </c>
      <c r="D13" s="127">
        <v>0</v>
      </c>
      <c r="E13" s="127">
        <v>0</v>
      </c>
      <c r="F13" s="127">
        <v>0</v>
      </c>
      <c r="G13" s="127">
        <v>0</v>
      </c>
      <c r="H13" s="127">
        <v>0</v>
      </c>
      <c r="I13" s="127">
        <v>0</v>
      </c>
      <c r="J13" s="127">
        <v>0</v>
      </c>
      <c r="K13" s="127">
        <v>0</v>
      </c>
      <c r="L13" s="127">
        <v>0</v>
      </c>
      <c r="M13" s="127">
        <v>0</v>
      </c>
      <c r="N13" s="127">
        <v>0</v>
      </c>
      <c r="O13" s="127">
        <v>0</v>
      </c>
      <c r="P13" s="127">
        <v>0</v>
      </c>
      <c r="Q13" s="127">
        <v>0</v>
      </c>
      <c r="R13" s="127">
        <v>0</v>
      </c>
      <c r="S13" s="28">
        <f>SUM(D13:R13)</f>
        <v>0</v>
      </c>
    </row>
    <row r="14" spans="1:19" ht="16.5" customHeight="1" x14ac:dyDescent="0.35">
      <c r="A14" s="17"/>
      <c r="B14" s="17" t="s">
        <v>313</v>
      </c>
      <c r="C14" s="104">
        <v>0.28888888888888886</v>
      </c>
      <c r="D14" s="127">
        <v>0</v>
      </c>
      <c r="E14" s="127">
        <v>0</v>
      </c>
      <c r="F14" s="127">
        <v>0</v>
      </c>
      <c r="G14" s="127">
        <v>0</v>
      </c>
      <c r="H14" s="127">
        <v>0</v>
      </c>
      <c r="I14" s="127">
        <v>0</v>
      </c>
      <c r="J14" s="127">
        <v>0</v>
      </c>
      <c r="K14" s="127">
        <v>0</v>
      </c>
      <c r="L14" s="127">
        <v>0</v>
      </c>
      <c r="M14" s="127">
        <v>0</v>
      </c>
      <c r="N14" s="127">
        <v>0</v>
      </c>
      <c r="O14" s="127">
        <v>0</v>
      </c>
      <c r="P14" s="127">
        <v>0</v>
      </c>
      <c r="Q14" s="127">
        <v>0</v>
      </c>
      <c r="R14" s="127">
        <v>0</v>
      </c>
      <c r="S14" s="28">
        <f t="shared" ref="S14:S18" si="3">SUM(D14:R14)</f>
        <v>0</v>
      </c>
    </row>
    <row r="15" spans="1:19" ht="16.5" customHeight="1" x14ac:dyDescent="0.35">
      <c r="A15" s="17"/>
      <c r="B15" s="17" t="s">
        <v>314</v>
      </c>
      <c r="C15" s="104">
        <v>0.46666666666666667</v>
      </c>
      <c r="D15" s="127">
        <v>0</v>
      </c>
      <c r="E15" s="127">
        <v>0</v>
      </c>
      <c r="F15" s="127">
        <v>0</v>
      </c>
      <c r="G15" s="127">
        <v>0</v>
      </c>
      <c r="H15" s="127">
        <v>0</v>
      </c>
      <c r="I15" s="127">
        <v>0</v>
      </c>
      <c r="J15" s="127">
        <v>0</v>
      </c>
      <c r="K15" s="127">
        <v>0</v>
      </c>
      <c r="L15" s="127">
        <v>0</v>
      </c>
      <c r="M15" s="127">
        <v>0</v>
      </c>
      <c r="N15" s="127">
        <v>0</v>
      </c>
      <c r="O15" s="127">
        <v>0</v>
      </c>
      <c r="P15" s="127">
        <v>0</v>
      </c>
      <c r="Q15" s="127">
        <v>0</v>
      </c>
      <c r="R15" s="127">
        <v>0</v>
      </c>
      <c r="S15" s="28">
        <f t="shared" si="3"/>
        <v>0</v>
      </c>
    </row>
    <row r="16" spans="1:19" ht="16.5" customHeight="1" x14ac:dyDescent="0.35">
      <c r="A16" s="17"/>
      <c r="B16" s="17" t="s">
        <v>315</v>
      </c>
      <c r="C16" s="104">
        <v>0.64444444444444449</v>
      </c>
      <c r="D16" s="127">
        <v>0</v>
      </c>
      <c r="E16" s="127">
        <v>0</v>
      </c>
      <c r="F16" s="127">
        <v>0</v>
      </c>
      <c r="G16" s="127">
        <v>0</v>
      </c>
      <c r="H16" s="127">
        <v>0</v>
      </c>
      <c r="I16" s="127">
        <v>0</v>
      </c>
      <c r="J16" s="127">
        <v>0</v>
      </c>
      <c r="K16" s="127">
        <v>0</v>
      </c>
      <c r="L16" s="127">
        <v>14</v>
      </c>
      <c r="M16" s="127">
        <v>0</v>
      </c>
      <c r="N16" s="127">
        <v>0</v>
      </c>
      <c r="O16" s="127">
        <v>0</v>
      </c>
      <c r="P16" s="127">
        <v>0</v>
      </c>
      <c r="Q16" s="127">
        <v>0</v>
      </c>
      <c r="R16" s="127">
        <v>0</v>
      </c>
      <c r="S16" s="28">
        <f t="shared" si="3"/>
        <v>14</v>
      </c>
    </row>
    <row r="17" spans="1:16346" ht="16.5" customHeight="1" x14ac:dyDescent="0.35">
      <c r="A17" s="17"/>
      <c r="B17" s="17" t="s">
        <v>316</v>
      </c>
      <c r="C17" s="104">
        <v>0.82222222222222219</v>
      </c>
      <c r="D17" s="127">
        <v>1</v>
      </c>
      <c r="E17" s="127">
        <v>0</v>
      </c>
      <c r="F17" s="127">
        <v>0</v>
      </c>
      <c r="G17" s="127">
        <v>0</v>
      </c>
      <c r="H17" s="127">
        <v>0</v>
      </c>
      <c r="I17" s="127">
        <v>0</v>
      </c>
      <c r="J17" s="127">
        <v>0</v>
      </c>
      <c r="K17" s="127">
        <v>0</v>
      </c>
      <c r="L17" s="127">
        <v>0</v>
      </c>
      <c r="M17" s="127">
        <v>0</v>
      </c>
      <c r="N17" s="127">
        <v>0</v>
      </c>
      <c r="O17" s="127">
        <v>0</v>
      </c>
      <c r="P17" s="127">
        <v>0</v>
      </c>
      <c r="Q17" s="127">
        <v>0</v>
      </c>
      <c r="R17" s="127">
        <v>0</v>
      </c>
      <c r="S17" s="28">
        <f t="shared" si="3"/>
        <v>1</v>
      </c>
    </row>
    <row r="18" spans="1:16346" ht="16.5" customHeight="1" x14ac:dyDescent="0.35">
      <c r="A18" s="17"/>
      <c r="B18" s="17" t="s">
        <v>317</v>
      </c>
      <c r="C18" s="104">
        <v>1</v>
      </c>
      <c r="D18" s="127">
        <v>951</v>
      </c>
      <c r="E18" s="127">
        <v>1044</v>
      </c>
      <c r="F18" s="127">
        <v>688</v>
      </c>
      <c r="G18" s="127">
        <v>418</v>
      </c>
      <c r="H18" s="127">
        <v>427</v>
      </c>
      <c r="I18" s="127">
        <v>688</v>
      </c>
      <c r="J18" s="127">
        <v>676</v>
      </c>
      <c r="K18" s="127">
        <v>894</v>
      </c>
      <c r="L18" s="127">
        <v>763</v>
      </c>
      <c r="M18" s="127">
        <v>747</v>
      </c>
      <c r="N18" s="127">
        <v>931</v>
      </c>
      <c r="O18" s="127">
        <v>929</v>
      </c>
      <c r="P18" s="127">
        <v>1208</v>
      </c>
      <c r="Q18" s="127">
        <v>1117</v>
      </c>
      <c r="R18" s="127">
        <v>774</v>
      </c>
      <c r="S18" s="28">
        <f t="shared" si="3"/>
        <v>12255</v>
      </c>
    </row>
    <row r="19" spans="1:16346" ht="16.5" customHeight="1" x14ac:dyDescent="0.35">
      <c r="A19" s="17"/>
      <c r="B19" s="17"/>
      <c r="C19" s="104"/>
      <c r="D19" s="28"/>
      <c r="E19" s="28"/>
      <c r="F19" s="28"/>
      <c r="G19" s="28"/>
      <c r="H19" s="28"/>
      <c r="I19" s="28"/>
      <c r="J19" s="28"/>
      <c r="K19" s="28"/>
      <c r="L19" s="28"/>
      <c r="M19" s="28"/>
      <c r="N19" s="28"/>
      <c r="O19" s="28"/>
      <c r="P19" s="28"/>
      <c r="Q19" s="28"/>
      <c r="R19" s="28"/>
      <c r="S19" s="28"/>
    </row>
    <row r="20" spans="1:16346" ht="16.5" customHeight="1" x14ac:dyDescent="0.35">
      <c r="A20" s="17"/>
      <c r="B20" s="17"/>
      <c r="C20" s="17"/>
      <c r="D20" s="28"/>
      <c r="E20" s="28"/>
      <c r="F20" s="28"/>
      <c r="G20" s="28"/>
      <c r="H20" s="28"/>
      <c r="I20" s="28"/>
      <c r="J20" s="28"/>
      <c r="K20" s="28"/>
      <c r="L20" s="28"/>
      <c r="M20" s="28"/>
      <c r="N20" s="28"/>
      <c r="O20" s="28"/>
      <c r="P20" s="28"/>
      <c r="Q20" s="28"/>
      <c r="R20" s="28"/>
      <c r="S20" s="28"/>
    </row>
    <row r="21" spans="1:16346" ht="16.5" customHeight="1" x14ac:dyDescent="0.35">
      <c r="A21" s="128" t="s">
        <v>310</v>
      </c>
      <c r="B21" s="128" t="s">
        <v>319</v>
      </c>
      <c r="C21" s="129" t="s">
        <v>202</v>
      </c>
      <c r="D21" s="130">
        <f>SUMPRODUCT($C$5:$C$10,D5:D10)</f>
        <v>873</v>
      </c>
      <c r="E21" s="130">
        <f t="shared" ref="E21:R21" si="4">SUMPRODUCT($C$5:$C$10,E5:E10)</f>
        <v>872</v>
      </c>
      <c r="F21" s="130">
        <f t="shared" si="4"/>
        <v>704</v>
      </c>
      <c r="G21" s="130">
        <f t="shared" si="4"/>
        <v>353</v>
      </c>
      <c r="H21" s="130">
        <f t="shared" si="4"/>
        <v>391</v>
      </c>
      <c r="I21" s="130">
        <f t="shared" si="4"/>
        <v>461</v>
      </c>
      <c r="J21" s="130">
        <f t="shared" si="4"/>
        <v>476</v>
      </c>
      <c r="K21" s="130">
        <f t="shared" si="4"/>
        <v>488</v>
      </c>
      <c r="L21" s="130">
        <f t="shared" si="4"/>
        <v>468</v>
      </c>
      <c r="M21" s="130">
        <f t="shared" si="4"/>
        <v>362</v>
      </c>
      <c r="N21" s="130">
        <f t="shared" si="4"/>
        <v>367</v>
      </c>
      <c r="O21" s="130">
        <f t="shared" si="4"/>
        <v>464</v>
      </c>
      <c r="P21" s="130">
        <f t="shared" si="4"/>
        <v>713</v>
      </c>
      <c r="Q21" s="130">
        <f t="shared" si="4"/>
        <v>646</v>
      </c>
      <c r="R21" s="130">
        <f t="shared" si="4"/>
        <v>383</v>
      </c>
      <c r="S21" s="130">
        <f>SUM(D21:R21)</f>
        <v>8021</v>
      </c>
    </row>
    <row r="22" spans="1:16346" ht="16.5" customHeight="1" thickBot="1" x14ac:dyDescent="0.4">
      <c r="A22" s="244" t="s">
        <v>318</v>
      </c>
      <c r="B22" s="244" t="s">
        <v>319</v>
      </c>
      <c r="C22" s="132" t="s">
        <v>202</v>
      </c>
      <c r="D22" s="133">
        <f>SUMPRODUCT($C$13:$C$18,D13:D18)</f>
        <v>951.82222222222219</v>
      </c>
      <c r="E22" s="133">
        <f t="shared" ref="E22:R22" si="5">SUMPRODUCT($C$13:$C$18,E13:E18)</f>
        <v>1044</v>
      </c>
      <c r="F22" s="133">
        <f t="shared" si="5"/>
        <v>688</v>
      </c>
      <c r="G22" s="133">
        <f t="shared" si="5"/>
        <v>418</v>
      </c>
      <c r="H22" s="133">
        <f t="shared" si="5"/>
        <v>427</v>
      </c>
      <c r="I22" s="133">
        <f t="shared" si="5"/>
        <v>688</v>
      </c>
      <c r="J22" s="133">
        <f t="shared" si="5"/>
        <v>676</v>
      </c>
      <c r="K22" s="133">
        <f t="shared" si="5"/>
        <v>894</v>
      </c>
      <c r="L22" s="133">
        <f t="shared" si="5"/>
        <v>772.02222222222224</v>
      </c>
      <c r="M22" s="133">
        <f t="shared" si="5"/>
        <v>747</v>
      </c>
      <c r="N22" s="133">
        <f t="shared" si="5"/>
        <v>931</v>
      </c>
      <c r="O22" s="133">
        <f t="shared" si="5"/>
        <v>929</v>
      </c>
      <c r="P22" s="133">
        <f t="shared" si="5"/>
        <v>1208</v>
      </c>
      <c r="Q22" s="133">
        <f t="shared" si="5"/>
        <v>1117</v>
      </c>
      <c r="R22" s="133">
        <f t="shared" si="5"/>
        <v>774</v>
      </c>
      <c r="S22" s="133">
        <f>SUM(D22:R22)</f>
        <v>12264.844444444443</v>
      </c>
    </row>
    <row r="23" spans="1:16346" ht="16.5" customHeight="1" x14ac:dyDescent="0.35">
      <c r="A23" s="134" t="s">
        <v>320</v>
      </c>
      <c r="B23" s="134"/>
      <c r="C23" s="134"/>
      <c r="D23" s="134"/>
      <c r="E23" s="134"/>
      <c r="F23" s="134"/>
      <c r="G23" s="134"/>
      <c r="H23" s="134"/>
      <c r="I23" s="134"/>
      <c r="J23" s="134"/>
      <c r="K23" s="134"/>
      <c r="L23" s="134"/>
      <c r="M23" s="134"/>
      <c r="N23" s="134"/>
      <c r="O23" s="134"/>
      <c r="P23" s="134"/>
      <c r="Q23" s="134"/>
      <c r="R23" s="134"/>
      <c r="S23" s="134"/>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3"/>
      <c r="DZ23" s="123"/>
      <c r="EA23" s="123"/>
      <c r="EB23" s="123"/>
      <c r="EC23" s="123"/>
      <c r="ED23" s="123"/>
      <c r="EE23" s="123"/>
      <c r="EF23" s="123"/>
      <c r="EG23" s="123"/>
      <c r="EH23" s="123"/>
      <c r="EI23" s="123"/>
      <c r="EJ23" s="123"/>
      <c r="EK23" s="123"/>
      <c r="EL23" s="123"/>
      <c r="EM23" s="123"/>
      <c r="EN23" s="123"/>
      <c r="EO23" s="123"/>
      <c r="EP23" s="123"/>
      <c r="EQ23" s="123"/>
      <c r="ER23" s="123"/>
      <c r="ES23" s="123"/>
      <c r="ET23" s="123"/>
      <c r="EU23" s="123"/>
      <c r="EV23" s="123"/>
      <c r="EW23" s="123"/>
      <c r="EX23" s="123"/>
      <c r="EY23" s="123"/>
      <c r="EZ23" s="123"/>
      <c r="FA23" s="123"/>
      <c r="FB23" s="123"/>
      <c r="FC23" s="123"/>
      <c r="FD23" s="123"/>
      <c r="FE23" s="123"/>
      <c r="FF23" s="123"/>
      <c r="FG23" s="123"/>
      <c r="FH23" s="123"/>
      <c r="FI23" s="123"/>
      <c r="FJ23" s="123"/>
      <c r="FK23" s="123"/>
      <c r="FL23" s="123"/>
      <c r="FM23" s="123"/>
      <c r="FN23" s="123"/>
      <c r="FO23" s="123"/>
      <c r="FP23" s="123"/>
      <c r="FQ23" s="123"/>
      <c r="FR23" s="123"/>
      <c r="FS23" s="123"/>
      <c r="FT23" s="123"/>
      <c r="FU23" s="123"/>
      <c r="FV23" s="123"/>
      <c r="FW23" s="123"/>
      <c r="FX23" s="123"/>
      <c r="FY23" s="123"/>
      <c r="FZ23" s="123"/>
      <c r="GA23" s="123"/>
      <c r="GB23" s="123"/>
      <c r="GC23" s="123"/>
      <c r="GD23" s="123"/>
      <c r="GE23" s="123"/>
      <c r="GF23" s="123"/>
      <c r="GG23" s="123"/>
      <c r="GH23" s="123"/>
      <c r="GI23" s="123"/>
      <c r="GJ23" s="123"/>
      <c r="GK23" s="123"/>
      <c r="GL23" s="123"/>
      <c r="GM23" s="123"/>
      <c r="GN23" s="123"/>
      <c r="GO23" s="123"/>
      <c r="GP23" s="123"/>
      <c r="GQ23" s="123"/>
      <c r="GR23" s="123"/>
      <c r="GS23" s="123"/>
      <c r="GT23" s="123"/>
      <c r="GU23" s="123"/>
      <c r="GV23" s="123"/>
      <c r="GW23" s="123"/>
      <c r="GX23" s="123"/>
      <c r="GY23" s="123"/>
      <c r="GZ23" s="123"/>
      <c r="HA23" s="123"/>
      <c r="HB23" s="123"/>
      <c r="HC23" s="123"/>
      <c r="HD23" s="123"/>
      <c r="HE23" s="123"/>
      <c r="HF23" s="123"/>
      <c r="HG23" s="123"/>
      <c r="HH23" s="123"/>
      <c r="HI23" s="123"/>
      <c r="HJ23" s="123"/>
      <c r="HK23" s="123"/>
      <c r="HL23" s="123"/>
      <c r="HM23" s="123"/>
      <c r="HN23" s="123"/>
      <c r="HO23" s="123"/>
      <c r="HP23" s="123"/>
      <c r="HQ23" s="123"/>
      <c r="HR23" s="123"/>
      <c r="HS23" s="123"/>
      <c r="HT23" s="123"/>
      <c r="HU23" s="123"/>
      <c r="HV23" s="123"/>
      <c r="HW23" s="123"/>
      <c r="HX23" s="123"/>
      <c r="HY23" s="123"/>
      <c r="HZ23" s="123"/>
      <c r="IA23" s="123"/>
      <c r="IB23" s="123"/>
      <c r="IC23" s="123"/>
      <c r="ID23" s="123"/>
      <c r="IE23" s="123"/>
      <c r="IF23" s="123"/>
      <c r="IG23" s="123"/>
      <c r="IH23" s="123"/>
      <c r="II23" s="123"/>
      <c r="IJ23" s="123"/>
      <c r="IK23" s="123"/>
      <c r="IL23" s="123"/>
      <c r="IM23" s="123"/>
      <c r="IN23" s="123"/>
      <c r="IO23" s="123"/>
      <c r="IP23" s="123"/>
      <c r="IQ23" s="123"/>
      <c r="IR23" s="123"/>
      <c r="IS23" s="123"/>
      <c r="IT23" s="123"/>
      <c r="IU23" s="123"/>
      <c r="IV23" s="123"/>
      <c r="IW23" s="123"/>
      <c r="IX23" s="123"/>
      <c r="IY23" s="123"/>
      <c r="IZ23" s="123"/>
      <c r="JA23" s="123"/>
      <c r="JB23" s="123"/>
      <c r="JC23" s="123"/>
      <c r="JD23" s="123"/>
      <c r="JE23" s="123"/>
      <c r="JF23" s="123"/>
      <c r="JG23" s="123"/>
      <c r="JH23" s="123"/>
      <c r="JI23" s="123"/>
      <c r="JJ23" s="123"/>
      <c r="JK23" s="123"/>
      <c r="JL23" s="123"/>
      <c r="JM23" s="123"/>
      <c r="JN23" s="123"/>
      <c r="JO23" s="123"/>
      <c r="JP23" s="123"/>
      <c r="JQ23" s="123"/>
      <c r="JR23" s="123"/>
      <c r="JS23" s="123"/>
      <c r="JT23" s="123"/>
      <c r="JU23" s="123"/>
      <c r="JV23" s="123"/>
      <c r="JW23" s="123"/>
      <c r="JX23" s="123"/>
      <c r="JY23" s="123"/>
      <c r="JZ23" s="123"/>
      <c r="KA23" s="123"/>
      <c r="KB23" s="123"/>
      <c r="KC23" s="123"/>
      <c r="KD23" s="123"/>
      <c r="KE23" s="123"/>
      <c r="KF23" s="123"/>
      <c r="KG23" s="123"/>
      <c r="KH23" s="123"/>
      <c r="KI23" s="123"/>
      <c r="KJ23" s="123"/>
      <c r="KK23" s="123"/>
      <c r="KL23" s="123"/>
      <c r="KM23" s="123"/>
      <c r="KN23" s="123"/>
      <c r="KO23" s="123"/>
      <c r="KP23" s="123"/>
      <c r="KQ23" s="123"/>
      <c r="KR23" s="123"/>
      <c r="KS23" s="123"/>
      <c r="KT23" s="123"/>
      <c r="KU23" s="123"/>
      <c r="KV23" s="123"/>
      <c r="KW23" s="123"/>
      <c r="KX23" s="123"/>
      <c r="KY23" s="123"/>
      <c r="KZ23" s="123"/>
      <c r="LA23" s="123"/>
      <c r="LB23" s="123"/>
      <c r="LC23" s="123"/>
      <c r="LD23" s="123"/>
      <c r="LE23" s="123"/>
      <c r="LF23" s="123"/>
      <c r="LG23" s="123"/>
      <c r="LH23" s="123"/>
      <c r="LI23" s="123"/>
      <c r="LJ23" s="123"/>
      <c r="LK23" s="123"/>
      <c r="LL23" s="123"/>
      <c r="LM23" s="123"/>
      <c r="LN23" s="123"/>
      <c r="LO23" s="123"/>
      <c r="LP23" s="123"/>
      <c r="LQ23" s="123"/>
      <c r="LR23" s="123"/>
      <c r="LS23" s="123"/>
      <c r="LT23" s="123"/>
      <c r="LU23" s="123"/>
      <c r="LV23" s="123"/>
      <c r="LW23" s="123"/>
      <c r="LX23" s="123"/>
      <c r="LY23" s="123"/>
      <c r="LZ23" s="123"/>
      <c r="MA23" s="123"/>
      <c r="MB23" s="123"/>
      <c r="MC23" s="123"/>
      <c r="MD23" s="123"/>
      <c r="ME23" s="123"/>
      <c r="MF23" s="123"/>
      <c r="MG23" s="123"/>
      <c r="MH23" s="123"/>
      <c r="MI23" s="123"/>
      <c r="MJ23" s="123"/>
      <c r="MK23" s="123"/>
      <c r="ML23" s="123"/>
      <c r="MM23" s="123"/>
      <c r="MN23" s="123"/>
      <c r="MO23" s="123"/>
      <c r="MP23" s="123"/>
      <c r="MQ23" s="123"/>
      <c r="MR23" s="123"/>
      <c r="MS23" s="123"/>
      <c r="MT23" s="123"/>
      <c r="MU23" s="123"/>
      <c r="MV23" s="123"/>
      <c r="MW23" s="123"/>
      <c r="MX23" s="123"/>
      <c r="MY23" s="123"/>
      <c r="MZ23" s="123"/>
      <c r="NA23" s="123"/>
      <c r="NB23" s="123"/>
      <c r="NC23" s="123"/>
      <c r="ND23" s="123"/>
      <c r="NE23" s="123"/>
      <c r="NF23" s="123"/>
      <c r="NG23" s="123"/>
      <c r="NH23" s="123"/>
      <c r="NI23" s="123"/>
      <c r="NJ23" s="123"/>
      <c r="NK23" s="123"/>
      <c r="NL23" s="123"/>
      <c r="NM23" s="123"/>
      <c r="NN23" s="123"/>
      <c r="NO23" s="123"/>
      <c r="NP23" s="123"/>
      <c r="NQ23" s="123"/>
      <c r="NR23" s="123"/>
      <c r="NS23" s="123"/>
      <c r="NT23" s="123"/>
      <c r="NU23" s="123"/>
      <c r="NV23" s="123"/>
      <c r="NW23" s="123"/>
      <c r="NX23" s="123"/>
      <c r="NY23" s="123"/>
      <c r="NZ23" s="123"/>
      <c r="OA23" s="123"/>
      <c r="OB23" s="123"/>
      <c r="OC23" s="123"/>
      <c r="OD23" s="123"/>
      <c r="OE23" s="123"/>
      <c r="OF23" s="123"/>
      <c r="OG23" s="123"/>
      <c r="OH23" s="123"/>
      <c r="OI23" s="123"/>
      <c r="OJ23" s="123"/>
      <c r="OK23" s="123"/>
      <c r="OL23" s="123"/>
      <c r="OM23" s="123"/>
      <c r="ON23" s="123"/>
      <c r="OO23" s="123"/>
      <c r="OP23" s="123"/>
      <c r="OQ23" s="123"/>
      <c r="OR23" s="123"/>
      <c r="OS23" s="123"/>
      <c r="OT23" s="123"/>
      <c r="OU23" s="123"/>
      <c r="OV23" s="123"/>
      <c r="OW23" s="123"/>
      <c r="OX23" s="123"/>
      <c r="OY23" s="123"/>
      <c r="OZ23" s="123"/>
      <c r="PA23" s="123"/>
      <c r="PB23" s="123"/>
      <c r="PC23" s="123"/>
      <c r="PD23" s="123"/>
      <c r="PE23" s="123"/>
      <c r="PF23" s="123"/>
      <c r="PG23" s="123"/>
      <c r="PH23" s="123"/>
      <c r="PI23" s="123"/>
      <c r="PJ23" s="123"/>
      <c r="PK23" s="123"/>
      <c r="PL23" s="123"/>
      <c r="PM23" s="123"/>
      <c r="PN23" s="123"/>
      <c r="PO23" s="123"/>
      <c r="PP23" s="123"/>
      <c r="PQ23" s="123"/>
      <c r="PR23" s="123"/>
      <c r="PS23" s="123"/>
      <c r="PT23" s="123"/>
      <c r="PU23" s="123"/>
      <c r="PV23" s="123"/>
      <c r="PW23" s="123"/>
      <c r="PX23" s="123"/>
      <c r="PY23" s="123"/>
      <c r="PZ23" s="123"/>
      <c r="QA23" s="123"/>
      <c r="QB23" s="123"/>
      <c r="QC23" s="123"/>
      <c r="QD23" s="123"/>
      <c r="QE23" s="123"/>
      <c r="QF23" s="123"/>
      <c r="QG23" s="123"/>
      <c r="QH23" s="123"/>
      <c r="QI23" s="123"/>
      <c r="QJ23" s="123"/>
      <c r="QK23" s="123"/>
      <c r="QL23" s="123"/>
      <c r="QM23" s="123"/>
      <c r="QN23" s="123"/>
      <c r="QO23" s="123"/>
      <c r="QP23" s="123"/>
      <c r="QQ23" s="123"/>
      <c r="QR23" s="123"/>
      <c r="QS23" s="123"/>
      <c r="QT23" s="123"/>
      <c r="QU23" s="123"/>
      <c r="QV23" s="123"/>
      <c r="QW23" s="123"/>
      <c r="QX23" s="123"/>
      <c r="QY23" s="123"/>
      <c r="QZ23" s="123"/>
      <c r="RA23" s="123"/>
      <c r="RB23" s="123"/>
      <c r="RC23" s="123"/>
      <c r="RD23" s="123"/>
      <c r="RE23" s="123"/>
      <c r="RF23" s="123"/>
      <c r="RG23" s="123"/>
      <c r="RH23" s="123"/>
      <c r="RI23" s="123"/>
      <c r="RJ23" s="123"/>
      <c r="RK23" s="123"/>
      <c r="RL23" s="123"/>
      <c r="RM23" s="123"/>
      <c r="RN23" s="123"/>
      <c r="RO23" s="123"/>
      <c r="RP23" s="123"/>
      <c r="RQ23" s="123"/>
      <c r="RR23" s="123"/>
      <c r="RS23" s="123"/>
      <c r="RT23" s="123"/>
      <c r="RU23" s="123"/>
      <c r="RV23" s="123"/>
      <c r="RW23" s="123"/>
      <c r="RX23" s="123"/>
      <c r="RY23" s="123"/>
      <c r="RZ23" s="123"/>
      <c r="SA23" s="123"/>
      <c r="SB23" s="123"/>
      <c r="SC23" s="123"/>
      <c r="SD23" s="123"/>
      <c r="SE23" s="123"/>
      <c r="SF23" s="123"/>
      <c r="SG23" s="123"/>
      <c r="SH23" s="123"/>
      <c r="SI23" s="123"/>
      <c r="SJ23" s="123"/>
      <c r="SK23" s="123"/>
      <c r="SL23" s="123"/>
      <c r="SM23" s="123"/>
      <c r="SN23" s="123"/>
      <c r="SO23" s="123"/>
      <c r="SP23" s="123"/>
      <c r="SQ23" s="123"/>
      <c r="SR23" s="123"/>
      <c r="SS23" s="123"/>
      <c r="ST23" s="123"/>
      <c r="SU23" s="123"/>
      <c r="SV23" s="123"/>
      <c r="SW23" s="123"/>
      <c r="SX23" s="123"/>
      <c r="SY23" s="123"/>
      <c r="SZ23" s="123"/>
      <c r="TA23" s="123"/>
      <c r="TB23" s="123"/>
      <c r="TC23" s="123"/>
      <c r="TD23" s="123"/>
      <c r="TE23" s="123"/>
      <c r="TF23" s="123"/>
      <c r="TG23" s="123"/>
      <c r="TH23" s="123"/>
      <c r="TI23" s="123"/>
      <c r="TJ23" s="123"/>
      <c r="TK23" s="123"/>
      <c r="TL23" s="123"/>
      <c r="TM23" s="123"/>
      <c r="TN23" s="123"/>
      <c r="TO23" s="123"/>
      <c r="TP23" s="123"/>
      <c r="TQ23" s="123"/>
      <c r="TR23" s="123"/>
      <c r="TS23" s="123"/>
      <c r="TT23" s="123"/>
      <c r="TU23" s="123"/>
      <c r="TV23" s="123"/>
      <c r="TW23" s="123"/>
      <c r="TX23" s="123"/>
      <c r="TY23" s="123"/>
      <c r="TZ23" s="123"/>
      <c r="UA23" s="123"/>
      <c r="UB23" s="123"/>
      <c r="UC23" s="123"/>
      <c r="UD23" s="123"/>
      <c r="UE23" s="123"/>
      <c r="UF23" s="123"/>
      <c r="UG23" s="123"/>
      <c r="UH23" s="123"/>
      <c r="UI23" s="123"/>
      <c r="UJ23" s="123"/>
      <c r="UK23" s="123"/>
      <c r="UL23" s="123"/>
      <c r="UM23" s="123"/>
      <c r="UN23" s="123"/>
      <c r="UO23" s="123"/>
      <c r="UP23" s="123"/>
      <c r="UQ23" s="123"/>
      <c r="UR23" s="123"/>
      <c r="US23" s="123"/>
      <c r="UT23" s="123"/>
      <c r="UU23" s="123"/>
      <c r="UV23" s="123"/>
      <c r="UW23" s="123"/>
      <c r="UX23" s="123"/>
      <c r="UY23" s="123"/>
      <c r="UZ23" s="123"/>
      <c r="VA23" s="123"/>
      <c r="VB23" s="123"/>
      <c r="VC23" s="123"/>
      <c r="VD23" s="123"/>
      <c r="VE23" s="123"/>
      <c r="VF23" s="123"/>
      <c r="VG23" s="123"/>
      <c r="VH23" s="123"/>
      <c r="VI23" s="123"/>
      <c r="VJ23" s="123"/>
      <c r="VK23" s="123"/>
      <c r="VL23" s="123"/>
      <c r="VM23" s="123"/>
      <c r="VN23" s="123"/>
      <c r="VO23" s="123"/>
      <c r="VP23" s="123"/>
      <c r="VQ23" s="123"/>
      <c r="VR23" s="123"/>
      <c r="VS23" s="123"/>
      <c r="VT23" s="123"/>
      <c r="VU23" s="123"/>
      <c r="VV23" s="123"/>
      <c r="VW23" s="123"/>
      <c r="VX23" s="123"/>
      <c r="VY23" s="123"/>
      <c r="VZ23" s="123"/>
      <c r="WA23" s="123"/>
      <c r="WB23" s="123"/>
      <c r="WC23" s="123"/>
      <c r="WD23" s="123"/>
      <c r="WE23" s="123"/>
      <c r="WF23" s="123"/>
      <c r="WG23" s="123"/>
      <c r="WH23" s="123"/>
      <c r="WI23" s="123"/>
      <c r="WJ23" s="123"/>
      <c r="WK23" s="123"/>
      <c r="WL23" s="123"/>
      <c r="WM23" s="123"/>
      <c r="WN23" s="123"/>
      <c r="WO23" s="123"/>
      <c r="WP23" s="123"/>
      <c r="WQ23" s="123"/>
      <c r="WR23" s="123"/>
      <c r="WS23" s="123"/>
      <c r="WT23" s="123"/>
      <c r="WU23" s="123"/>
      <c r="WV23" s="123"/>
      <c r="WW23" s="123"/>
      <c r="WX23" s="123"/>
      <c r="WY23" s="123"/>
      <c r="WZ23" s="123"/>
      <c r="XA23" s="123"/>
      <c r="XB23" s="123"/>
      <c r="XC23" s="123"/>
      <c r="XD23" s="123"/>
      <c r="XE23" s="123"/>
      <c r="XF23" s="123"/>
      <c r="XG23" s="123"/>
      <c r="XH23" s="123"/>
      <c r="XI23" s="123"/>
      <c r="XJ23" s="123"/>
      <c r="XK23" s="123"/>
      <c r="XL23" s="123"/>
      <c r="XM23" s="123"/>
      <c r="XN23" s="123"/>
      <c r="XO23" s="123"/>
      <c r="XP23" s="123"/>
      <c r="XQ23" s="123"/>
      <c r="XR23" s="123"/>
      <c r="XS23" s="123"/>
      <c r="XT23" s="123"/>
      <c r="XU23" s="123"/>
      <c r="XV23" s="123"/>
      <c r="XW23" s="123"/>
      <c r="XX23" s="123"/>
      <c r="XY23" s="123"/>
      <c r="XZ23" s="123"/>
      <c r="YA23" s="123"/>
      <c r="YB23" s="123"/>
      <c r="YC23" s="123"/>
      <c r="YD23" s="123"/>
      <c r="YE23" s="123"/>
      <c r="YF23" s="123"/>
      <c r="YG23" s="123"/>
      <c r="YH23" s="123"/>
      <c r="YI23" s="123"/>
      <c r="YJ23" s="123"/>
      <c r="YK23" s="123"/>
      <c r="YL23" s="123"/>
      <c r="YM23" s="123"/>
      <c r="YN23" s="123"/>
      <c r="YO23" s="123"/>
      <c r="YP23" s="123"/>
      <c r="YQ23" s="123"/>
      <c r="YR23" s="123"/>
      <c r="YS23" s="123"/>
      <c r="YT23" s="123"/>
      <c r="YU23" s="123"/>
      <c r="YV23" s="123"/>
      <c r="YW23" s="123"/>
      <c r="YX23" s="123"/>
      <c r="YY23" s="123"/>
      <c r="YZ23" s="123"/>
      <c r="ZA23" s="123"/>
      <c r="ZB23" s="123"/>
      <c r="ZC23" s="123"/>
      <c r="ZD23" s="123"/>
      <c r="ZE23" s="123"/>
      <c r="ZF23" s="123"/>
      <c r="ZG23" s="123"/>
      <c r="ZH23" s="123"/>
      <c r="ZI23" s="123"/>
      <c r="ZJ23" s="123"/>
      <c r="ZK23" s="123"/>
      <c r="ZL23" s="123"/>
      <c r="ZM23" s="123"/>
      <c r="ZN23" s="123"/>
      <c r="ZO23" s="123"/>
      <c r="ZP23" s="123"/>
      <c r="ZQ23" s="123"/>
      <c r="ZR23" s="123"/>
      <c r="ZS23" s="123"/>
      <c r="ZT23" s="123"/>
      <c r="ZU23" s="123"/>
      <c r="ZV23" s="123"/>
      <c r="ZW23" s="123"/>
      <c r="ZX23" s="123"/>
      <c r="ZY23" s="123"/>
      <c r="ZZ23" s="123"/>
      <c r="AAA23" s="123"/>
      <c r="AAB23" s="123"/>
      <c r="AAC23" s="123"/>
      <c r="AAD23" s="123"/>
      <c r="AAE23" s="123"/>
      <c r="AAF23" s="123"/>
      <c r="AAG23" s="123"/>
      <c r="AAH23" s="123"/>
      <c r="AAI23" s="123"/>
      <c r="AAJ23" s="123"/>
      <c r="AAK23" s="123"/>
      <c r="AAL23" s="123"/>
      <c r="AAM23" s="123"/>
      <c r="AAN23" s="123"/>
      <c r="AAO23" s="123"/>
      <c r="AAP23" s="123"/>
      <c r="AAQ23" s="123"/>
      <c r="AAR23" s="123"/>
      <c r="AAS23" s="123"/>
      <c r="AAT23" s="123"/>
      <c r="AAU23" s="123"/>
      <c r="AAV23" s="123"/>
      <c r="AAW23" s="123"/>
      <c r="AAX23" s="123"/>
      <c r="AAY23" s="123"/>
      <c r="AAZ23" s="123"/>
      <c r="ABA23" s="123"/>
      <c r="ABB23" s="123"/>
      <c r="ABC23" s="123"/>
      <c r="ABD23" s="123"/>
      <c r="ABE23" s="123"/>
      <c r="ABF23" s="123"/>
      <c r="ABG23" s="123"/>
      <c r="ABH23" s="123"/>
      <c r="ABI23" s="123"/>
      <c r="ABJ23" s="123"/>
      <c r="ABK23" s="123"/>
      <c r="ABL23" s="123"/>
      <c r="ABM23" s="123"/>
      <c r="ABN23" s="123"/>
      <c r="ABO23" s="123"/>
      <c r="ABP23" s="123"/>
      <c r="ABQ23" s="123"/>
      <c r="ABR23" s="123"/>
      <c r="ABS23" s="123"/>
      <c r="ABT23" s="123"/>
      <c r="ABU23" s="123"/>
      <c r="ABV23" s="123"/>
      <c r="ABW23" s="123"/>
      <c r="ABX23" s="123"/>
      <c r="ABY23" s="123"/>
      <c r="ABZ23" s="123"/>
      <c r="ACA23" s="123"/>
      <c r="ACB23" s="123"/>
      <c r="ACC23" s="123"/>
      <c r="ACD23" s="123"/>
      <c r="ACE23" s="123"/>
      <c r="ACF23" s="123"/>
      <c r="ACG23" s="123"/>
      <c r="ACH23" s="123"/>
      <c r="ACI23" s="123"/>
      <c r="ACJ23" s="123"/>
      <c r="ACK23" s="123"/>
      <c r="ACL23" s="123"/>
      <c r="ACM23" s="123"/>
      <c r="ACN23" s="123"/>
      <c r="ACO23" s="123"/>
      <c r="ACP23" s="123"/>
      <c r="ACQ23" s="123"/>
      <c r="ACR23" s="123"/>
      <c r="ACS23" s="123"/>
      <c r="ACT23" s="123"/>
      <c r="ACU23" s="123"/>
      <c r="ACV23" s="123"/>
      <c r="ACW23" s="123"/>
      <c r="ACX23" s="123"/>
      <c r="ACY23" s="123"/>
      <c r="ACZ23" s="123"/>
      <c r="ADA23" s="123"/>
      <c r="ADB23" s="123"/>
      <c r="ADC23" s="123"/>
      <c r="ADD23" s="123"/>
      <c r="ADE23" s="123"/>
      <c r="ADF23" s="123"/>
      <c r="ADG23" s="123"/>
      <c r="ADH23" s="123"/>
      <c r="ADI23" s="123"/>
      <c r="ADJ23" s="123"/>
      <c r="ADK23" s="123"/>
      <c r="ADL23" s="123"/>
      <c r="ADM23" s="123"/>
      <c r="ADN23" s="123"/>
      <c r="ADO23" s="123"/>
      <c r="ADP23" s="123"/>
      <c r="ADQ23" s="123"/>
      <c r="ADR23" s="123"/>
      <c r="ADS23" s="123"/>
      <c r="ADT23" s="123"/>
      <c r="ADU23" s="123"/>
      <c r="ADV23" s="123"/>
      <c r="ADW23" s="123"/>
      <c r="ADX23" s="123"/>
      <c r="ADY23" s="123"/>
      <c r="ADZ23" s="123"/>
      <c r="AEA23" s="123"/>
      <c r="AEB23" s="123"/>
      <c r="AEC23" s="123"/>
      <c r="AED23" s="123"/>
      <c r="AEE23" s="123"/>
      <c r="AEF23" s="123"/>
      <c r="AEG23" s="123"/>
      <c r="AEH23" s="123"/>
      <c r="AEI23" s="123"/>
      <c r="AEJ23" s="123"/>
      <c r="AEK23" s="123"/>
      <c r="AEL23" s="123"/>
      <c r="AEM23" s="123"/>
      <c r="AEN23" s="123"/>
      <c r="AEO23" s="123"/>
      <c r="AEP23" s="123"/>
      <c r="AEQ23" s="123"/>
      <c r="AER23" s="123"/>
      <c r="AES23" s="123"/>
      <c r="AET23" s="123"/>
      <c r="AEU23" s="123"/>
      <c r="AEV23" s="123"/>
      <c r="AEW23" s="123"/>
      <c r="AEX23" s="123"/>
      <c r="AEY23" s="123"/>
      <c r="AEZ23" s="123"/>
      <c r="AFA23" s="123"/>
      <c r="AFB23" s="123"/>
      <c r="AFC23" s="123"/>
      <c r="AFD23" s="123"/>
      <c r="AFE23" s="123"/>
      <c r="AFF23" s="123"/>
      <c r="AFG23" s="123"/>
      <c r="AFH23" s="123"/>
      <c r="AFI23" s="123"/>
      <c r="AFJ23" s="123"/>
      <c r="AFK23" s="123"/>
      <c r="AFL23" s="123"/>
      <c r="AFM23" s="123"/>
      <c r="AFN23" s="123"/>
      <c r="AFO23" s="123"/>
      <c r="AFP23" s="123"/>
      <c r="AFQ23" s="123"/>
      <c r="AFR23" s="123"/>
      <c r="AFS23" s="123"/>
      <c r="AFT23" s="123"/>
      <c r="AFU23" s="123"/>
      <c r="AFV23" s="123"/>
      <c r="AFW23" s="123"/>
      <c r="AFX23" s="123"/>
      <c r="AFY23" s="123"/>
      <c r="AFZ23" s="123"/>
      <c r="AGA23" s="123"/>
      <c r="AGB23" s="123"/>
      <c r="AGC23" s="123"/>
      <c r="AGD23" s="123"/>
      <c r="AGE23" s="123"/>
      <c r="AGF23" s="123"/>
      <c r="AGG23" s="123"/>
      <c r="AGH23" s="123"/>
      <c r="AGI23" s="123"/>
      <c r="AGJ23" s="123"/>
      <c r="AGK23" s="123"/>
      <c r="AGL23" s="123"/>
      <c r="AGM23" s="123"/>
      <c r="AGN23" s="123"/>
      <c r="AGO23" s="123"/>
      <c r="AGP23" s="123"/>
      <c r="AGQ23" s="123"/>
      <c r="AGR23" s="123"/>
      <c r="AGS23" s="123"/>
      <c r="AGT23" s="123"/>
      <c r="AGU23" s="123"/>
      <c r="AGV23" s="123"/>
      <c r="AGW23" s="123"/>
      <c r="AGX23" s="123"/>
      <c r="AGY23" s="123"/>
      <c r="AGZ23" s="123"/>
      <c r="AHA23" s="123"/>
      <c r="AHB23" s="123"/>
      <c r="AHC23" s="123"/>
      <c r="AHD23" s="123"/>
      <c r="AHE23" s="123"/>
      <c r="AHF23" s="123"/>
      <c r="AHG23" s="123"/>
      <c r="AHH23" s="123"/>
      <c r="AHI23" s="123"/>
      <c r="AHJ23" s="123"/>
      <c r="AHK23" s="123"/>
      <c r="AHL23" s="123"/>
      <c r="AHM23" s="123"/>
      <c r="AHN23" s="123"/>
      <c r="AHO23" s="123"/>
      <c r="AHP23" s="123"/>
      <c r="AHQ23" s="123"/>
      <c r="AHR23" s="123"/>
      <c r="AHS23" s="123"/>
      <c r="AHT23" s="123"/>
      <c r="AHU23" s="123"/>
      <c r="AHV23" s="123"/>
      <c r="AHW23" s="123"/>
      <c r="AHX23" s="123"/>
      <c r="AHY23" s="123"/>
      <c r="AHZ23" s="123"/>
      <c r="AIA23" s="123"/>
      <c r="AIB23" s="123"/>
      <c r="AIC23" s="123"/>
      <c r="AID23" s="123"/>
      <c r="AIE23" s="123"/>
      <c r="AIF23" s="123"/>
      <c r="AIG23" s="123"/>
      <c r="AIH23" s="123"/>
      <c r="AII23" s="123"/>
      <c r="AIJ23" s="123"/>
      <c r="AIK23" s="123"/>
      <c r="AIL23" s="123"/>
      <c r="AIM23" s="123"/>
      <c r="AIN23" s="123"/>
      <c r="AIO23" s="123"/>
      <c r="AIP23" s="123"/>
      <c r="AIQ23" s="123"/>
      <c r="AIR23" s="123"/>
      <c r="AIS23" s="123"/>
      <c r="AIT23" s="123"/>
      <c r="AIU23" s="123"/>
      <c r="AIV23" s="123"/>
      <c r="AIW23" s="123"/>
      <c r="AIX23" s="123"/>
      <c r="AIY23" s="123"/>
      <c r="AIZ23" s="123"/>
      <c r="AJA23" s="123"/>
      <c r="AJB23" s="123"/>
      <c r="AJC23" s="123"/>
      <c r="AJD23" s="123"/>
      <c r="AJE23" s="123"/>
      <c r="AJF23" s="123"/>
      <c r="AJG23" s="123"/>
      <c r="AJH23" s="123"/>
      <c r="AJI23" s="123"/>
      <c r="AJJ23" s="123"/>
      <c r="AJK23" s="123"/>
      <c r="AJL23" s="123"/>
      <c r="AJM23" s="123"/>
      <c r="AJN23" s="123"/>
      <c r="AJO23" s="123"/>
      <c r="AJP23" s="123"/>
      <c r="AJQ23" s="123"/>
      <c r="AJR23" s="123"/>
      <c r="AJS23" s="123"/>
      <c r="AJT23" s="123"/>
      <c r="AJU23" s="123"/>
      <c r="AJV23" s="123"/>
      <c r="AJW23" s="123"/>
      <c r="AJX23" s="123"/>
      <c r="AJY23" s="123"/>
      <c r="AJZ23" s="123"/>
      <c r="AKA23" s="123"/>
      <c r="AKB23" s="123"/>
      <c r="AKC23" s="123"/>
      <c r="AKD23" s="123"/>
      <c r="AKE23" s="123"/>
      <c r="AKF23" s="123"/>
      <c r="AKG23" s="123"/>
      <c r="AKH23" s="123"/>
      <c r="AKI23" s="123"/>
      <c r="AKJ23" s="123"/>
      <c r="AKK23" s="123"/>
      <c r="AKL23" s="123"/>
      <c r="AKM23" s="123"/>
      <c r="AKN23" s="123"/>
      <c r="AKO23" s="123"/>
      <c r="AKP23" s="123"/>
      <c r="AKQ23" s="123"/>
      <c r="AKR23" s="123"/>
      <c r="AKS23" s="123"/>
      <c r="AKT23" s="123"/>
      <c r="AKU23" s="123"/>
      <c r="AKV23" s="123"/>
      <c r="AKW23" s="123"/>
      <c r="AKX23" s="123"/>
      <c r="AKY23" s="123"/>
      <c r="AKZ23" s="123"/>
      <c r="ALA23" s="123"/>
      <c r="ALB23" s="123"/>
      <c r="ALC23" s="123"/>
      <c r="ALD23" s="123"/>
      <c r="ALE23" s="123"/>
      <c r="ALF23" s="123"/>
      <c r="ALG23" s="123"/>
      <c r="ALH23" s="123"/>
      <c r="ALI23" s="123"/>
      <c r="ALJ23" s="123"/>
      <c r="ALK23" s="123"/>
      <c r="ALL23" s="123"/>
      <c r="ALM23" s="123"/>
      <c r="ALN23" s="123"/>
      <c r="ALO23" s="123"/>
      <c r="ALP23" s="123"/>
      <c r="ALQ23" s="123"/>
      <c r="ALR23" s="123"/>
      <c r="ALS23" s="123"/>
      <c r="ALT23" s="123"/>
      <c r="ALU23" s="123"/>
      <c r="ALV23" s="123"/>
      <c r="ALW23" s="123"/>
      <c r="ALX23" s="123"/>
      <c r="ALY23" s="123"/>
      <c r="ALZ23" s="123"/>
      <c r="AMA23" s="123"/>
      <c r="AMB23" s="123"/>
      <c r="AMC23" s="123"/>
      <c r="AMD23" s="123"/>
      <c r="AME23" s="123"/>
      <c r="AMF23" s="123"/>
      <c r="AMG23" s="123"/>
      <c r="AMH23" s="123"/>
      <c r="AMI23" s="123"/>
      <c r="AMJ23" s="123"/>
      <c r="AMK23" s="123"/>
      <c r="AML23" s="123"/>
      <c r="AMM23" s="123"/>
      <c r="AMN23" s="123"/>
      <c r="AMO23" s="123"/>
      <c r="AMP23" s="123"/>
      <c r="AMQ23" s="123"/>
      <c r="AMR23" s="123"/>
      <c r="AMS23" s="123"/>
      <c r="AMT23" s="123"/>
      <c r="AMU23" s="123"/>
      <c r="AMV23" s="123"/>
      <c r="AMW23" s="123"/>
      <c r="AMX23" s="123"/>
      <c r="AMY23" s="123"/>
      <c r="AMZ23" s="123"/>
      <c r="ANA23" s="123"/>
      <c r="ANB23" s="123"/>
      <c r="ANC23" s="123"/>
      <c r="AND23" s="123"/>
      <c r="ANE23" s="123"/>
      <c r="ANF23" s="123"/>
      <c r="ANG23" s="123"/>
      <c r="ANH23" s="123"/>
      <c r="ANI23" s="123"/>
      <c r="ANJ23" s="123"/>
      <c r="ANK23" s="123"/>
      <c r="ANL23" s="123"/>
      <c r="ANM23" s="123"/>
      <c r="ANN23" s="123"/>
      <c r="ANO23" s="123"/>
      <c r="ANP23" s="123"/>
      <c r="ANQ23" s="123"/>
      <c r="ANR23" s="123"/>
      <c r="ANS23" s="123"/>
      <c r="ANT23" s="123"/>
      <c r="ANU23" s="123"/>
      <c r="ANV23" s="123"/>
      <c r="ANW23" s="123"/>
      <c r="ANX23" s="123"/>
      <c r="ANY23" s="123"/>
      <c r="ANZ23" s="123"/>
      <c r="AOA23" s="123"/>
      <c r="AOB23" s="123"/>
      <c r="AOC23" s="123"/>
      <c r="AOD23" s="123"/>
      <c r="AOE23" s="123"/>
      <c r="AOF23" s="123"/>
      <c r="AOG23" s="123"/>
      <c r="AOH23" s="123"/>
      <c r="AOI23" s="123"/>
      <c r="AOJ23" s="123"/>
      <c r="AOK23" s="123"/>
      <c r="AOL23" s="123"/>
      <c r="AOM23" s="123"/>
      <c r="AON23" s="123"/>
      <c r="AOO23" s="123"/>
      <c r="AOP23" s="123"/>
      <c r="AOQ23" s="123"/>
      <c r="AOR23" s="123"/>
      <c r="AOS23" s="123"/>
      <c r="AOT23" s="123"/>
      <c r="AOU23" s="123"/>
      <c r="AOV23" s="123"/>
      <c r="AOW23" s="123"/>
      <c r="AOX23" s="123"/>
      <c r="AOY23" s="123"/>
      <c r="AOZ23" s="123"/>
      <c r="APA23" s="123"/>
      <c r="APB23" s="123"/>
      <c r="APC23" s="123"/>
      <c r="APD23" s="123"/>
      <c r="APE23" s="123"/>
      <c r="APF23" s="123"/>
      <c r="APG23" s="123"/>
      <c r="APH23" s="123"/>
      <c r="API23" s="123"/>
      <c r="APJ23" s="123"/>
      <c r="APK23" s="123"/>
      <c r="APL23" s="123"/>
      <c r="APM23" s="123"/>
      <c r="APN23" s="123"/>
      <c r="APO23" s="123"/>
      <c r="APP23" s="123"/>
      <c r="APQ23" s="123"/>
      <c r="APR23" s="123"/>
      <c r="APS23" s="123"/>
      <c r="APT23" s="123"/>
      <c r="APU23" s="123"/>
      <c r="APV23" s="123"/>
      <c r="APW23" s="123"/>
      <c r="APX23" s="123"/>
      <c r="APY23" s="123"/>
      <c r="APZ23" s="123"/>
      <c r="AQA23" s="123"/>
      <c r="AQB23" s="123"/>
      <c r="AQC23" s="123"/>
      <c r="AQD23" s="123"/>
      <c r="AQE23" s="123"/>
      <c r="AQF23" s="123"/>
      <c r="AQG23" s="123"/>
      <c r="AQH23" s="123"/>
      <c r="AQI23" s="123"/>
      <c r="AQJ23" s="123"/>
      <c r="AQK23" s="123"/>
      <c r="AQL23" s="123"/>
      <c r="AQM23" s="123"/>
      <c r="AQN23" s="123"/>
      <c r="AQO23" s="123"/>
      <c r="AQP23" s="123"/>
      <c r="AQQ23" s="123"/>
      <c r="AQR23" s="123"/>
      <c r="AQS23" s="123"/>
      <c r="AQT23" s="123"/>
      <c r="AQU23" s="123"/>
      <c r="AQV23" s="123"/>
      <c r="AQW23" s="123"/>
      <c r="AQX23" s="123"/>
      <c r="AQY23" s="123"/>
      <c r="AQZ23" s="123"/>
      <c r="ARA23" s="123"/>
      <c r="ARB23" s="123"/>
      <c r="ARC23" s="123"/>
      <c r="ARD23" s="123"/>
      <c r="ARE23" s="123"/>
      <c r="ARF23" s="123"/>
      <c r="ARG23" s="123"/>
      <c r="ARH23" s="123"/>
      <c r="ARI23" s="123"/>
      <c r="ARJ23" s="123"/>
      <c r="ARK23" s="123"/>
      <c r="ARL23" s="123"/>
      <c r="ARM23" s="123"/>
      <c r="ARN23" s="123"/>
      <c r="ARO23" s="123"/>
      <c r="ARP23" s="123"/>
      <c r="ARQ23" s="123"/>
      <c r="ARR23" s="123"/>
      <c r="ARS23" s="123"/>
      <c r="ART23" s="123"/>
      <c r="ARU23" s="123"/>
      <c r="ARV23" s="123"/>
      <c r="ARW23" s="123"/>
      <c r="ARX23" s="123"/>
      <c r="ARY23" s="123"/>
      <c r="ARZ23" s="123"/>
      <c r="ASA23" s="123"/>
      <c r="ASB23" s="123"/>
      <c r="ASC23" s="123"/>
      <c r="ASD23" s="123"/>
      <c r="ASE23" s="123"/>
      <c r="ASF23" s="123"/>
      <c r="ASG23" s="123"/>
      <c r="ASH23" s="123"/>
      <c r="ASI23" s="123"/>
      <c r="ASJ23" s="123"/>
      <c r="ASK23" s="123"/>
      <c r="ASL23" s="123"/>
      <c r="ASM23" s="123"/>
      <c r="ASN23" s="123"/>
      <c r="ASO23" s="123"/>
      <c r="ASP23" s="123"/>
      <c r="ASQ23" s="123"/>
      <c r="ASR23" s="123"/>
      <c r="ASS23" s="123"/>
      <c r="AST23" s="123"/>
      <c r="ASU23" s="123"/>
      <c r="ASV23" s="123"/>
      <c r="ASW23" s="123"/>
      <c r="ASX23" s="123"/>
      <c r="ASY23" s="123"/>
      <c r="ASZ23" s="123"/>
      <c r="ATA23" s="123"/>
      <c r="ATB23" s="123"/>
      <c r="ATC23" s="123"/>
      <c r="ATD23" s="123"/>
      <c r="ATE23" s="123"/>
      <c r="ATF23" s="123"/>
      <c r="ATG23" s="123"/>
      <c r="ATH23" s="123"/>
      <c r="ATI23" s="123"/>
      <c r="ATJ23" s="123"/>
      <c r="ATK23" s="123"/>
      <c r="ATL23" s="123"/>
      <c r="ATM23" s="123"/>
      <c r="ATN23" s="123"/>
      <c r="ATO23" s="123"/>
      <c r="ATP23" s="123"/>
      <c r="ATQ23" s="123"/>
      <c r="ATR23" s="123"/>
      <c r="ATS23" s="123"/>
      <c r="ATT23" s="123"/>
      <c r="ATU23" s="123"/>
      <c r="ATV23" s="123"/>
      <c r="ATW23" s="123"/>
      <c r="ATX23" s="123"/>
      <c r="ATY23" s="123"/>
      <c r="ATZ23" s="123"/>
      <c r="AUA23" s="123"/>
      <c r="AUB23" s="123"/>
      <c r="AUC23" s="123"/>
      <c r="AUD23" s="123"/>
      <c r="AUE23" s="123"/>
      <c r="AUF23" s="123"/>
      <c r="AUG23" s="123"/>
      <c r="AUH23" s="123"/>
      <c r="AUI23" s="123"/>
      <c r="AUJ23" s="123"/>
      <c r="AUK23" s="123"/>
      <c r="AUL23" s="123"/>
      <c r="AUM23" s="123"/>
      <c r="AUN23" s="123"/>
      <c r="AUO23" s="123"/>
      <c r="AUP23" s="123"/>
      <c r="AUQ23" s="123"/>
      <c r="AUR23" s="123"/>
      <c r="AUS23" s="123"/>
      <c r="AUT23" s="123"/>
      <c r="AUU23" s="123"/>
      <c r="AUV23" s="123"/>
      <c r="AUW23" s="123"/>
      <c r="AUX23" s="123"/>
      <c r="AUY23" s="123"/>
      <c r="AUZ23" s="123"/>
      <c r="AVA23" s="123"/>
      <c r="AVB23" s="123"/>
      <c r="AVC23" s="123"/>
      <c r="AVD23" s="123"/>
      <c r="AVE23" s="123"/>
      <c r="AVF23" s="123"/>
      <c r="AVG23" s="123"/>
      <c r="AVH23" s="123"/>
      <c r="AVI23" s="123"/>
      <c r="AVJ23" s="123"/>
      <c r="AVK23" s="123"/>
      <c r="AVL23" s="123"/>
      <c r="AVM23" s="123"/>
      <c r="AVN23" s="123"/>
      <c r="AVO23" s="123"/>
      <c r="AVP23" s="123"/>
      <c r="AVQ23" s="123"/>
      <c r="AVR23" s="123"/>
      <c r="AVS23" s="123"/>
      <c r="AVT23" s="123"/>
      <c r="AVU23" s="123"/>
      <c r="AVV23" s="123"/>
      <c r="AVW23" s="123"/>
      <c r="AVX23" s="123"/>
      <c r="AVY23" s="123"/>
      <c r="AVZ23" s="123"/>
      <c r="AWA23" s="123"/>
      <c r="AWB23" s="123"/>
      <c r="AWC23" s="123"/>
      <c r="AWD23" s="123"/>
      <c r="AWE23" s="123"/>
      <c r="AWF23" s="123"/>
      <c r="AWG23" s="123"/>
      <c r="AWH23" s="123"/>
      <c r="AWI23" s="123"/>
      <c r="AWJ23" s="123"/>
      <c r="AWK23" s="123"/>
      <c r="AWL23" s="123"/>
      <c r="AWM23" s="123"/>
      <c r="AWN23" s="123"/>
      <c r="AWO23" s="123"/>
      <c r="AWP23" s="123"/>
      <c r="AWQ23" s="123"/>
      <c r="AWR23" s="123"/>
      <c r="AWS23" s="123"/>
      <c r="AWT23" s="123"/>
      <c r="AWU23" s="123"/>
      <c r="AWV23" s="123"/>
      <c r="AWW23" s="123"/>
      <c r="AWX23" s="123"/>
      <c r="AWY23" s="123"/>
      <c r="AWZ23" s="123"/>
      <c r="AXA23" s="123"/>
      <c r="AXB23" s="123"/>
      <c r="AXC23" s="123"/>
      <c r="AXD23" s="123"/>
      <c r="AXE23" s="123"/>
      <c r="AXF23" s="123"/>
      <c r="AXG23" s="123"/>
      <c r="AXH23" s="123"/>
      <c r="AXI23" s="123"/>
      <c r="AXJ23" s="123"/>
      <c r="AXK23" s="123"/>
      <c r="AXL23" s="123"/>
      <c r="AXM23" s="123"/>
      <c r="AXN23" s="123"/>
      <c r="AXO23" s="123"/>
      <c r="AXP23" s="123"/>
      <c r="AXQ23" s="123"/>
      <c r="AXR23" s="123"/>
      <c r="AXS23" s="123"/>
      <c r="AXT23" s="123"/>
      <c r="AXU23" s="123"/>
      <c r="AXV23" s="123"/>
      <c r="AXW23" s="123"/>
      <c r="AXX23" s="123"/>
      <c r="AXY23" s="123"/>
      <c r="AXZ23" s="123"/>
      <c r="AYA23" s="123"/>
      <c r="AYB23" s="123"/>
      <c r="AYC23" s="123"/>
      <c r="AYD23" s="123"/>
      <c r="AYE23" s="123"/>
      <c r="AYF23" s="123"/>
      <c r="AYG23" s="123"/>
      <c r="AYH23" s="123"/>
      <c r="AYI23" s="123"/>
      <c r="AYJ23" s="123"/>
      <c r="AYK23" s="123"/>
      <c r="AYL23" s="123"/>
      <c r="AYM23" s="123"/>
      <c r="AYN23" s="123"/>
      <c r="AYO23" s="123"/>
      <c r="AYP23" s="123"/>
      <c r="AYQ23" s="123"/>
      <c r="AYR23" s="123"/>
      <c r="AYS23" s="123"/>
      <c r="AYT23" s="123"/>
      <c r="AYU23" s="123"/>
      <c r="AYV23" s="123"/>
      <c r="AYW23" s="123"/>
      <c r="AYX23" s="123"/>
      <c r="AYY23" s="123"/>
      <c r="AYZ23" s="123"/>
      <c r="AZA23" s="123"/>
      <c r="AZB23" s="123"/>
      <c r="AZC23" s="123"/>
      <c r="AZD23" s="123"/>
      <c r="AZE23" s="123"/>
      <c r="AZF23" s="123"/>
      <c r="AZG23" s="123"/>
      <c r="AZH23" s="123"/>
      <c r="AZI23" s="123"/>
      <c r="AZJ23" s="123"/>
      <c r="AZK23" s="123"/>
      <c r="AZL23" s="123"/>
      <c r="AZM23" s="123"/>
      <c r="AZN23" s="123"/>
      <c r="AZO23" s="123"/>
      <c r="AZP23" s="123"/>
      <c r="AZQ23" s="123"/>
      <c r="AZR23" s="123"/>
      <c r="AZS23" s="123"/>
      <c r="AZT23" s="123"/>
      <c r="AZU23" s="123"/>
      <c r="AZV23" s="123"/>
      <c r="AZW23" s="123"/>
      <c r="AZX23" s="123"/>
      <c r="AZY23" s="123"/>
      <c r="AZZ23" s="123"/>
      <c r="BAA23" s="123"/>
      <c r="BAB23" s="123"/>
      <c r="BAC23" s="123"/>
      <c r="BAD23" s="123"/>
      <c r="BAE23" s="123"/>
      <c r="BAF23" s="123"/>
      <c r="BAG23" s="123"/>
      <c r="BAH23" s="123"/>
      <c r="BAI23" s="123"/>
      <c r="BAJ23" s="123"/>
      <c r="BAK23" s="123"/>
      <c r="BAL23" s="123"/>
      <c r="BAM23" s="123"/>
      <c r="BAN23" s="123"/>
      <c r="BAO23" s="123"/>
      <c r="BAP23" s="123"/>
      <c r="BAQ23" s="123"/>
      <c r="BAR23" s="123"/>
      <c r="BAS23" s="123"/>
      <c r="BAT23" s="123"/>
      <c r="BAU23" s="123"/>
      <c r="BAV23" s="123"/>
      <c r="BAW23" s="123"/>
      <c r="BAX23" s="123"/>
      <c r="BAY23" s="123"/>
      <c r="BAZ23" s="123"/>
      <c r="BBA23" s="123"/>
      <c r="BBB23" s="123"/>
      <c r="BBC23" s="123"/>
      <c r="BBD23" s="123"/>
      <c r="BBE23" s="123"/>
      <c r="BBF23" s="123"/>
      <c r="BBG23" s="123"/>
      <c r="BBH23" s="123"/>
      <c r="BBI23" s="123"/>
      <c r="BBJ23" s="123"/>
      <c r="BBK23" s="123"/>
      <c r="BBL23" s="123"/>
      <c r="BBM23" s="123"/>
      <c r="BBN23" s="123"/>
      <c r="BBO23" s="123"/>
      <c r="BBP23" s="123"/>
      <c r="BBQ23" s="123"/>
      <c r="BBR23" s="123"/>
      <c r="BBS23" s="123"/>
      <c r="BBT23" s="123"/>
      <c r="BBU23" s="123"/>
      <c r="BBV23" s="123"/>
      <c r="BBW23" s="123"/>
      <c r="BBX23" s="123"/>
      <c r="BBY23" s="123"/>
      <c r="BBZ23" s="123"/>
      <c r="BCA23" s="123"/>
      <c r="BCB23" s="123"/>
      <c r="BCC23" s="123"/>
      <c r="BCD23" s="123"/>
      <c r="BCE23" s="123"/>
      <c r="BCF23" s="123"/>
      <c r="BCG23" s="123"/>
      <c r="BCH23" s="123"/>
      <c r="BCI23" s="123"/>
      <c r="BCJ23" s="123"/>
      <c r="BCK23" s="123"/>
      <c r="BCL23" s="123"/>
      <c r="BCM23" s="123"/>
      <c r="BCN23" s="123"/>
      <c r="BCO23" s="123"/>
      <c r="BCP23" s="123"/>
      <c r="BCQ23" s="123"/>
      <c r="BCR23" s="123"/>
      <c r="BCS23" s="123"/>
      <c r="BCT23" s="123"/>
      <c r="BCU23" s="123"/>
      <c r="BCV23" s="123"/>
      <c r="BCW23" s="123"/>
      <c r="BCX23" s="123"/>
      <c r="BCY23" s="123"/>
      <c r="BCZ23" s="123"/>
      <c r="BDA23" s="123"/>
      <c r="BDB23" s="123"/>
      <c r="BDC23" s="123"/>
      <c r="BDD23" s="123"/>
      <c r="BDE23" s="123"/>
      <c r="BDF23" s="123"/>
      <c r="BDG23" s="123"/>
      <c r="BDH23" s="123"/>
      <c r="BDI23" s="123"/>
      <c r="BDJ23" s="123"/>
      <c r="BDK23" s="123"/>
      <c r="BDL23" s="123"/>
      <c r="BDM23" s="123"/>
      <c r="BDN23" s="123"/>
      <c r="BDO23" s="123"/>
      <c r="BDP23" s="123"/>
      <c r="BDQ23" s="123"/>
      <c r="BDR23" s="123"/>
      <c r="BDS23" s="123"/>
      <c r="BDT23" s="123"/>
      <c r="BDU23" s="123"/>
      <c r="BDV23" s="123"/>
      <c r="BDW23" s="123"/>
      <c r="BDX23" s="123"/>
      <c r="BDY23" s="123"/>
      <c r="BDZ23" s="123"/>
      <c r="BEA23" s="123"/>
      <c r="BEB23" s="123"/>
      <c r="BEC23" s="123"/>
      <c r="BED23" s="123"/>
      <c r="BEE23" s="123"/>
      <c r="BEF23" s="123"/>
      <c r="BEG23" s="123"/>
      <c r="BEH23" s="123"/>
      <c r="BEI23" s="123"/>
      <c r="BEJ23" s="123"/>
      <c r="BEK23" s="123"/>
      <c r="BEL23" s="123"/>
      <c r="BEM23" s="123"/>
      <c r="BEN23" s="123"/>
      <c r="BEO23" s="123"/>
      <c r="BEP23" s="123"/>
      <c r="BEQ23" s="123"/>
      <c r="BER23" s="123"/>
      <c r="BES23" s="123"/>
      <c r="BET23" s="123"/>
      <c r="BEU23" s="123"/>
      <c r="BEV23" s="123"/>
      <c r="BEW23" s="123"/>
      <c r="BEX23" s="123"/>
      <c r="BEY23" s="123"/>
      <c r="BEZ23" s="123"/>
      <c r="BFA23" s="123"/>
      <c r="BFB23" s="123"/>
      <c r="BFC23" s="123"/>
      <c r="BFD23" s="123"/>
      <c r="BFE23" s="123"/>
      <c r="BFF23" s="123"/>
      <c r="BFG23" s="123"/>
      <c r="BFH23" s="123"/>
      <c r="BFI23" s="123"/>
      <c r="BFJ23" s="123"/>
      <c r="BFK23" s="123"/>
      <c r="BFL23" s="123"/>
      <c r="BFM23" s="123"/>
      <c r="BFN23" s="123"/>
      <c r="BFO23" s="123"/>
      <c r="BFP23" s="123"/>
      <c r="BFQ23" s="123"/>
      <c r="BFR23" s="123"/>
      <c r="BFS23" s="123"/>
      <c r="BFT23" s="123"/>
      <c r="BFU23" s="123"/>
      <c r="BFV23" s="123"/>
      <c r="BFW23" s="123"/>
      <c r="BFX23" s="123"/>
      <c r="BFY23" s="123"/>
      <c r="BFZ23" s="123"/>
      <c r="BGA23" s="123"/>
      <c r="BGB23" s="123"/>
      <c r="BGC23" s="123"/>
      <c r="BGD23" s="123"/>
      <c r="BGE23" s="123"/>
      <c r="BGF23" s="123"/>
      <c r="BGG23" s="123"/>
      <c r="BGH23" s="123"/>
      <c r="BGI23" s="123"/>
      <c r="BGJ23" s="123"/>
      <c r="BGK23" s="123"/>
      <c r="BGL23" s="123"/>
      <c r="BGM23" s="123"/>
      <c r="BGN23" s="123"/>
      <c r="BGO23" s="123"/>
      <c r="BGP23" s="123"/>
      <c r="BGQ23" s="123"/>
      <c r="BGR23" s="123"/>
      <c r="BGS23" s="123"/>
      <c r="BGT23" s="123"/>
      <c r="BGU23" s="123"/>
      <c r="BGV23" s="123"/>
      <c r="BGW23" s="123"/>
      <c r="BGX23" s="123"/>
      <c r="BGY23" s="123"/>
      <c r="BGZ23" s="123"/>
      <c r="BHA23" s="123"/>
      <c r="BHB23" s="123"/>
      <c r="BHC23" s="123"/>
      <c r="BHD23" s="123"/>
      <c r="BHE23" s="123"/>
      <c r="BHF23" s="123"/>
      <c r="BHG23" s="123"/>
      <c r="BHH23" s="123"/>
      <c r="BHI23" s="123"/>
      <c r="BHJ23" s="123"/>
      <c r="BHK23" s="123"/>
      <c r="BHL23" s="123"/>
      <c r="BHM23" s="123"/>
      <c r="BHN23" s="123"/>
      <c r="BHO23" s="123"/>
      <c r="BHP23" s="123"/>
      <c r="BHQ23" s="123"/>
      <c r="BHR23" s="123"/>
      <c r="BHS23" s="123"/>
      <c r="BHT23" s="123"/>
      <c r="BHU23" s="123"/>
      <c r="BHV23" s="123"/>
      <c r="BHW23" s="123"/>
      <c r="BHX23" s="123"/>
      <c r="BHY23" s="123"/>
      <c r="BHZ23" s="123"/>
      <c r="BIA23" s="123"/>
      <c r="BIB23" s="123"/>
      <c r="BIC23" s="123"/>
      <c r="BID23" s="123"/>
      <c r="BIE23" s="123"/>
      <c r="BIF23" s="123"/>
      <c r="BIG23" s="123"/>
      <c r="BIH23" s="123"/>
      <c r="BII23" s="123"/>
      <c r="BIJ23" s="123"/>
      <c r="BIK23" s="123"/>
      <c r="BIL23" s="123"/>
      <c r="BIM23" s="123"/>
      <c r="BIN23" s="123"/>
      <c r="BIO23" s="123"/>
      <c r="BIP23" s="123"/>
      <c r="BIQ23" s="123"/>
      <c r="BIR23" s="123"/>
      <c r="BIS23" s="123"/>
      <c r="BIT23" s="123"/>
      <c r="BIU23" s="123"/>
      <c r="BIV23" s="123"/>
      <c r="BIW23" s="123"/>
      <c r="BIX23" s="123"/>
      <c r="BIY23" s="123"/>
      <c r="BIZ23" s="123"/>
      <c r="BJA23" s="123"/>
      <c r="BJB23" s="123"/>
      <c r="BJC23" s="123"/>
      <c r="BJD23" s="123"/>
      <c r="BJE23" s="123"/>
      <c r="BJF23" s="123"/>
      <c r="BJG23" s="123"/>
      <c r="BJH23" s="123"/>
      <c r="BJI23" s="123"/>
      <c r="BJJ23" s="123"/>
      <c r="BJK23" s="123"/>
      <c r="BJL23" s="123"/>
      <c r="BJM23" s="123"/>
      <c r="BJN23" s="123"/>
      <c r="BJO23" s="123"/>
      <c r="BJP23" s="123"/>
      <c r="BJQ23" s="123"/>
      <c r="BJR23" s="123"/>
      <c r="BJS23" s="123"/>
      <c r="BJT23" s="123"/>
      <c r="BJU23" s="123"/>
      <c r="BJV23" s="123"/>
      <c r="BJW23" s="123"/>
      <c r="BJX23" s="123"/>
      <c r="BJY23" s="123"/>
      <c r="BJZ23" s="123"/>
      <c r="BKA23" s="123"/>
      <c r="BKB23" s="123"/>
      <c r="BKC23" s="123"/>
      <c r="BKD23" s="123"/>
      <c r="BKE23" s="123"/>
      <c r="BKF23" s="123"/>
      <c r="BKG23" s="123"/>
      <c r="BKH23" s="123"/>
      <c r="BKI23" s="123"/>
      <c r="BKJ23" s="123"/>
      <c r="BKK23" s="123"/>
      <c r="BKL23" s="123"/>
      <c r="BKM23" s="123"/>
      <c r="BKN23" s="123"/>
      <c r="BKO23" s="123"/>
      <c r="BKP23" s="123"/>
      <c r="BKQ23" s="123"/>
      <c r="BKR23" s="123"/>
      <c r="BKS23" s="123"/>
      <c r="BKT23" s="123"/>
      <c r="BKU23" s="123"/>
      <c r="BKV23" s="123"/>
      <c r="BKW23" s="123"/>
      <c r="BKX23" s="123"/>
      <c r="BKY23" s="123"/>
      <c r="BKZ23" s="123"/>
      <c r="BLA23" s="123"/>
      <c r="BLB23" s="123"/>
      <c r="BLC23" s="123"/>
      <c r="BLD23" s="123"/>
      <c r="BLE23" s="123"/>
      <c r="BLF23" s="123"/>
      <c r="BLG23" s="123"/>
      <c r="BLH23" s="123"/>
      <c r="BLI23" s="123"/>
      <c r="BLJ23" s="123"/>
      <c r="BLK23" s="123"/>
      <c r="BLL23" s="123"/>
      <c r="BLM23" s="123"/>
      <c r="BLN23" s="123"/>
      <c r="BLO23" s="123"/>
      <c r="BLP23" s="123"/>
      <c r="BLQ23" s="123"/>
      <c r="BLR23" s="123"/>
      <c r="BLS23" s="123"/>
      <c r="BLT23" s="123"/>
      <c r="BLU23" s="123"/>
      <c r="BLV23" s="123"/>
      <c r="BLW23" s="123"/>
      <c r="BLX23" s="123"/>
      <c r="BLY23" s="123"/>
      <c r="BLZ23" s="123"/>
      <c r="BMA23" s="123"/>
      <c r="BMB23" s="123"/>
      <c r="BMC23" s="123"/>
      <c r="BMD23" s="123"/>
      <c r="BME23" s="123"/>
      <c r="BMF23" s="123"/>
      <c r="BMG23" s="123"/>
      <c r="BMH23" s="123"/>
      <c r="BMI23" s="123"/>
      <c r="BMJ23" s="123"/>
      <c r="BMK23" s="123"/>
      <c r="BML23" s="123"/>
      <c r="BMM23" s="123"/>
      <c r="BMN23" s="123"/>
      <c r="BMO23" s="123"/>
      <c r="BMP23" s="123"/>
      <c r="BMQ23" s="123"/>
      <c r="BMR23" s="123"/>
      <c r="BMS23" s="123"/>
      <c r="BMT23" s="123"/>
      <c r="BMU23" s="123"/>
      <c r="BMV23" s="123"/>
      <c r="BMW23" s="123"/>
      <c r="BMX23" s="123"/>
      <c r="BMY23" s="123"/>
      <c r="BMZ23" s="123"/>
      <c r="BNA23" s="123"/>
      <c r="BNB23" s="123"/>
      <c r="BNC23" s="123"/>
      <c r="BND23" s="123"/>
      <c r="BNE23" s="123"/>
      <c r="BNF23" s="123"/>
      <c r="BNG23" s="123"/>
      <c r="BNH23" s="123"/>
      <c r="BNI23" s="123"/>
      <c r="BNJ23" s="123"/>
      <c r="BNK23" s="123"/>
      <c r="BNL23" s="123"/>
      <c r="BNM23" s="123"/>
      <c r="BNN23" s="123"/>
      <c r="BNO23" s="123"/>
      <c r="BNP23" s="123"/>
      <c r="BNQ23" s="123"/>
      <c r="BNR23" s="123"/>
      <c r="BNS23" s="123"/>
      <c r="BNT23" s="123"/>
      <c r="BNU23" s="123"/>
      <c r="BNV23" s="123"/>
      <c r="BNW23" s="123"/>
      <c r="BNX23" s="123"/>
      <c r="BNY23" s="123"/>
      <c r="BNZ23" s="123"/>
      <c r="BOA23" s="123"/>
      <c r="BOB23" s="123"/>
      <c r="BOC23" s="123"/>
      <c r="BOD23" s="123"/>
      <c r="BOE23" s="123"/>
      <c r="BOF23" s="123"/>
      <c r="BOG23" s="123"/>
      <c r="BOH23" s="123"/>
      <c r="BOI23" s="123"/>
      <c r="BOJ23" s="123"/>
      <c r="BOK23" s="123"/>
      <c r="BOL23" s="123"/>
      <c r="BOM23" s="123"/>
      <c r="BON23" s="123"/>
      <c r="BOO23" s="123"/>
      <c r="BOP23" s="123"/>
      <c r="BOQ23" s="123"/>
      <c r="BOR23" s="123"/>
      <c r="BOS23" s="123"/>
      <c r="BOT23" s="123"/>
      <c r="BOU23" s="123"/>
      <c r="BOV23" s="123"/>
      <c r="BOW23" s="123"/>
      <c r="BOX23" s="123"/>
      <c r="BOY23" s="123"/>
      <c r="BOZ23" s="123"/>
      <c r="BPA23" s="123"/>
      <c r="BPB23" s="123"/>
      <c r="BPC23" s="123"/>
      <c r="BPD23" s="123"/>
      <c r="BPE23" s="123"/>
      <c r="BPF23" s="123"/>
      <c r="BPG23" s="123"/>
      <c r="BPH23" s="123"/>
      <c r="BPI23" s="123"/>
      <c r="BPJ23" s="123"/>
      <c r="BPK23" s="123"/>
      <c r="BPL23" s="123"/>
      <c r="BPM23" s="123"/>
      <c r="BPN23" s="123"/>
      <c r="BPO23" s="123"/>
      <c r="BPP23" s="123"/>
      <c r="BPQ23" s="123"/>
      <c r="BPR23" s="123"/>
      <c r="BPS23" s="123"/>
      <c r="BPT23" s="123"/>
      <c r="BPU23" s="123"/>
      <c r="BPV23" s="123"/>
      <c r="BPW23" s="123"/>
      <c r="BPX23" s="123"/>
      <c r="BPY23" s="123"/>
      <c r="BPZ23" s="123"/>
      <c r="BQA23" s="123"/>
      <c r="BQB23" s="123"/>
      <c r="BQC23" s="123"/>
      <c r="BQD23" s="123"/>
      <c r="BQE23" s="123"/>
      <c r="BQF23" s="123"/>
      <c r="BQG23" s="123"/>
      <c r="BQH23" s="123"/>
      <c r="BQI23" s="123"/>
      <c r="BQJ23" s="123"/>
      <c r="BQK23" s="123"/>
      <c r="BQL23" s="123"/>
      <c r="BQM23" s="123"/>
      <c r="BQN23" s="123"/>
      <c r="BQO23" s="123"/>
      <c r="BQP23" s="123"/>
      <c r="BQQ23" s="123"/>
      <c r="BQR23" s="123"/>
      <c r="BQS23" s="123"/>
      <c r="BQT23" s="123"/>
      <c r="BQU23" s="123"/>
      <c r="BQV23" s="123"/>
      <c r="BQW23" s="123"/>
      <c r="BQX23" s="123"/>
      <c r="BQY23" s="123"/>
      <c r="BQZ23" s="123"/>
      <c r="BRA23" s="123"/>
      <c r="BRB23" s="123"/>
      <c r="BRC23" s="123"/>
      <c r="BRD23" s="123"/>
      <c r="BRE23" s="123"/>
      <c r="BRF23" s="123"/>
      <c r="BRG23" s="123"/>
      <c r="BRH23" s="123"/>
      <c r="BRI23" s="123"/>
      <c r="BRJ23" s="123"/>
      <c r="BRK23" s="123"/>
      <c r="BRL23" s="123"/>
      <c r="BRM23" s="123"/>
      <c r="BRN23" s="123"/>
      <c r="BRO23" s="123"/>
      <c r="BRP23" s="123"/>
      <c r="BRQ23" s="123"/>
      <c r="BRR23" s="123"/>
      <c r="BRS23" s="123"/>
      <c r="BRT23" s="123"/>
      <c r="BRU23" s="123"/>
      <c r="BRV23" s="123"/>
      <c r="BRW23" s="123"/>
      <c r="BRX23" s="123"/>
      <c r="BRY23" s="123"/>
      <c r="BRZ23" s="123"/>
      <c r="BSA23" s="123"/>
      <c r="BSB23" s="123"/>
      <c r="BSC23" s="123"/>
      <c r="BSD23" s="123"/>
      <c r="BSE23" s="123"/>
      <c r="BSF23" s="123"/>
      <c r="BSG23" s="123"/>
      <c r="BSH23" s="123"/>
      <c r="BSI23" s="123"/>
      <c r="BSJ23" s="123"/>
      <c r="BSK23" s="123"/>
      <c r="BSL23" s="123"/>
      <c r="BSM23" s="123"/>
      <c r="BSN23" s="123"/>
      <c r="BSO23" s="123"/>
      <c r="BSP23" s="123"/>
      <c r="BSQ23" s="123"/>
      <c r="BSR23" s="123"/>
      <c r="BSS23" s="123"/>
      <c r="BST23" s="123"/>
      <c r="BSU23" s="123"/>
      <c r="BSV23" s="123"/>
      <c r="BSW23" s="123"/>
      <c r="BSX23" s="123"/>
      <c r="BSY23" s="123"/>
      <c r="BSZ23" s="123"/>
      <c r="BTA23" s="123"/>
      <c r="BTB23" s="123"/>
      <c r="BTC23" s="123"/>
      <c r="BTD23" s="123"/>
      <c r="BTE23" s="123"/>
      <c r="BTF23" s="123"/>
      <c r="BTG23" s="123"/>
      <c r="BTH23" s="123"/>
      <c r="BTI23" s="123"/>
      <c r="BTJ23" s="123"/>
      <c r="BTK23" s="123"/>
      <c r="BTL23" s="123"/>
      <c r="BTM23" s="123"/>
      <c r="BTN23" s="123"/>
      <c r="BTO23" s="123"/>
      <c r="BTP23" s="123"/>
      <c r="BTQ23" s="123"/>
      <c r="BTR23" s="123"/>
      <c r="BTS23" s="123"/>
      <c r="BTT23" s="123"/>
      <c r="BTU23" s="123"/>
      <c r="BTV23" s="123"/>
      <c r="BTW23" s="123"/>
      <c r="BTX23" s="123"/>
      <c r="BTY23" s="123"/>
      <c r="BTZ23" s="123"/>
      <c r="BUA23" s="123"/>
      <c r="BUB23" s="123"/>
      <c r="BUC23" s="123"/>
      <c r="BUD23" s="123"/>
      <c r="BUE23" s="123"/>
      <c r="BUF23" s="123"/>
      <c r="BUG23" s="123"/>
      <c r="BUH23" s="123"/>
      <c r="BUI23" s="123"/>
      <c r="BUJ23" s="123"/>
      <c r="BUK23" s="123"/>
      <c r="BUL23" s="123"/>
      <c r="BUM23" s="123"/>
      <c r="BUN23" s="123"/>
      <c r="BUO23" s="123"/>
      <c r="BUP23" s="123"/>
      <c r="BUQ23" s="123"/>
      <c r="BUR23" s="123"/>
      <c r="BUS23" s="123"/>
      <c r="BUT23" s="123"/>
      <c r="BUU23" s="123"/>
      <c r="BUV23" s="123"/>
      <c r="BUW23" s="123"/>
      <c r="BUX23" s="123"/>
      <c r="BUY23" s="123"/>
      <c r="BUZ23" s="123"/>
      <c r="BVA23" s="123"/>
      <c r="BVB23" s="123"/>
      <c r="BVC23" s="123"/>
      <c r="BVD23" s="123"/>
      <c r="BVE23" s="123"/>
      <c r="BVF23" s="123"/>
      <c r="BVG23" s="123"/>
      <c r="BVH23" s="123"/>
      <c r="BVI23" s="123"/>
      <c r="BVJ23" s="123"/>
      <c r="BVK23" s="123"/>
      <c r="BVL23" s="123"/>
      <c r="BVM23" s="123"/>
      <c r="BVN23" s="123"/>
      <c r="BVO23" s="123"/>
      <c r="BVP23" s="123"/>
      <c r="BVQ23" s="123"/>
      <c r="BVR23" s="123"/>
      <c r="BVS23" s="123"/>
      <c r="BVT23" s="123"/>
      <c r="BVU23" s="123"/>
      <c r="BVV23" s="123"/>
      <c r="BVW23" s="123"/>
      <c r="BVX23" s="123"/>
      <c r="BVY23" s="123"/>
      <c r="BVZ23" s="123"/>
      <c r="BWA23" s="123"/>
      <c r="BWB23" s="123"/>
      <c r="BWC23" s="123"/>
      <c r="BWD23" s="123"/>
      <c r="BWE23" s="123"/>
      <c r="BWF23" s="123"/>
      <c r="BWG23" s="123"/>
      <c r="BWH23" s="123"/>
      <c r="BWI23" s="123"/>
      <c r="BWJ23" s="123"/>
      <c r="BWK23" s="123"/>
      <c r="BWL23" s="123"/>
      <c r="BWM23" s="123"/>
      <c r="BWN23" s="123"/>
      <c r="BWO23" s="123"/>
      <c r="BWP23" s="123"/>
      <c r="BWQ23" s="123"/>
      <c r="BWR23" s="123"/>
      <c r="BWS23" s="123"/>
      <c r="BWT23" s="123"/>
      <c r="BWU23" s="123"/>
      <c r="BWV23" s="123"/>
      <c r="BWW23" s="123"/>
      <c r="BWX23" s="123"/>
      <c r="BWY23" s="123"/>
      <c r="BWZ23" s="123"/>
      <c r="BXA23" s="123"/>
      <c r="BXB23" s="123"/>
      <c r="BXC23" s="123"/>
      <c r="BXD23" s="123"/>
      <c r="BXE23" s="123"/>
      <c r="BXF23" s="123"/>
      <c r="BXG23" s="123"/>
      <c r="BXH23" s="123"/>
      <c r="BXI23" s="123"/>
      <c r="BXJ23" s="123"/>
      <c r="BXK23" s="123"/>
      <c r="BXL23" s="123"/>
      <c r="BXM23" s="123"/>
      <c r="BXN23" s="123"/>
      <c r="BXO23" s="123"/>
      <c r="BXP23" s="123"/>
      <c r="BXQ23" s="123"/>
      <c r="BXR23" s="123"/>
      <c r="BXS23" s="123"/>
      <c r="BXT23" s="123"/>
      <c r="BXU23" s="123"/>
      <c r="BXV23" s="123"/>
      <c r="BXW23" s="123"/>
      <c r="BXX23" s="123"/>
      <c r="BXY23" s="123"/>
      <c r="BXZ23" s="123"/>
      <c r="BYA23" s="123"/>
      <c r="BYB23" s="123"/>
      <c r="BYC23" s="123"/>
      <c r="BYD23" s="123"/>
      <c r="BYE23" s="123"/>
      <c r="BYF23" s="123"/>
      <c r="BYG23" s="123"/>
      <c r="BYH23" s="123"/>
      <c r="BYI23" s="123"/>
      <c r="BYJ23" s="123"/>
      <c r="BYK23" s="123"/>
      <c r="BYL23" s="123"/>
      <c r="BYM23" s="123"/>
      <c r="BYN23" s="123"/>
      <c r="BYO23" s="123"/>
      <c r="BYP23" s="123"/>
      <c r="BYQ23" s="123"/>
      <c r="BYR23" s="123"/>
      <c r="BYS23" s="123"/>
      <c r="BYT23" s="123"/>
      <c r="BYU23" s="123"/>
      <c r="BYV23" s="123"/>
      <c r="BYW23" s="123"/>
      <c r="BYX23" s="123"/>
      <c r="BYY23" s="123"/>
      <c r="BYZ23" s="123"/>
      <c r="BZA23" s="123"/>
      <c r="BZB23" s="123"/>
      <c r="BZC23" s="123"/>
      <c r="BZD23" s="123"/>
      <c r="BZE23" s="123"/>
      <c r="BZF23" s="123"/>
      <c r="BZG23" s="123"/>
      <c r="BZH23" s="123"/>
      <c r="BZI23" s="123"/>
      <c r="BZJ23" s="123"/>
      <c r="BZK23" s="123"/>
      <c r="BZL23" s="123"/>
      <c r="BZM23" s="123"/>
      <c r="BZN23" s="123"/>
      <c r="BZO23" s="123"/>
      <c r="BZP23" s="123"/>
      <c r="BZQ23" s="123"/>
      <c r="BZR23" s="123"/>
      <c r="BZS23" s="123"/>
      <c r="BZT23" s="123"/>
      <c r="BZU23" s="123"/>
      <c r="BZV23" s="123"/>
      <c r="BZW23" s="123"/>
      <c r="BZX23" s="123"/>
      <c r="BZY23" s="123"/>
      <c r="BZZ23" s="123"/>
      <c r="CAA23" s="123"/>
      <c r="CAB23" s="123"/>
      <c r="CAC23" s="123"/>
      <c r="CAD23" s="123"/>
      <c r="CAE23" s="123"/>
      <c r="CAF23" s="123"/>
      <c r="CAG23" s="123"/>
      <c r="CAH23" s="123"/>
      <c r="CAI23" s="123"/>
      <c r="CAJ23" s="123"/>
      <c r="CAK23" s="123"/>
      <c r="CAL23" s="123"/>
      <c r="CAM23" s="123"/>
      <c r="CAN23" s="123"/>
      <c r="CAO23" s="123"/>
      <c r="CAP23" s="123"/>
      <c r="CAQ23" s="123"/>
      <c r="CAR23" s="123"/>
      <c r="CAS23" s="123"/>
      <c r="CAT23" s="123"/>
      <c r="CAU23" s="123"/>
      <c r="CAV23" s="123"/>
      <c r="CAW23" s="123"/>
      <c r="CAX23" s="123"/>
      <c r="CAY23" s="123"/>
      <c r="CAZ23" s="123"/>
      <c r="CBA23" s="123"/>
      <c r="CBB23" s="123"/>
      <c r="CBC23" s="123"/>
      <c r="CBD23" s="123"/>
      <c r="CBE23" s="123"/>
      <c r="CBF23" s="123"/>
      <c r="CBG23" s="123"/>
      <c r="CBH23" s="123"/>
      <c r="CBI23" s="123"/>
      <c r="CBJ23" s="123"/>
      <c r="CBK23" s="123"/>
      <c r="CBL23" s="123"/>
      <c r="CBM23" s="123"/>
      <c r="CBN23" s="123"/>
      <c r="CBO23" s="123"/>
      <c r="CBP23" s="123"/>
      <c r="CBQ23" s="123"/>
      <c r="CBR23" s="123"/>
      <c r="CBS23" s="123"/>
      <c r="CBT23" s="123"/>
      <c r="CBU23" s="123"/>
      <c r="CBV23" s="123"/>
      <c r="CBW23" s="123"/>
      <c r="CBX23" s="123"/>
      <c r="CBY23" s="123"/>
      <c r="CBZ23" s="123"/>
      <c r="CCA23" s="123"/>
      <c r="CCB23" s="123"/>
      <c r="CCC23" s="123"/>
      <c r="CCD23" s="123"/>
      <c r="CCE23" s="123"/>
      <c r="CCF23" s="123"/>
      <c r="CCG23" s="123"/>
      <c r="CCH23" s="123"/>
      <c r="CCI23" s="123"/>
      <c r="CCJ23" s="123"/>
      <c r="CCK23" s="123"/>
      <c r="CCL23" s="123"/>
      <c r="CCM23" s="123"/>
      <c r="CCN23" s="123"/>
      <c r="CCO23" s="123"/>
      <c r="CCP23" s="123"/>
      <c r="CCQ23" s="123"/>
      <c r="CCR23" s="123"/>
      <c r="CCS23" s="123"/>
      <c r="CCT23" s="123"/>
      <c r="CCU23" s="123"/>
      <c r="CCV23" s="123"/>
      <c r="CCW23" s="123"/>
      <c r="CCX23" s="123"/>
      <c r="CCY23" s="123"/>
      <c r="CCZ23" s="123"/>
      <c r="CDA23" s="123"/>
      <c r="CDB23" s="123"/>
      <c r="CDC23" s="123"/>
      <c r="CDD23" s="123"/>
      <c r="CDE23" s="123"/>
      <c r="CDF23" s="123"/>
      <c r="CDG23" s="123"/>
      <c r="CDH23" s="123"/>
      <c r="CDI23" s="123"/>
      <c r="CDJ23" s="123"/>
      <c r="CDK23" s="123"/>
      <c r="CDL23" s="123"/>
      <c r="CDM23" s="123"/>
      <c r="CDN23" s="123"/>
      <c r="CDO23" s="123"/>
      <c r="CDP23" s="123"/>
      <c r="CDQ23" s="123"/>
      <c r="CDR23" s="123"/>
      <c r="CDS23" s="123"/>
      <c r="CDT23" s="123"/>
      <c r="CDU23" s="123"/>
      <c r="CDV23" s="123"/>
      <c r="CDW23" s="123"/>
      <c r="CDX23" s="123"/>
      <c r="CDY23" s="123"/>
      <c r="CDZ23" s="123"/>
      <c r="CEA23" s="123"/>
      <c r="CEB23" s="123"/>
      <c r="CEC23" s="123"/>
      <c r="CED23" s="123"/>
      <c r="CEE23" s="123"/>
      <c r="CEF23" s="123"/>
      <c r="CEG23" s="123"/>
      <c r="CEH23" s="123"/>
      <c r="CEI23" s="123"/>
      <c r="CEJ23" s="123"/>
      <c r="CEK23" s="123"/>
      <c r="CEL23" s="123"/>
      <c r="CEM23" s="123"/>
      <c r="CEN23" s="123"/>
      <c r="CEO23" s="123"/>
      <c r="CEP23" s="123"/>
      <c r="CEQ23" s="123"/>
      <c r="CER23" s="123"/>
      <c r="CES23" s="123"/>
      <c r="CET23" s="123"/>
      <c r="CEU23" s="123"/>
      <c r="CEV23" s="123"/>
      <c r="CEW23" s="123"/>
      <c r="CEX23" s="123"/>
      <c r="CEY23" s="123"/>
      <c r="CEZ23" s="123"/>
      <c r="CFA23" s="123"/>
      <c r="CFB23" s="123"/>
      <c r="CFC23" s="123"/>
      <c r="CFD23" s="123"/>
      <c r="CFE23" s="123"/>
      <c r="CFF23" s="123"/>
      <c r="CFG23" s="123"/>
      <c r="CFH23" s="123"/>
      <c r="CFI23" s="123"/>
      <c r="CFJ23" s="123"/>
      <c r="CFK23" s="123"/>
      <c r="CFL23" s="123"/>
      <c r="CFM23" s="123"/>
      <c r="CFN23" s="123"/>
      <c r="CFO23" s="123"/>
      <c r="CFP23" s="123"/>
      <c r="CFQ23" s="123"/>
      <c r="CFR23" s="123"/>
      <c r="CFS23" s="123"/>
      <c r="CFT23" s="123"/>
      <c r="CFU23" s="123"/>
      <c r="CFV23" s="123"/>
      <c r="CFW23" s="123"/>
      <c r="CFX23" s="123"/>
      <c r="CFY23" s="123"/>
      <c r="CFZ23" s="123"/>
      <c r="CGA23" s="123"/>
      <c r="CGB23" s="123"/>
      <c r="CGC23" s="123"/>
      <c r="CGD23" s="123"/>
      <c r="CGE23" s="123"/>
      <c r="CGF23" s="123"/>
      <c r="CGG23" s="123"/>
      <c r="CGH23" s="123"/>
      <c r="CGI23" s="123"/>
      <c r="CGJ23" s="123"/>
      <c r="CGK23" s="123"/>
      <c r="CGL23" s="123"/>
      <c r="CGM23" s="123"/>
      <c r="CGN23" s="123"/>
      <c r="CGO23" s="123"/>
      <c r="CGP23" s="123"/>
      <c r="CGQ23" s="123"/>
      <c r="CGR23" s="123"/>
      <c r="CGS23" s="123"/>
      <c r="CGT23" s="123"/>
      <c r="CGU23" s="123"/>
      <c r="CGV23" s="123"/>
      <c r="CGW23" s="123"/>
      <c r="CGX23" s="123"/>
      <c r="CGY23" s="123"/>
      <c r="CGZ23" s="123"/>
      <c r="CHA23" s="123"/>
      <c r="CHB23" s="123"/>
      <c r="CHC23" s="123"/>
      <c r="CHD23" s="123"/>
      <c r="CHE23" s="123"/>
      <c r="CHF23" s="123"/>
      <c r="CHG23" s="123"/>
      <c r="CHH23" s="123"/>
      <c r="CHI23" s="123"/>
      <c r="CHJ23" s="123"/>
      <c r="CHK23" s="123"/>
      <c r="CHL23" s="123"/>
      <c r="CHM23" s="123"/>
      <c r="CHN23" s="123"/>
      <c r="CHO23" s="123"/>
      <c r="CHP23" s="123"/>
      <c r="CHQ23" s="123"/>
      <c r="CHR23" s="123"/>
      <c r="CHS23" s="123"/>
      <c r="CHT23" s="123"/>
      <c r="CHU23" s="123"/>
      <c r="CHV23" s="123"/>
      <c r="CHW23" s="123"/>
      <c r="CHX23" s="123"/>
      <c r="CHY23" s="123"/>
      <c r="CHZ23" s="123"/>
      <c r="CIA23" s="123"/>
      <c r="CIB23" s="123"/>
      <c r="CIC23" s="123"/>
      <c r="CID23" s="123"/>
      <c r="CIE23" s="123"/>
      <c r="CIF23" s="123"/>
      <c r="CIG23" s="123"/>
      <c r="CIH23" s="123"/>
      <c r="CII23" s="123"/>
      <c r="CIJ23" s="123"/>
      <c r="CIK23" s="123"/>
      <c r="CIL23" s="123"/>
      <c r="CIM23" s="123"/>
      <c r="CIN23" s="123"/>
      <c r="CIO23" s="123"/>
      <c r="CIP23" s="123"/>
      <c r="CIQ23" s="123"/>
      <c r="CIR23" s="123"/>
      <c r="CIS23" s="123"/>
      <c r="CIT23" s="123"/>
      <c r="CIU23" s="123"/>
      <c r="CIV23" s="123"/>
      <c r="CIW23" s="123"/>
      <c r="CIX23" s="123"/>
      <c r="CIY23" s="123"/>
      <c r="CIZ23" s="123"/>
      <c r="CJA23" s="123"/>
      <c r="CJB23" s="123"/>
      <c r="CJC23" s="123"/>
      <c r="CJD23" s="123"/>
      <c r="CJE23" s="123"/>
      <c r="CJF23" s="123"/>
      <c r="CJG23" s="123"/>
      <c r="CJH23" s="123"/>
      <c r="CJI23" s="123"/>
      <c r="CJJ23" s="123"/>
      <c r="CJK23" s="123"/>
      <c r="CJL23" s="123"/>
      <c r="CJM23" s="123"/>
      <c r="CJN23" s="123"/>
      <c r="CJO23" s="123"/>
      <c r="CJP23" s="123"/>
      <c r="CJQ23" s="123"/>
      <c r="CJR23" s="123"/>
      <c r="CJS23" s="123"/>
      <c r="CJT23" s="123"/>
      <c r="CJU23" s="123"/>
      <c r="CJV23" s="123"/>
      <c r="CJW23" s="123"/>
      <c r="CJX23" s="123"/>
      <c r="CJY23" s="123"/>
      <c r="CJZ23" s="123"/>
      <c r="CKA23" s="123"/>
      <c r="CKB23" s="123"/>
      <c r="CKC23" s="123"/>
      <c r="CKD23" s="123"/>
      <c r="CKE23" s="123"/>
      <c r="CKF23" s="123"/>
      <c r="CKG23" s="123"/>
      <c r="CKH23" s="123"/>
      <c r="CKI23" s="123"/>
      <c r="CKJ23" s="123"/>
      <c r="CKK23" s="123"/>
      <c r="CKL23" s="123"/>
      <c r="CKM23" s="123"/>
      <c r="CKN23" s="123"/>
      <c r="CKO23" s="123"/>
      <c r="CKP23" s="123"/>
      <c r="CKQ23" s="123"/>
      <c r="CKR23" s="123"/>
      <c r="CKS23" s="123"/>
      <c r="CKT23" s="123"/>
      <c r="CKU23" s="123"/>
      <c r="CKV23" s="123"/>
      <c r="CKW23" s="123"/>
      <c r="CKX23" s="123"/>
      <c r="CKY23" s="123"/>
      <c r="CKZ23" s="123"/>
      <c r="CLA23" s="123"/>
      <c r="CLB23" s="123"/>
      <c r="CLC23" s="123"/>
      <c r="CLD23" s="123"/>
      <c r="CLE23" s="123"/>
      <c r="CLF23" s="123"/>
      <c r="CLG23" s="123"/>
      <c r="CLH23" s="123"/>
      <c r="CLI23" s="123"/>
      <c r="CLJ23" s="123"/>
      <c r="CLK23" s="123"/>
      <c r="CLL23" s="123"/>
      <c r="CLM23" s="123"/>
      <c r="CLN23" s="123"/>
      <c r="CLO23" s="123"/>
      <c r="CLP23" s="123"/>
      <c r="CLQ23" s="123"/>
      <c r="CLR23" s="123"/>
      <c r="CLS23" s="123"/>
      <c r="CLT23" s="123"/>
      <c r="CLU23" s="123"/>
      <c r="CLV23" s="123"/>
      <c r="CLW23" s="123"/>
      <c r="CLX23" s="123"/>
      <c r="CLY23" s="123"/>
      <c r="CLZ23" s="123"/>
      <c r="CMA23" s="123"/>
      <c r="CMB23" s="123"/>
      <c r="CMC23" s="123"/>
      <c r="CMD23" s="123"/>
      <c r="CME23" s="123"/>
      <c r="CMF23" s="123"/>
      <c r="CMG23" s="123"/>
      <c r="CMH23" s="123"/>
      <c r="CMI23" s="123"/>
      <c r="CMJ23" s="123"/>
      <c r="CMK23" s="123"/>
      <c r="CML23" s="123"/>
      <c r="CMM23" s="123"/>
      <c r="CMN23" s="123"/>
      <c r="CMO23" s="123"/>
      <c r="CMP23" s="123"/>
      <c r="CMQ23" s="123"/>
      <c r="CMR23" s="123"/>
      <c r="CMS23" s="123"/>
      <c r="CMT23" s="123"/>
      <c r="CMU23" s="123"/>
      <c r="CMV23" s="123"/>
      <c r="CMW23" s="123"/>
      <c r="CMX23" s="123"/>
      <c r="CMY23" s="123"/>
      <c r="CMZ23" s="123"/>
      <c r="CNA23" s="123"/>
      <c r="CNB23" s="123"/>
      <c r="CNC23" s="123"/>
      <c r="CND23" s="123"/>
      <c r="CNE23" s="123"/>
      <c r="CNF23" s="123"/>
      <c r="CNG23" s="123"/>
      <c r="CNH23" s="123"/>
      <c r="CNI23" s="123"/>
      <c r="CNJ23" s="123"/>
      <c r="CNK23" s="123"/>
      <c r="CNL23" s="123"/>
      <c r="CNM23" s="123"/>
      <c r="CNN23" s="123"/>
      <c r="CNO23" s="123"/>
      <c r="CNP23" s="123"/>
      <c r="CNQ23" s="123"/>
      <c r="CNR23" s="123"/>
      <c r="CNS23" s="123"/>
      <c r="CNT23" s="123"/>
      <c r="CNU23" s="123"/>
      <c r="CNV23" s="123"/>
      <c r="CNW23" s="123"/>
      <c r="CNX23" s="123"/>
      <c r="CNY23" s="123"/>
      <c r="CNZ23" s="123"/>
      <c r="COA23" s="123"/>
      <c r="COB23" s="123"/>
      <c r="COC23" s="123"/>
      <c r="COD23" s="123"/>
      <c r="COE23" s="123"/>
      <c r="COF23" s="123"/>
      <c r="COG23" s="123"/>
      <c r="COH23" s="123"/>
      <c r="COI23" s="123"/>
      <c r="COJ23" s="123"/>
      <c r="COK23" s="123"/>
      <c r="COL23" s="123"/>
      <c r="COM23" s="123"/>
      <c r="CON23" s="123"/>
      <c r="COO23" s="123"/>
      <c r="COP23" s="123"/>
      <c r="COQ23" s="123"/>
      <c r="COR23" s="123"/>
      <c r="COS23" s="123"/>
      <c r="COT23" s="123"/>
      <c r="COU23" s="123"/>
      <c r="COV23" s="123"/>
      <c r="COW23" s="123"/>
      <c r="COX23" s="123"/>
      <c r="COY23" s="123"/>
      <c r="COZ23" s="123"/>
      <c r="CPA23" s="123"/>
      <c r="CPB23" s="123"/>
      <c r="CPC23" s="123"/>
      <c r="CPD23" s="123"/>
      <c r="CPE23" s="123"/>
      <c r="CPF23" s="123"/>
      <c r="CPG23" s="123"/>
      <c r="CPH23" s="123"/>
      <c r="CPI23" s="123"/>
      <c r="CPJ23" s="123"/>
      <c r="CPK23" s="123"/>
      <c r="CPL23" s="123"/>
      <c r="CPM23" s="123"/>
      <c r="CPN23" s="123"/>
      <c r="CPO23" s="123"/>
      <c r="CPP23" s="123"/>
      <c r="CPQ23" s="123"/>
      <c r="CPR23" s="123"/>
      <c r="CPS23" s="123"/>
      <c r="CPT23" s="123"/>
      <c r="CPU23" s="123"/>
      <c r="CPV23" s="123"/>
      <c r="CPW23" s="123"/>
      <c r="CPX23" s="123"/>
      <c r="CPY23" s="123"/>
      <c r="CPZ23" s="123"/>
      <c r="CQA23" s="123"/>
      <c r="CQB23" s="123"/>
      <c r="CQC23" s="123"/>
      <c r="CQD23" s="123"/>
      <c r="CQE23" s="123"/>
      <c r="CQF23" s="123"/>
      <c r="CQG23" s="123"/>
      <c r="CQH23" s="123"/>
      <c r="CQI23" s="123"/>
      <c r="CQJ23" s="123"/>
      <c r="CQK23" s="123"/>
      <c r="CQL23" s="123"/>
      <c r="CQM23" s="123"/>
      <c r="CQN23" s="123"/>
      <c r="CQO23" s="123"/>
      <c r="CQP23" s="123"/>
      <c r="CQQ23" s="123"/>
      <c r="CQR23" s="123"/>
      <c r="CQS23" s="123"/>
      <c r="CQT23" s="123"/>
      <c r="CQU23" s="123"/>
      <c r="CQV23" s="123"/>
      <c r="CQW23" s="123"/>
      <c r="CQX23" s="123"/>
      <c r="CQY23" s="123"/>
      <c r="CQZ23" s="123"/>
      <c r="CRA23" s="123"/>
      <c r="CRB23" s="123"/>
      <c r="CRC23" s="123"/>
      <c r="CRD23" s="123"/>
      <c r="CRE23" s="123"/>
      <c r="CRF23" s="123"/>
      <c r="CRG23" s="123"/>
      <c r="CRH23" s="123"/>
      <c r="CRI23" s="123"/>
      <c r="CRJ23" s="123"/>
      <c r="CRK23" s="123"/>
      <c r="CRL23" s="123"/>
      <c r="CRM23" s="123"/>
      <c r="CRN23" s="123"/>
      <c r="CRO23" s="123"/>
      <c r="CRP23" s="123"/>
      <c r="CRQ23" s="123"/>
      <c r="CRR23" s="123"/>
      <c r="CRS23" s="123"/>
      <c r="CRT23" s="123"/>
      <c r="CRU23" s="123"/>
      <c r="CRV23" s="123"/>
      <c r="CRW23" s="123"/>
      <c r="CRX23" s="123"/>
      <c r="CRY23" s="123"/>
      <c r="CRZ23" s="123"/>
      <c r="CSA23" s="123"/>
      <c r="CSB23" s="123"/>
      <c r="CSC23" s="123"/>
      <c r="CSD23" s="123"/>
      <c r="CSE23" s="123"/>
      <c r="CSF23" s="123"/>
      <c r="CSG23" s="123"/>
      <c r="CSH23" s="123"/>
      <c r="CSI23" s="123"/>
      <c r="CSJ23" s="123"/>
      <c r="CSK23" s="123"/>
      <c r="CSL23" s="123"/>
      <c r="CSM23" s="123"/>
      <c r="CSN23" s="123"/>
      <c r="CSO23" s="123"/>
      <c r="CSP23" s="123"/>
      <c r="CSQ23" s="123"/>
      <c r="CSR23" s="123"/>
      <c r="CSS23" s="123"/>
      <c r="CST23" s="123"/>
      <c r="CSU23" s="123"/>
      <c r="CSV23" s="123"/>
      <c r="CSW23" s="123"/>
      <c r="CSX23" s="123"/>
      <c r="CSY23" s="123"/>
      <c r="CSZ23" s="123"/>
      <c r="CTA23" s="123"/>
      <c r="CTB23" s="123"/>
      <c r="CTC23" s="123"/>
      <c r="CTD23" s="123"/>
      <c r="CTE23" s="123"/>
      <c r="CTF23" s="123"/>
      <c r="CTG23" s="123"/>
      <c r="CTH23" s="123"/>
      <c r="CTI23" s="123"/>
      <c r="CTJ23" s="123"/>
      <c r="CTK23" s="123"/>
      <c r="CTL23" s="123"/>
      <c r="CTM23" s="123"/>
      <c r="CTN23" s="123"/>
      <c r="CTO23" s="123"/>
      <c r="CTP23" s="123"/>
      <c r="CTQ23" s="123"/>
      <c r="CTR23" s="123"/>
      <c r="CTS23" s="123"/>
      <c r="CTT23" s="123"/>
      <c r="CTU23" s="123"/>
      <c r="CTV23" s="123"/>
      <c r="CTW23" s="123"/>
      <c r="CTX23" s="123"/>
      <c r="CTY23" s="123"/>
      <c r="CTZ23" s="123"/>
      <c r="CUA23" s="123"/>
      <c r="CUB23" s="123"/>
      <c r="CUC23" s="123"/>
      <c r="CUD23" s="123"/>
      <c r="CUE23" s="123"/>
      <c r="CUF23" s="123"/>
      <c r="CUG23" s="123"/>
      <c r="CUH23" s="123"/>
      <c r="CUI23" s="123"/>
      <c r="CUJ23" s="123"/>
      <c r="CUK23" s="123"/>
      <c r="CUL23" s="123"/>
      <c r="CUM23" s="123"/>
      <c r="CUN23" s="123"/>
      <c r="CUO23" s="123"/>
      <c r="CUP23" s="123"/>
      <c r="CUQ23" s="123"/>
      <c r="CUR23" s="123"/>
      <c r="CUS23" s="123"/>
      <c r="CUT23" s="123"/>
      <c r="CUU23" s="123"/>
      <c r="CUV23" s="123"/>
      <c r="CUW23" s="123"/>
      <c r="CUX23" s="123"/>
      <c r="CUY23" s="123"/>
      <c r="CUZ23" s="123"/>
      <c r="CVA23" s="123"/>
      <c r="CVB23" s="123"/>
      <c r="CVC23" s="123"/>
      <c r="CVD23" s="123"/>
      <c r="CVE23" s="123"/>
      <c r="CVF23" s="123"/>
      <c r="CVG23" s="123"/>
      <c r="CVH23" s="123"/>
      <c r="CVI23" s="123"/>
      <c r="CVJ23" s="123"/>
      <c r="CVK23" s="123"/>
      <c r="CVL23" s="123"/>
      <c r="CVM23" s="123"/>
      <c r="CVN23" s="123"/>
      <c r="CVO23" s="123"/>
      <c r="CVP23" s="123"/>
      <c r="CVQ23" s="123"/>
      <c r="CVR23" s="123"/>
      <c r="CVS23" s="123"/>
      <c r="CVT23" s="123"/>
      <c r="CVU23" s="123"/>
      <c r="CVV23" s="123"/>
      <c r="CVW23" s="123"/>
      <c r="CVX23" s="123"/>
      <c r="CVY23" s="123"/>
      <c r="CVZ23" s="123"/>
      <c r="CWA23" s="123"/>
      <c r="CWB23" s="123"/>
      <c r="CWC23" s="123"/>
      <c r="CWD23" s="123"/>
      <c r="CWE23" s="123"/>
      <c r="CWF23" s="123"/>
      <c r="CWG23" s="123"/>
      <c r="CWH23" s="123"/>
      <c r="CWI23" s="123"/>
      <c r="CWJ23" s="123"/>
      <c r="CWK23" s="123"/>
      <c r="CWL23" s="123"/>
      <c r="CWM23" s="123"/>
      <c r="CWN23" s="123"/>
      <c r="CWO23" s="123"/>
      <c r="CWP23" s="123"/>
      <c r="CWQ23" s="123"/>
      <c r="CWR23" s="123"/>
      <c r="CWS23" s="123"/>
      <c r="CWT23" s="123"/>
      <c r="CWU23" s="123"/>
      <c r="CWV23" s="123"/>
      <c r="CWW23" s="123"/>
      <c r="CWX23" s="123"/>
      <c r="CWY23" s="123"/>
      <c r="CWZ23" s="123"/>
      <c r="CXA23" s="123"/>
      <c r="CXB23" s="123"/>
      <c r="CXC23" s="123"/>
      <c r="CXD23" s="123"/>
      <c r="CXE23" s="123"/>
      <c r="CXF23" s="123"/>
      <c r="CXG23" s="123"/>
      <c r="CXH23" s="123"/>
      <c r="CXI23" s="123"/>
      <c r="CXJ23" s="123"/>
      <c r="CXK23" s="123"/>
      <c r="CXL23" s="123"/>
      <c r="CXM23" s="123"/>
      <c r="CXN23" s="123"/>
      <c r="CXO23" s="123"/>
      <c r="CXP23" s="123"/>
      <c r="CXQ23" s="123"/>
      <c r="CXR23" s="123"/>
      <c r="CXS23" s="123"/>
      <c r="CXT23" s="123"/>
      <c r="CXU23" s="123"/>
      <c r="CXV23" s="123"/>
      <c r="CXW23" s="123"/>
      <c r="CXX23" s="123"/>
      <c r="CXY23" s="123"/>
      <c r="CXZ23" s="123"/>
      <c r="CYA23" s="123"/>
      <c r="CYB23" s="123"/>
      <c r="CYC23" s="123"/>
      <c r="CYD23" s="123"/>
      <c r="CYE23" s="123"/>
      <c r="CYF23" s="123"/>
      <c r="CYG23" s="123"/>
      <c r="CYH23" s="123"/>
      <c r="CYI23" s="123"/>
      <c r="CYJ23" s="123"/>
      <c r="CYK23" s="123"/>
      <c r="CYL23" s="123"/>
      <c r="CYM23" s="123"/>
      <c r="CYN23" s="123"/>
      <c r="CYO23" s="123"/>
      <c r="CYP23" s="123"/>
      <c r="CYQ23" s="123"/>
      <c r="CYR23" s="123"/>
      <c r="CYS23" s="123"/>
      <c r="CYT23" s="123"/>
      <c r="CYU23" s="123"/>
      <c r="CYV23" s="123"/>
      <c r="CYW23" s="123"/>
      <c r="CYX23" s="123"/>
      <c r="CYY23" s="123"/>
      <c r="CYZ23" s="123"/>
      <c r="CZA23" s="123"/>
      <c r="CZB23" s="123"/>
      <c r="CZC23" s="123"/>
      <c r="CZD23" s="123"/>
      <c r="CZE23" s="123"/>
      <c r="CZF23" s="123"/>
      <c r="CZG23" s="123"/>
      <c r="CZH23" s="123"/>
      <c r="CZI23" s="123"/>
      <c r="CZJ23" s="123"/>
      <c r="CZK23" s="123"/>
      <c r="CZL23" s="123"/>
      <c r="CZM23" s="123"/>
      <c r="CZN23" s="123"/>
      <c r="CZO23" s="123"/>
      <c r="CZP23" s="123"/>
      <c r="CZQ23" s="123"/>
      <c r="CZR23" s="123"/>
      <c r="CZS23" s="123"/>
      <c r="CZT23" s="123"/>
      <c r="CZU23" s="123"/>
      <c r="CZV23" s="123"/>
      <c r="CZW23" s="123"/>
      <c r="CZX23" s="123"/>
      <c r="CZY23" s="123"/>
      <c r="CZZ23" s="123"/>
      <c r="DAA23" s="123"/>
      <c r="DAB23" s="123"/>
      <c r="DAC23" s="123"/>
      <c r="DAD23" s="123"/>
      <c r="DAE23" s="123"/>
      <c r="DAF23" s="123"/>
      <c r="DAG23" s="123"/>
      <c r="DAH23" s="123"/>
      <c r="DAI23" s="123"/>
      <c r="DAJ23" s="123"/>
      <c r="DAK23" s="123"/>
      <c r="DAL23" s="123"/>
      <c r="DAM23" s="123"/>
      <c r="DAN23" s="123"/>
      <c r="DAO23" s="123"/>
      <c r="DAP23" s="123"/>
      <c r="DAQ23" s="123"/>
      <c r="DAR23" s="123"/>
      <c r="DAS23" s="123"/>
      <c r="DAT23" s="123"/>
      <c r="DAU23" s="123"/>
      <c r="DAV23" s="123"/>
      <c r="DAW23" s="123"/>
      <c r="DAX23" s="123"/>
      <c r="DAY23" s="123"/>
      <c r="DAZ23" s="123"/>
      <c r="DBA23" s="123"/>
      <c r="DBB23" s="123"/>
      <c r="DBC23" s="123"/>
      <c r="DBD23" s="123"/>
      <c r="DBE23" s="123"/>
      <c r="DBF23" s="123"/>
      <c r="DBG23" s="123"/>
      <c r="DBH23" s="123"/>
      <c r="DBI23" s="123"/>
      <c r="DBJ23" s="123"/>
      <c r="DBK23" s="123"/>
      <c r="DBL23" s="123"/>
      <c r="DBM23" s="123"/>
      <c r="DBN23" s="123"/>
      <c r="DBO23" s="123"/>
      <c r="DBP23" s="123"/>
      <c r="DBQ23" s="123"/>
      <c r="DBR23" s="123"/>
      <c r="DBS23" s="123"/>
      <c r="DBT23" s="123"/>
      <c r="DBU23" s="123"/>
      <c r="DBV23" s="123"/>
      <c r="DBW23" s="123"/>
      <c r="DBX23" s="123"/>
      <c r="DBY23" s="123"/>
      <c r="DBZ23" s="123"/>
      <c r="DCA23" s="123"/>
      <c r="DCB23" s="123"/>
      <c r="DCC23" s="123"/>
      <c r="DCD23" s="123"/>
      <c r="DCE23" s="123"/>
      <c r="DCF23" s="123"/>
      <c r="DCG23" s="123"/>
      <c r="DCH23" s="123"/>
      <c r="DCI23" s="123"/>
      <c r="DCJ23" s="123"/>
      <c r="DCK23" s="123"/>
      <c r="DCL23" s="123"/>
      <c r="DCM23" s="123"/>
      <c r="DCN23" s="123"/>
      <c r="DCO23" s="123"/>
      <c r="DCP23" s="123"/>
      <c r="DCQ23" s="123"/>
      <c r="DCR23" s="123"/>
      <c r="DCS23" s="123"/>
      <c r="DCT23" s="123"/>
      <c r="DCU23" s="123"/>
      <c r="DCV23" s="123"/>
      <c r="DCW23" s="123"/>
      <c r="DCX23" s="123"/>
      <c r="DCY23" s="123"/>
      <c r="DCZ23" s="123"/>
      <c r="DDA23" s="123"/>
      <c r="DDB23" s="123"/>
      <c r="DDC23" s="123"/>
      <c r="DDD23" s="123"/>
      <c r="DDE23" s="123"/>
      <c r="DDF23" s="123"/>
      <c r="DDG23" s="123"/>
      <c r="DDH23" s="123"/>
      <c r="DDI23" s="123"/>
      <c r="DDJ23" s="123"/>
      <c r="DDK23" s="123"/>
      <c r="DDL23" s="123"/>
      <c r="DDM23" s="123"/>
      <c r="DDN23" s="123"/>
      <c r="DDO23" s="123"/>
      <c r="DDP23" s="123"/>
      <c r="DDQ23" s="123"/>
      <c r="DDR23" s="123"/>
      <c r="DDS23" s="123"/>
      <c r="DDT23" s="123"/>
      <c r="DDU23" s="123"/>
      <c r="DDV23" s="123"/>
      <c r="DDW23" s="123"/>
      <c r="DDX23" s="123"/>
      <c r="DDY23" s="123"/>
      <c r="DDZ23" s="123"/>
      <c r="DEA23" s="123"/>
      <c r="DEB23" s="123"/>
      <c r="DEC23" s="123"/>
      <c r="DED23" s="123"/>
      <c r="DEE23" s="123"/>
      <c r="DEF23" s="123"/>
      <c r="DEG23" s="123"/>
      <c r="DEH23" s="123"/>
      <c r="DEI23" s="123"/>
      <c r="DEJ23" s="123"/>
      <c r="DEK23" s="123"/>
      <c r="DEL23" s="123"/>
      <c r="DEM23" s="123"/>
      <c r="DEN23" s="123"/>
      <c r="DEO23" s="123"/>
      <c r="DEP23" s="123"/>
      <c r="DEQ23" s="123"/>
      <c r="DER23" s="123"/>
      <c r="DES23" s="123"/>
      <c r="DET23" s="123"/>
      <c r="DEU23" s="123"/>
      <c r="DEV23" s="123"/>
      <c r="DEW23" s="123"/>
      <c r="DEX23" s="123"/>
      <c r="DEY23" s="123"/>
      <c r="DEZ23" s="123"/>
      <c r="DFA23" s="123"/>
      <c r="DFB23" s="123"/>
      <c r="DFC23" s="123"/>
      <c r="DFD23" s="123"/>
      <c r="DFE23" s="123"/>
      <c r="DFF23" s="123"/>
      <c r="DFG23" s="123"/>
      <c r="DFH23" s="123"/>
      <c r="DFI23" s="123"/>
      <c r="DFJ23" s="123"/>
      <c r="DFK23" s="123"/>
      <c r="DFL23" s="123"/>
      <c r="DFM23" s="123"/>
      <c r="DFN23" s="123"/>
      <c r="DFO23" s="123"/>
      <c r="DFP23" s="123"/>
      <c r="DFQ23" s="123"/>
      <c r="DFR23" s="123"/>
      <c r="DFS23" s="123"/>
      <c r="DFT23" s="123"/>
      <c r="DFU23" s="123"/>
      <c r="DFV23" s="123"/>
      <c r="DFW23" s="123"/>
      <c r="DFX23" s="123"/>
      <c r="DFY23" s="123"/>
      <c r="DFZ23" s="123"/>
      <c r="DGA23" s="123"/>
      <c r="DGB23" s="123"/>
      <c r="DGC23" s="123"/>
      <c r="DGD23" s="123"/>
      <c r="DGE23" s="123"/>
      <c r="DGF23" s="123"/>
      <c r="DGG23" s="123"/>
      <c r="DGH23" s="123"/>
      <c r="DGI23" s="123"/>
      <c r="DGJ23" s="123"/>
      <c r="DGK23" s="123"/>
      <c r="DGL23" s="123"/>
      <c r="DGM23" s="123"/>
      <c r="DGN23" s="123"/>
      <c r="DGO23" s="123"/>
      <c r="DGP23" s="123"/>
      <c r="DGQ23" s="123"/>
      <c r="DGR23" s="123"/>
      <c r="DGS23" s="123"/>
      <c r="DGT23" s="123"/>
      <c r="DGU23" s="123"/>
      <c r="DGV23" s="123"/>
      <c r="DGW23" s="123"/>
      <c r="DGX23" s="123"/>
      <c r="DGY23" s="123"/>
      <c r="DGZ23" s="123"/>
      <c r="DHA23" s="123"/>
      <c r="DHB23" s="123"/>
      <c r="DHC23" s="123"/>
      <c r="DHD23" s="123"/>
      <c r="DHE23" s="123"/>
      <c r="DHF23" s="123"/>
      <c r="DHG23" s="123"/>
      <c r="DHH23" s="123"/>
      <c r="DHI23" s="123"/>
      <c r="DHJ23" s="123"/>
      <c r="DHK23" s="123"/>
      <c r="DHL23" s="123"/>
      <c r="DHM23" s="123"/>
      <c r="DHN23" s="123"/>
      <c r="DHO23" s="123"/>
      <c r="DHP23" s="123"/>
      <c r="DHQ23" s="123"/>
      <c r="DHR23" s="123"/>
      <c r="DHS23" s="123"/>
      <c r="DHT23" s="123"/>
      <c r="DHU23" s="123"/>
      <c r="DHV23" s="123"/>
      <c r="DHW23" s="123"/>
      <c r="DHX23" s="123"/>
      <c r="DHY23" s="123"/>
      <c r="DHZ23" s="123"/>
      <c r="DIA23" s="123"/>
      <c r="DIB23" s="123"/>
      <c r="DIC23" s="123"/>
      <c r="DID23" s="123"/>
      <c r="DIE23" s="123"/>
      <c r="DIF23" s="123"/>
      <c r="DIG23" s="123"/>
      <c r="DIH23" s="123"/>
      <c r="DII23" s="123"/>
      <c r="DIJ23" s="123"/>
      <c r="DIK23" s="123"/>
      <c r="DIL23" s="123"/>
      <c r="DIM23" s="123"/>
      <c r="DIN23" s="123"/>
      <c r="DIO23" s="123"/>
      <c r="DIP23" s="123"/>
      <c r="DIQ23" s="123"/>
      <c r="DIR23" s="123"/>
      <c r="DIS23" s="123"/>
      <c r="DIT23" s="123"/>
      <c r="DIU23" s="123"/>
      <c r="DIV23" s="123"/>
      <c r="DIW23" s="123"/>
      <c r="DIX23" s="123"/>
      <c r="DIY23" s="123"/>
      <c r="DIZ23" s="123"/>
      <c r="DJA23" s="123"/>
      <c r="DJB23" s="123"/>
      <c r="DJC23" s="123"/>
      <c r="DJD23" s="123"/>
      <c r="DJE23" s="123"/>
      <c r="DJF23" s="123"/>
      <c r="DJG23" s="123"/>
      <c r="DJH23" s="123"/>
      <c r="DJI23" s="123"/>
      <c r="DJJ23" s="123"/>
      <c r="DJK23" s="123"/>
      <c r="DJL23" s="123"/>
      <c r="DJM23" s="123"/>
      <c r="DJN23" s="123"/>
      <c r="DJO23" s="123"/>
      <c r="DJP23" s="123"/>
      <c r="DJQ23" s="123"/>
      <c r="DJR23" s="123"/>
      <c r="DJS23" s="123"/>
      <c r="DJT23" s="123"/>
      <c r="DJU23" s="123"/>
      <c r="DJV23" s="123"/>
      <c r="DJW23" s="123"/>
      <c r="DJX23" s="123"/>
      <c r="DJY23" s="123"/>
      <c r="DJZ23" s="123"/>
      <c r="DKA23" s="123"/>
      <c r="DKB23" s="123"/>
      <c r="DKC23" s="123"/>
      <c r="DKD23" s="123"/>
      <c r="DKE23" s="123"/>
      <c r="DKF23" s="123"/>
      <c r="DKG23" s="123"/>
      <c r="DKH23" s="123"/>
      <c r="DKI23" s="123"/>
      <c r="DKJ23" s="123"/>
      <c r="DKK23" s="123"/>
      <c r="DKL23" s="123"/>
      <c r="DKM23" s="123"/>
      <c r="DKN23" s="123"/>
      <c r="DKO23" s="123"/>
      <c r="DKP23" s="123"/>
      <c r="DKQ23" s="123"/>
      <c r="DKR23" s="123"/>
      <c r="DKS23" s="123"/>
      <c r="DKT23" s="123"/>
      <c r="DKU23" s="123"/>
      <c r="DKV23" s="123"/>
      <c r="DKW23" s="123"/>
      <c r="DKX23" s="123"/>
      <c r="DKY23" s="123"/>
      <c r="DKZ23" s="123"/>
      <c r="DLA23" s="123"/>
      <c r="DLB23" s="123"/>
      <c r="DLC23" s="123"/>
      <c r="DLD23" s="123"/>
      <c r="DLE23" s="123"/>
      <c r="DLF23" s="123"/>
      <c r="DLG23" s="123"/>
      <c r="DLH23" s="123"/>
      <c r="DLI23" s="123"/>
      <c r="DLJ23" s="123"/>
      <c r="DLK23" s="123"/>
      <c r="DLL23" s="123"/>
      <c r="DLM23" s="123"/>
      <c r="DLN23" s="123"/>
      <c r="DLO23" s="123"/>
      <c r="DLP23" s="123"/>
      <c r="DLQ23" s="123"/>
      <c r="DLR23" s="123"/>
      <c r="DLS23" s="123"/>
      <c r="DLT23" s="123"/>
      <c r="DLU23" s="123"/>
      <c r="DLV23" s="123"/>
      <c r="DLW23" s="123"/>
      <c r="DLX23" s="123"/>
      <c r="DLY23" s="123"/>
      <c r="DLZ23" s="123"/>
      <c r="DMA23" s="123"/>
      <c r="DMB23" s="123"/>
      <c r="DMC23" s="123"/>
      <c r="DMD23" s="123"/>
      <c r="DME23" s="123"/>
      <c r="DMF23" s="123"/>
      <c r="DMG23" s="123"/>
      <c r="DMH23" s="123"/>
      <c r="DMI23" s="123"/>
      <c r="DMJ23" s="123"/>
      <c r="DMK23" s="123"/>
      <c r="DML23" s="123"/>
      <c r="DMM23" s="123"/>
      <c r="DMN23" s="123"/>
      <c r="DMO23" s="123"/>
      <c r="DMP23" s="123"/>
      <c r="DMQ23" s="123"/>
      <c r="DMR23" s="123"/>
      <c r="DMS23" s="123"/>
      <c r="DMT23" s="123"/>
      <c r="DMU23" s="123"/>
      <c r="DMV23" s="123"/>
      <c r="DMW23" s="123"/>
      <c r="DMX23" s="123"/>
      <c r="DMY23" s="123"/>
      <c r="DMZ23" s="123"/>
      <c r="DNA23" s="123"/>
      <c r="DNB23" s="123"/>
      <c r="DNC23" s="123"/>
      <c r="DND23" s="123"/>
      <c r="DNE23" s="123"/>
      <c r="DNF23" s="123"/>
      <c r="DNG23" s="123"/>
      <c r="DNH23" s="123"/>
      <c r="DNI23" s="123"/>
      <c r="DNJ23" s="123"/>
      <c r="DNK23" s="123"/>
      <c r="DNL23" s="123"/>
      <c r="DNM23" s="123"/>
      <c r="DNN23" s="123"/>
      <c r="DNO23" s="123"/>
      <c r="DNP23" s="123"/>
      <c r="DNQ23" s="123"/>
      <c r="DNR23" s="123"/>
      <c r="DNS23" s="123"/>
      <c r="DNT23" s="123"/>
      <c r="DNU23" s="123"/>
      <c r="DNV23" s="123"/>
      <c r="DNW23" s="123"/>
      <c r="DNX23" s="123"/>
      <c r="DNY23" s="123"/>
      <c r="DNZ23" s="123"/>
      <c r="DOA23" s="123"/>
      <c r="DOB23" s="123"/>
      <c r="DOC23" s="123"/>
      <c r="DOD23" s="123"/>
      <c r="DOE23" s="123"/>
      <c r="DOF23" s="123"/>
      <c r="DOG23" s="123"/>
      <c r="DOH23" s="123"/>
      <c r="DOI23" s="123"/>
      <c r="DOJ23" s="123"/>
      <c r="DOK23" s="123"/>
      <c r="DOL23" s="123"/>
      <c r="DOM23" s="123"/>
      <c r="DON23" s="123"/>
      <c r="DOO23" s="123"/>
      <c r="DOP23" s="123"/>
      <c r="DOQ23" s="123"/>
      <c r="DOR23" s="123"/>
      <c r="DOS23" s="123"/>
      <c r="DOT23" s="123"/>
      <c r="DOU23" s="123"/>
      <c r="DOV23" s="123"/>
      <c r="DOW23" s="123"/>
      <c r="DOX23" s="123"/>
      <c r="DOY23" s="123"/>
      <c r="DOZ23" s="123"/>
      <c r="DPA23" s="123"/>
      <c r="DPB23" s="123"/>
      <c r="DPC23" s="123"/>
      <c r="DPD23" s="123"/>
      <c r="DPE23" s="123"/>
      <c r="DPF23" s="123"/>
      <c r="DPG23" s="123"/>
      <c r="DPH23" s="123"/>
      <c r="DPI23" s="123"/>
      <c r="DPJ23" s="123"/>
      <c r="DPK23" s="123"/>
      <c r="DPL23" s="123"/>
      <c r="DPM23" s="123"/>
      <c r="DPN23" s="123"/>
      <c r="DPO23" s="123"/>
      <c r="DPP23" s="123"/>
      <c r="DPQ23" s="123"/>
      <c r="DPR23" s="123"/>
      <c r="DPS23" s="123"/>
      <c r="DPT23" s="123"/>
      <c r="DPU23" s="123"/>
      <c r="DPV23" s="123"/>
      <c r="DPW23" s="123"/>
      <c r="DPX23" s="123"/>
      <c r="DPY23" s="123"/>
      <c r="DPZ23" s="123"/>
      <c r="DQA23" s="123"/>
      <c r="DQB23" s="123"/>
      <c r="DQC23" s="123"/>
      <c r="DQD23" s="123"/>
      <c r="DQE23" s="123"/>
      <c r="DQF23" s="123"/>
      <c r="DQG23" s="123"/>
      <c r="DQH23" s="123"/>
      <c r="DQI23" s="123"/>
      <c r="DQJ23" s="123"/>
      <c r="DQK23" s="123"/>
      <c r="DQL23" s="123"/>
      <c r="DQM23" s="123"/>
      <c r="DQN23" s="123"/>
      <c r="DQO23" s="123"/>
      <c r="DQP23" s="123"/>
      <c r="DQQ23" s="123"/>
      <c r="DQR23" s="123"/>
      <c r="DQS23" s="123"/>
      <c r="DQT23" s="123"/>
      <c r="DQU23" s="123"/>
      <c r="DQV23" s="123"/>
      <c r="DQW23" s="123"/>
      <c r="DQX23" s="123"/>
      <c r="DQY23" s="123"/>
      <c r="DQZ23" s="123"/>
      <c r="DRA23" s="123"/>
      <c r="DRB23" s="123"/>
      <c r="DRC23" s="123"/>
      <c r="DRD23" s="123"/>
      <c r="DRE23" s="123"/>
      <c r="DRF23" s="123"/>
      <c r="DRG23" s="123"/>
      <c r="DRH23" s="123"/>
      <c r="DRI23" s="123"/>
      <c r="DRJ23" s="123"/>
      <c r="DRK23" s="123"/>
      <c r="DRL23" s="123"/>
      <c r="DRM23" s="123"/>
      <c r="DRN23" s="123"/>
      <c r="DRO23" s="123"/>
      <c r="DRP23" s="123"/>
      <c r="DRQ23" s="123"/>
      <c r="DRR23" s="123"/>
      <c r="DRS23" s="123"/>
      <c r="DRT23" s="123"/>
      <c r="DRU23" s="123"/>
      <c r="DRV23" s="123"/>
      <c r="DRW23" s="123"/>
      <c r="DRX23" s="123"/>
      <c r="DRY23" s="123"/>
      <c r="DRZ23" s="123"/>
      <c r="DSA23" s="123"/>
      <c r="DSB23" s="123"/>
      <c r="DSC23" s="123"/>
      <c r="DSD23" s="123"/>
      <c r="DSE23" s="123"/>
      <c r="DSF23" s="123"/>
      <c r="DSG23" s="123"/>
      <c r="DSH23" s="123"/>
      <c r="DSI23" s="123"/>
      <c r="DSJ23" s="123"/>
      <c r="DSK23" s="123"/>
      <c r="DSL23" s="123"/>
      <c r="DSM23" s="123"/>
      <c r="DSN23" s="123"/>
      <c r="DSO23" s="123"/>
      <c r="DSP23" s="123"/>
      <c r="DSQ23" s="123"/>
      <c r="DSR23" s="123"/>
      <c r="DSS23" s="123"/>
      <c r="DST23" s="123"/>
      <c r="DSU23" s="123"/>
      <c r="DSV23" s="123"/>
      <c r="DSW23" s="123"/>
      <c r="DSX23" s="123"/>
      <c r="DSY23" s="123"/>
      <c r="DSZ23" s="123"/>
      <c r="DTA23" s="123"/>
      <c r="DTB23" s="123"/>
      <c r="DTC23" s="123"/>
      <c r="DTD23" s="123"/>
      <c r="DTE23" s="123"/>
      <c r="DTF23" s="123"/>
      <c r="DTG23" s="123"/>
      <c r="DTH23" s="123"/>
      <c r="DTI23" s="123"/>
      <c r="DTJ23" s="123"/>
      <c r="DTK23" s="123"/>
      <c r="DTL23" s="123"/>
      <c r="DTM23" s="123"/>
      <c r="DTN23" s="123"/>
      <c r="DTO23" s="123"/>
      <c r="DTP23" s="123"/>
      <c r="DTQ23" s="123"/>
      <c r="DTR23" s="123"/>
      <c r="DTS23" s="123"/>
      <c r="DTT23" s="123"/>
      <c r="DTU23" s="123"/>
      <c r="DTV23" s="123"/>
      <c r="DTW23" s="123"/>
      <c r="DTX23" s="123"/>
      <c r="DTY23" s="123"/>
      <c r="DTZ23" s="123"/>
      <c r="DUA23" s="123"/>
      <c r="DUB23" s="123"/>
      <c r="DUC23" s="123"/>
      <c r="DUD23" s="123"/>
      <c r="DUE23" s="123"/>
      <c r="DUF23" s="123"/>
      <c r="DUG23" s="123"/>
      <c r="DUH23" s="123"/>
      <c r="DUI23" s="123"/>
      <c r="DUJ23" s="123"/>
      <c r="DUK23" s="123"/>
      <c r="DUL23" s="123"/>
      <c r="DUM23" s="123"/>
      <c r="DUN23" s="123"/>
      <c r="DUO23" s="123"/>
      <c r="DUP23" s="123"/>
      <c r="DUQ23" s="123"/>
      <c r="DUR23" s="123"/>
      <c r="DUS23" s="123"/>
      <c r="DUT23" s="123"/>
      <c r="DUU23" s="123"/>
      <c r="DUV23" s="123"/>
      <c r="DUW23" s="123"/>
      <c r="DUX23" s="123"/>
      <c r="DUY23" s="123"/>
      <c r="DUZ23" s="123"/>
      <c r="DVA23" s="123"/>
      <c r="DVB23" s="123"/>
      <c r="DVC23" s="123"/>
      <c r="DVD23" s="123"/>
      <c r="DVE23" s="123"/>
      <c r="DVF23" s="123"/>
      <c r="DVG23" s="123"/>
      <c r="DVH23" s="123"/>
      <c r="DVI23" s="123"/>
      <c r="DVJ23" s="123"/>
      <c r="DVK23" s="123"/>
      <c r="DVL23" s="123"/>
      <c r="DVM23" s="123"/>
      <c r="DVN23" s="123"/>
      <c r="DVO23" s="123"/>
      <c r="DVP23" s="123"/>
      <c r="DVQ23" s="123"/>
      <c r="DVR23" s="123"/>
      <c r="DVS23" s="123"/>
      <c r="DVT23" s="123"/>
      <c r="DVU23" s="123"/>
      <c r="DVV23" s="123"/>
      <c r="DVW23" s="123"/>
      <c r="DVX23" s="123"/>
      <c r="DVY23" s="123"/>
      <c r="DVZ23" s="123"/>
      <c r="DWA23" s="123"/>
      <c r="DWB23" s="123"/>
      <c r="DWC23" s="123"/>
      <c r="DWD23" s="123"/>
      <c r="DWE23" s="123"/>
      <c r="DWF23" s="123"/>
      <c r="DWG23" s="123"/>
      <c r="DWH23" s="123"/>
      <c r="DWI23" s="123"/>
      <c r="DWJ23" s="123"/>
      <c r="DWK23" s="123"/>
      <c r="DWL23" s="123"/>
      <c r="DWM23" s="123"/>
      <c r="DWN23" s="123"/>
      <c r="DWO23" s="123"/>
      <c r="DWP23" s="123"/>
      <c r="DWQ23" s="123"/>
      <c r="DWR23" s="123"/>
      <c r="DWS23" s="123"/>
      <c r="DWT23" s="123"/>
      <c r="DWU23" s="123"/>
      <c r="DWV23" s="123"/>
      <c r="DWW23" s="123"/>
      <c r="DWX23" s="123"/>
      <c r="DWY23" s="123"/>
      <c r="DWZ23" s="123"/>
      <c r="DXA23" s="123"/>
      <c r="DXB23" s="123"/>
      <c r="DXC23" s="123"/>
      <c r="DXD23" s="123"/>
      <c r="DXE23" s="123"/>
      <c r="DXF23" s="123"/>
      <c r="DXG23" s="123"/>
      <c r="DXH23" s="123"/>
      <c r="DXI23" s="123"/>
      <c r="DXJ23" s="123"/>
      <c r="DXK23" s="123"/>
      <c r="DXL23" s="123"/>
      <c r="DXM23" s="123"/>
      <c r="DXN23" s="123"/>
      <c r="DXO23" s="123"/>
      <c r="DXP23" s="123"/>
      <c r="DXQ23" s="123"/>
      <c r="DXR23" s="123"/>
      <c r="DXS23" s="123"/>
      <c r="DXT23" s="123"/>
      <c r="DXU23" s="123"/>
      <c r="DXV23" s="123"/>
      <c r="DXW23" s="123"/>
      <c r="DXX23" s="123"/>
      <c r="DXY23" s="123"/>
      <c r="DXZ23" s="123"/>
      <c r="DYA23" s="123"/>
      <c r="DYB23" s="123"/>
      <c r="DYC23" s="123"/>
      <c r="DYD23" s="123"/>
      <c r="DYE23" s="123"/>
      <c r="DYF23" s="123"/>
      <c r="DYG23" s="123"/>
      <c r="DYH23" s="123"/>
      <c r="DYI23" s="123"/>
      <c r="DYJ23" s="123"/>
      <c r="DYK23" s="123"/>
      <c r="DYL23" s="123"/>
      <c r="DYM23" s="123"/>
      <c r="DYN23" s="123"/>
      <c r="DYO23" s="123"/>
      <c r="DYP23" s="123"/>
      <c r="DYQ23" s="123"/>
      <c r="DYR23" s="123"/>
      <c r="DYS23" s="123"/>
      <c r="DYT23" s="123"/>
      <c r="DYU23" s="123"/>
      <c r="DYV23" s="123"/>
      <c r="DYW23" s="123"/>
      <c r="DYX23" s="123"/>
      <c r="DYY23" s="123"/>
      <c r="DYZ23" s="123"/>
      <c r="DZA23" s="123"/>
      <c r="DZB23" s="123"/>
      <c r="DZC23" s="123"/>
      <c r="DZD23" s="123"/>
      <c r="DZE23" s="123"/>
      <c r="DZF23" s="123"/>
      <c r="DZG23" s="123"/>
      <c r="DZH23" s="123"/>
      <c r="DZI23" s="123"/>
      <c r="DZJ23" s="123"/>
      <c r="DZK23" s="123"/>
      <c r="DZL23" s="123"/>
      <c r="DZM23" s="123"/>
      <c r="DZN23" s="123"/>
      <c r="DZO23" s="123"/>
      <c r="DZP23" s="123"/>
      <c r="DZQ23" s="123"/>
      <c r="DZR23" s="123"/>
      <c r="DZS23" s="123"/>
      <c r="DZT23" s="123"/>
      <c r="DZU23" s="123"/>
      <c r="DZV23" s="123"/>
      <c r="DZW23" s="123"/>
      <c r="DZX23" s="123"/>
      <c r="DZY23" s="123"/>
      <c r="DZZ23" s="123"/>
      <c r="EAA23" s="123"/>
      <c r="EAB23" s="123"/>
      <c r="EAC23" s="123"/>
      <c r="EAD23" s="123"/>
      <c r="EAE23" s="123"/>
      <c r="EAF23" s="123"/>
      <c r="EAG23" s="123"/>
      <c r="EAH23" s="123"/>
      <c r="EAI23" s="123"/>
      <c r="EAJ23" s="123"/>
      <c r="EAK23" s="123"/>
      <c r="EAL23" s="123"/>
      <c r="EAM23" s="123"/>
      <c r="EAN23" s="123"/>
      <c r="EAO23" s="123"/>
      <c r="EAP23" s="123"/>
      <c r="EAQ23" s="123"/>
      <c r="EAR23" s="123"/>
      <c r="EAS23" s="123"/>
      <c r="EAT23" s="123"/>
      <c r="EAU23" s="123"/>
      <c r="EAV23" s="123"/>
      <c r="EAW23" s="123"/>
      <c r="EAX23" s="123"/>
      <c r="EAY23" s="123"/>
      <c r="EAZ23" s="123"/>
      <c r="EBA23" s="123"/>
      <c r="EBB23" s="123"/>
      <c r="EBC23" s="123"/>
      <c r="EBD23" s="123"/>
      <c r="EBE23" s="123"/>
      <c r="EBF23" s="123"/>
      <c r="EBG23" s="123"/>
      <c r="EBH23" s="123"/>
      <c r="EBI23" s="123"/>
      <c r="EBJ23" s="123"/>
      <c r="EBK23" s="123"/>
      <c r="EBL23" s="123"/>
      <c r="EBM23" s="123"/>
      <c r="EBN23" s="123"/>
      <c r="EBO23" s="123"/>
      <c r="EBP23" s="123"/>
      <c r="EBQ23" s="123"/>
      <c r="EBR23" s="123"/>
      <c r="EBS23" s="123"/>
      <c r="EBT23" s="123"/>
      <c r="EBU23" s="123"/>
      <c r="EBV23" s="123"/>
      <c r="EBW23" s="123"/>
      <c r="EBX23" s="123"/>
      <c r="EBY23" s="123"/>
      <c r="EBZ23" s="123"/>
      <c r="ECA23" s="123"/>
      <c r="ECB23" s="123"/>
      <c r="ECC23" s="123"/>
      <c r="ECD23" s="123"/>
      <c r="ECE23" s="123"/>
      <c r="ECF23" s="123"/>
      <c r="ECG23" s="123"/>
      <c r="ECH23" s="123"/>
      <c r="ECI23" s="123"/>
      <c r="ECJ23" s="123"/>
      <c r="ECK23" s="123"/>
      <c r="ECL23" s="123"/>
      <c r="ECM23" s="123"/>
      <c r="ECN23" s="123"/>
      <c r="ECO23" s="123"/>
      <c r="ECP23" s="123"/>
      <c r="ECQ23" s="123"/>
      <c r="ECR23" s="123"/>
      <c r="ECS23" s="123"/>
      <c r="ECT23" s="123"/>
      <c r="ECU23" s="123"/>
      <c r="ECV23" s="123"/>
      <c r="ECW23" s="123"/>
      <c r="ECX23" s="123"/>
      <c r="ECY23" s="123"/>
      <c r="ECZ23" s="123"/>
      <c r="EDA23" s="123"/>
      <c r="EDB23" s="123"/>
      <c r="EDC23" s="123"/>
      <c r="EDD23" s="123"/>
      <c r="EDE23" s="123"/>
      <c r="EDF23" s="123"/>
      <c r="EDG23" s="123"/>
      <c r="EDH23" s="123"/>
      <c r="EDI23" s="123"/>
      <c r="EDJ23" s="123"/>
      <c r="EDK23" s="123"/>
      <c r="EDL23" s="123"/>
      <c r="EDM23" s="123"/>
      <c r="EDN23" s="123"/>
      <c r="EDO23" s="123"/>
      <c r="EDP23" s="123"/>
      <c r="EDQ23" s="123"/>
      <c r="EDR23" s="123"/>
      <c r="EDS23" s="123"/>
      <c r="EDT23" s="123"/>
      <c r="EDU23" s="123"/>
      <c r="EDV23" s="123"/>
      <c r="EDW23" s="123"/>
      <c r="EDX23" s="123"/>
      <c r="EDY23" s="123"/>
      <c r="EDZ23" s="123"/>
      <c r="EEA23" s="123"/>
      <c r="EEB23" s="123"/>
      <c r="EEC23" s="123"/>
      <c r="EED23" s="123"/>
      <c r="EEE23" s="123"/>
      <c r="EEF23" s="123"/>
      <c r="EEG23" s="123"/>
      <c r="EEH23" s="123"/>
      <c r="EEI23" s="123"/>
      <c r="EEJ23" s="123"/>
      <c r="EEK23" s="123"/>
      <c r="EEL23" s="123"/>
      <c r="EEM23" s="123"/>
      <c r="EEN23" s="123"/>
      <c r="EEO23" s="123"/>
      <c r="EEP23" s="123"/>
      <c r="EEQ23" s="123"/>
      <c r="EER23" s="123"/>
      <c r="EES23" s="123"/>
      <c r="EET23" s="123"/>
      <c r="EEU23" s="123"/>
      <c r="EEV23" s="123"/>
      <c r="EEW23" s="123"/>
      <c r="EEX23" s="123"/>
      <c r="EEY23" s="123"/>
      <c r="EEZ23" s="123"/>
      <c r="EFA23" s="123"/>
      <c r="EFB23" s="123"/>
      <c r="EFC23" s="123"/>
      <c r="EFD23" s="123"/>
      <c r="EFE23" s="123"/>
      <c r="EFF23" s="123"/>
      <c r="EFG23" s="123"/>
      <c r="EFH23" s="123"/>
      <c r="EFI23" s="123"/>
      <c r="EFJ23" s="123"/>
      <c r="EFK23" s="123"/>
      <c r="EFL23" s="123"/>
      <c r="EFM23" s="123"/>
      <c r="EFN23" s="123"/>
      <c r="EFO23" s="123"/>
      <c r="EFP23" s="123"/>
      <c r="EFQ23" s="123"/>
      <c r="EFR23" s="123"/>
      <c r="EFS23" s="123"/>
      <c r="EFT23" s="123"/>
      <c r="EFU23" s="123"/>
      <c r="EFV23" s="123"/>
      <c r="EFW23" s="123"/>
      <c r="EFX23" s="123"/>
      <c r="EFY23" s="123"/>
      <c r="EFZ23" s="123"/>
      <c r="EGA23" s="123"/>
      <c r="EGB23" s="123"/>
      <c r="EGC23" s="123"/>
      <c r="EGD23" s="123"/>
      <c r="EGE23" s="123"/>
      <c r="EGF23" s="123"/>
      <c r="EGG23" s="123"/>
      <c r="EGH23" s="123"/>
      <c r="EGI23" s="123"/>
      <c r="EGJ23" s="123"/>
      <c r="EGK23" s="123"/>
      <c r="EGL23" s="123"/>
      <c r="EGM23" s="123"/>
      <c r="EGN23" s="123"/>
      <c r="EGO23" s="123"/>
      <c r="EGP23" s="123"/>
      <c r="EGQ23" s="123"/>
      <c r="EGR23" s="123"/>
      <c r="EGS23" s="123"/>
      <c r="EGT23" s="123"/>
      <c r="EGU23" s="123"/>
      <c r="EGV23" s="123"/>
      <c r="EGW23" s="123"/>
      <c r="EGX23" s="123"/>
      <c r="EGY23" s="123"/>
      <c r="EGZ23" s="123"/>
      <c r="EHA23" s="123"/>
      <c r="EHB23" s="123"/>
      <c r="EHC23" s="123"/>
      <c r="EHD23" s="123"/>
      <c r="EHE23" s="123"/>
      <c r="EHF23" s="123"/>
      <c r="EHG23" s="123"/>
      <c r="EHH23" s="123"/>
      <c r="EHI23" s="123"/>
      <c r="EHJ23" s="123"/>
      <c r="EHK23" s="123"/>
      <c r="EHL23" s="123"/>
      <c r="EHM23" s="123"/>
      <c r="EHN23" s="123"/>
      <c r="EHO23" s="123"/>
      <c r="EHP23" s="123"/>
      <c r="EHQ23" s="123"/>
      <c r="EHR23" s="123"/>
      <c r="EHS23" s="123"/>
      <c r="EHT23" s="123"/>
      <c r="EHU23" s="123"/>
      <c r="EHV23" s="123"/>
      <c r="EHW23" s="123"/>
      <c r="EHX23" s="123"/>
      <c r="EHY23" s="123"/>
      <c r="EHZ23" s="123"/>
      <c r="EIA23" s="123"/>
      <c r="EIB23" s="123"/>
      <c r="EIC23" s="123"/>
      <c r="EID23" s="123"/>
      <c r="EIE23" s="123"/>
      <c r="EIF23" s="123"/>
      <c r="EIG23" s="123"/>
      <c r="EIH23" s="123"/>
      <c r="EII23" s="123"/>
      <c r="EIJ23" s="123"/>
      <c r="EIK23" s="123"/>
      <c r="EIL23" s="123"/>
      <c r="EIM23" s="123"/>
      <c r="EIN23" s="123"/>
      <c r="EIO23" s="123"/>
      <c r="EIP23" s="123"/>
      <c r="EIQ23" s="123"/>
      <c r="EIR23" s="123"/>
      <c r="EIS23" s="123"/>
      <c r="EIT23" s="123"/>
      <c r="EIU23" s="123"/>
      <c r="EIV23" s="123"/>
      <c r="EIW23" s="123"/>
      <c r="EIX23" s="123"/>
      <c r="EIY23" s="123"/>
      <c r="EIZ23" s="123"/>
      <c r="EJA23" s="123"/>
      <c r="EJB23" s="123"/>
      <c r="EJC23" s="123"/>
      <c r="EJD23" s="123"/>
      <c r="EJE23" s="123"/>
      <c r="EJF23" s="123"/>
      <c r="EJG23" s="123"/>
      <c r="EJH23" s="123"/>
      <c r="EJI23" s="123"/>
      <c r="EJJ23" s="123"/>
      <c r="EJK23" s="123"/>
      <c r="EJL23" s="123"/>
      <c r="EJM23" s="123"/>
      <c r="EJN23" s="123"/>
      <c r="EJO23" s="123"/>
      <c r="EJP23" s="123"/>
      <c r="EJQ23" s="123"/>
      <c r="EJR23" s="123"/>
      <c r="EJS23" s="123"/>
      <c r="EJT23" s="123"/>
      <c r="EJU23" s="123"/>
      <c r="EJV23" s="123"/>
      <c r="EJW23" s="123"/>
      <c r="EJX23" s="123"/>
      <c r="EJY23" s="123"/>
      <c r="EJZ23" s="123"/>
      <c r="EKA23" s="123"/>
      <c r="EKB23" s="123"/>
      <c r="EKC23" s="123"/>
      <c r="EKD23" s="123"/>
      <c r="EKE23" s="123"/>
      <c r="EKF23" s="123"/>
      <c r="EKG23" s="123"/>
      <c r="EKH23" s="123"/>
      <c r="EKI23" s="123"/>
      <c r="EKJ23" s="123"/>
      <c r="EKK23" s="123"/>
      <c r="EKL23" s="123"/>
      <c r="EKM23" s="123"/>
      <c r="EKN23" s="123"/>
      <c r="EKO23" s="123"/>
      <c r="EKP23" s="123"/>
      <c r="EKQ23" s="123"/>
      <c r="EKR23" s="123"/>
      <c r="EKS23" s="123"/>
      <c r="EKT23" s="123"/>
      <c r="EKU23" s="123"/>
      <c r="EKV23" s="123"/>
      <c r="EKW23" s="123"/>
      <c r="EKX23" s="123"/>
      <c r="EKY23" s="123"/>
      <c r="EKZ23" s="123"/>
      <c r="ELA23" s="123"/>
      <c r="ELB23" s="123"/>
      <c r="ELC23" s="123"/>
      <c r="ELD23" s="123"/>
      <c r="ELE23" s="123"/>
      <c r="ELF23" s="123"/>
      <c r="ELG23" s="123"/>
      <c r="ELH23" s="123"/>
      <c r="ELI23" s="123"/>
      <c r="ELJ23" s="123"/>
      <c r="ELK23" s="123"/>
      <c r="ELL23" s="123"/>
      <c r="ELM23" s="123"/>
      <c r="ELN23" s="123"/>
      <c r="ELO23" s="123"/>
      <c r="ELP23" s="123"/>
      <c r="ELQ23" s="123"/>
      <c r="ELR23" s="123"/>
      <c r="ELS23" s="123"/>
      <c r="ELT23" s="123"/>
      <c r="ELU23" s="123"/>
      <c r="ELV23" s="123"/>
      <c r="ELW23" s="123"/>
      <c r="ELX23" s="123"/>
      <c r="ELY23" s="123"/>
      <c r="ELZ23" s="123"/>
      <c r="EMA23" s="123"/>
      <c r="EMB23" s="123"/>
      <c r="EMC23" s="123"/>
      <c r="EMD23" s="123"/>
      <c r="EME23" s="123"/>
      <c r="EMF23" s="123"/>
      <c r="EMG23" s="123"/>
      <c r="EMH23" s="123"/>
      <c r="EMI23" s="123"/>
      <c r="EMJ23" s="123"/>
      <c r="EMK23" s="123"/>
      <c r="EML23" s="123"/>
      <c r="EMM23" s="123"/>
      <c r="EMN23" s="123"/>
      <c r="EMO23" s="123"/>
      <c r="EMP23" s="123"/>
      <c r="EMQ23" s="123"/>
      <c r="EMR23" s="123"/>
      <c r="EMS23" s="123"/>
      <c r="EMT23" s="123"/>
      <c r="EMU23" s="123"/>
      <c r="EMV23" s="123"/>
      <c r="EMW23" s="123"/>
      <c r="EMX23" s="123"/>
      <c r="EMY23" s="123"/>
      <c r="EMZ23" s="123"/>
      <c r="ENA23" s="123"/>
      <c r="ENB23" s="123"/>
      <c r="ENC23" s="123"/>
      <c r="END23" s="123"/>
      <c r="ENE23" s="123"/>
      <c r="ENF23" s="123"/>
      <c r="ENG23" s="123"/>
      <c r="ENH23" s="123"/>
      <c r="ENI23" s="123"/>
      <c r="ENJ23" s="123"/>
      <c r="ENK23" s="123"/>
      <c r="ENL23" s="123"/>
      <c r="ENM23" s="123"/>
      <c r="ENN23" s="123"/>
      <c r="ENO23" s="123"/>
      <c r="ENP23" s="123"/>
      <c r="ENQ23" s="123"/>
      <c r="ENR23" s="123"/>
      <c r="ENS23" s="123"/>
      <c r="ENT23" s="123"/>
      <c r="ENU23" s="123"/>
      <c r="ENV23" s="123"/>
      <c r="ENW23" s="123"/>
      <c r="ENX23" s="123"/>
      <c r="ENY23" s="123"/>
      <c r="ENZ23" s="123"/>
      <c r="EOA23" s="123"/>
      <c r="EOB23" s="123"/>
      <c r="EOC23" s="123"/>
      <c r="EOD23" s="123"/>
      <c r="EOE23" s="123"/>
      <c r="EOF23" s="123"/>
      <c r="EOG23" s="123"/>
      <c r="EOH23" s="123"/>
      <c r="EOI23" s="123"/>
      <c r="EOJ23" s="123"/>
      <c r="EOK23" s="123"/>
      <c r="EOL23" s="123"/>
      <c r="EOM23" s="123"/>
      <c r="EON23" s="123"/>
      <c r="EOO23" s="123"/>
      <c r="EOP23" s="123"/>
      <c r="EOQ23" s="123"/>
      <c r="EOR23" s="123"/>
      <c r="EOS23" s="123"/>
      <c r="EOT23" s="123"/>
      <c r="EOU23" s="123"/>
      <c r="EOV23" s="123"/>
      <c r="EOW23" s="123"/>
      <c r="EOX23" s="123"/>
      <c r="EOY23" s="123"/>
      <c r="EOZ23" s="123"/>
      <c r="EPA23" s="123"/>
      <c r="EPB23" s="123"/>
      <c r="EPC23" s="123"/>
      <c r="EPD23" s="123"/>
      <c r="EPE23" s="123"/>
      <c r="EPF23" s="123"/>
      <c r="EPG23" s="123"/>
      <c r="EPH23" s="123"/>
      <c r="EPI23" s="123"/>
      <c r="EPJ23" s="123"/>
      <c r="EPK23" s="123"/>
      <c r="EPL23" s="123"/>
      <c r="EPM23" s="123"/>
      <c r="EPN23" s="123"/>
      <c r="EPO23" s="123"/>
      <c r="EPP23" s="123"/>
      <c r="EPQ23" s="123"/>
      <c r="EPR23" s="123"/>
      <c r="EPS23" s="123"/>
      <c r="EPT23" s="123"/>
      <c r="EPU23" s="123"/>
      <c r="EPV23" s="123"/>
      <c r="EPW23" s="123"/>
      <c r="EPX23" s="123"/>
      <c r="EPY23" s="123"/>
      <c r="EPZ23" s="123"/>
      <c r="EQA23" s="123"/>
      <c r="EQB23" s="123"/>
      <c r="EQC23" s="123"/>
      <c r="EQD23" s="123"/>
      <c r="EQE23" s="123"/>
      <c r="EQF23" s="123"/>
      <c r="EQG23" s="123"/>
      <c r="EQH23" s="123"/>
      <c r="EQI23" s="123"/>
      <c r="EQJ23" s="123"/>
      <c r="EQK23" s="123"/>
      <c r="EQL23" s="123"/>
      <c r="EQM23" s="123"/>
      <c r="EQN23" s="123"/>
      <c r="EQO23" s="123"/>
      <c r="EQP23" s="123"/>
      <c r="EQQ23" s="123"/>
      <c r="EQR23" s="123"/>
      <c r="EQS23" s="123"/>
      <c r="EQT23" s="123"/>
      <c r="EQU23" s="123"/>
      <c r="EQV23" s="123"/>
      <c r="EQW23" s="123"/>
      <c r="EQX23" s="123"/>
      <c r="EQY23" s="123"/>
      <c r="EQZ23" s="123"/>
      <c r="ERA23" s="123"/>
      <c r="ERB23" s="123"/>
      <c r="ERC23" s="123"/>
      <c r="ERD23" s="123"/>
      <c r="ERE23" s="123"/>
      <c r="ERF23" s="123"/>
      <c r="ERG23" s="123"/>
      <c r="ERH23" s="123"/>
      <c r="ERI23" s="123"/>
      <c r="ERJ23" s="123"/>
      <c r="ERK23" s="123"/>
      <c r="ERL23" s="123"/>
      <c r="ERM23" s="123"/>
      <c r="ERN23" s="123"/>
      <c r="ERO23" s="123"/>
      <c r="ERP23" s="123"/>
      <c r="ERQ23" s="123"/>
      <c r="ERR23" s="123"/>
      <c r="ERS23" s="123"/>
      <c r="ERT23" s="123"/>
      <c r="ERU23" s="123"/>
      <c r="ERV23" s="123"/>
      <c r="ERW23" s="123"/>
      <c r="ERX23" s="123"/>
      <c r="ERY23" s="123"/>
      <c r="ERZ23" s="123"/>
      <c r="ESA23" s="123"/>
      <c r="ESB23" s="123"/>
      <c r="ESC23" s="123"/>
      <c r="ESD23" s="123"/>
      <c r="ESE23" s="123"/>
      <c r="ESF23" s="123"/>
      <c r="ESG23" s="123"/>
      <c r="ESH23" s="123"/>
      <c r="ESI23" s="123"/>
      <c r="ESJ23" s="123"/>
      <c r="ESK23" s="123"/>
      <c r="ESL23" s="123"/>
      <c r="ESM23" s="123"/>
      <c r="ESN23" s="123"/>
      <c r="ESO23" s="123"/>
      <c r="ESP23" s="123"/>
      <c r="ESQ23" s="123"/>
      <c r="ESR23" s="123"/>
      <c r="ESS23" s="123"/>
      <c r="EST23" s="123"/>
      <c r="ESU23" s="123"/>
      <c r="ESV23" s="123"/>
      <c r="ESW23" s="123"/>
      <c r="ESX23" s="123"/>
      <c r="ESY23" s="123"/>
      <c r="ESZ23" s="123"/>
      <c r="ETA23" s="123"/>
      <c r="ETB23" s="123"/>
      <c r="ETC23" s="123"/>
      <c r="ETD23" s="123"/>
      <c r="ETE23" s="123"/>
      <c r="ETF23" s="123"/>
      <c r="ETG23" s="123"/>
      <c r="ETH23" s="123"/>
      <c r="ETI23" s="123"/>
      <c r="ETJ23" s="123"/>
      <c r="ETK23" s="123"/>
      <c r="ETL23" s="123"/>
      <c r="ETM23" s="123"/>
      <c r="ETN23" s="123"/>
      <c r="ETO23" s="123"/>
      <c r="ETP23" s="123"/>
      <c r="ETQ23" s="123"/>
      <c r="ETR23" s="123"/>
      <c r="ETS23" s="123"/>
      <c r="ETT23" s="123"/>
      <c r="ETU23" s="123"/>
      <c r="ETV23" s="123"/>
      <c r="ETW23" s="123"/>
      <c r="ETX23" s="123"/>
      <c r="ETY23" s="123"/>
      <c r="ETZ23" s="123"/>
      <c r="EUA23" s="123"/>
      <c r="EUB23" s="123"/>
      <c r="EUC23" s="123"/>
      <c r="EUD23" s="123"/>
      <c r="EUE23" s="123"/>
      <c r="EUF23" s="123"/>
      <c r="EUG23" s="123"/>
      <c r="EUH23" s="123"/>
      <c r="EUI23" s="123"/>
      <c r="EUJ23" s="123"/>
      <c r="EUK23" s="123"/>
      <c r="EUL23" s="123"/>
      <c r="EUM23" s="123"/>
      <c r="EUN23" s="123"/>
      <c r="EUO23" s="123"/>
      <c r="EUP23" s="123"/>
      <c r="EUQ23" s="123"/>
      <c r="EUR23" s="123"/>
      <c r="EUS23" s="123"/>
      <c r="EUT23" s="123"/>
      <c r="EUU23" s="123"/>
      <c r="EUV23" s="123"/>
      <c r="EUW23" s="123"/>
      <c r="EUX23" s="123"/>
      <c r="EUY23" s="123"/>
      <c r="EUZ23" s="123"/>
      <c r="EVA23" s="123"/>
      <c r="EVB23" s="123"/>
      <c r="EVC23" s="123"/>
      <c r="EVD23" s="123"/>
      <c r="EVE23" s="123"/>
      <c r="EVF23" s="123"/>
      <c r="EVG23" s="123"/>
      <c r="EVH23" s="123"/>
      <c r="EVI23" s="123"/>
      <c r="EVJ23" s="123"/>
      <c r="EVK23" s="123"/>
      <c r="EVL23" s="123"/>
      <c r="EVM23" s="123"/>
      <c r="EVN23" s="123"/>
      <c r="EVO23" s="123"/>
      <c r="EVP23" s="123"/>
      <c r="EVQ23" s="123"/>
      <c r="EVR23" s="123"/>
      <c r="EVS23" s="123"/>
      <c r="EVT23" s="123"/>
      <c r="EVU23" s="123"/>
      <c r="EVV23" s="123"/>
      <c r="EVW23" s="123"/>
      <c r="EVX23" s="123"/>
      <c r="EVY23" s="123"/>
      <c r="EVZ23" s="123"/>
      <c r="EWA23" s="123"/>
      <c r="EWB23" s="123"/>
      <c r="EWC23" s="123"/>
      <c r="EWD23" s="123"/>
      <c r="EWE23" s="123"/>
      <c r="EWF23" s="123"/>
      <c r="EWG23" s="123"/>
      <c r="EWH23" s="123"/>
      <c r="EWI23" s="123"/>
      <c r="EWJ23" s="123"/>
      <c r="EWK23" s="123"/>
      <c r="EWL23" s="123"/>
      <c r="EWM23" s="123"/>
      <c r="EWN23" s="123"/>
      <c r="EWO23" s="123"/>
      <c r="EWP23" s="123"/>
      <c r="EWQ23" s="123"/>
      <c r="EWR23" s="123"/>
      <c r="EWS23" s="123"/>
      <c r="EWT23" s="123"/>
      <c r="EWU23" s="123"/>
      <c r="EWV23" s="123"/>
      <c r="EWW23" s="123"/>
      <c r="EWX23" s="123"/>
      <c r="EWY23" s="123"/>
      <c r="EWZ23" s="123"/>
      <c r="EXA23" s="123"/>
      <c r="EXB23" s="123"/>
      <c r="EXC23" s="123"/>
      <c r="EXD23" s="123"/>
      <c r="EXE23" s="123"/>
      <c r="EXF23" s="123"/>
      <c r="EXG23" s="123"/>
      <c r="EXH23" s="123"/>
      <c r="EXI23" s="123"/>
      <c r="EXJ23" s="123"/>
      <c r="EXK23" s="123"/>
      <c r="EXL23" s="123"/>
      <c r="EXM23" s="123"/>
      <c r="EXN23" s="123"/>
      <c r="EXO23" s="123"/>
      <c r="EXP23" s="123"/>
      <c r="EXQ23" s="123"/>
      <c r="EXR23" s="123"/>
      <c r="EXS23" s="123"/>
      <c r="EXT23" s="123"/>
      <c r="EXU23" s="123"/>
      <c r="EXV23" s="123"/>
      <c r="EXW23" s="123"/>
      <c r="EXX23" s="123"/>
      <c r="EXY23" s="123"/>
      <c r="EXZ23" s="123"/>
      <c r="EYA23" s="123"/>
      <c r="EYB23" s="123"/>
      <c r="EYC23" s="123"/>
      <c r="EYD23" s="123"/>
      <c r="EYE23" s="123"/>
      <c r="EYF23" s="123"/>
      <c r="EYG23" s="123"/>
      <c r="EYH23" s="123"/>
      <c r="EYI23" s="123"/>
      <c r="EYJ23" s="123"/>
      <c r="EYK23" s="123"/>
      <c r="EYL23" s="123"/>
      <c r="EYM23" s="123"/>
      <c r="EYN23" s="123"/>
      <c r="EYO23" s="123"/>
      <c r="EYP23" s="123"/>
      <c r="EYQ23" s="123"/>
      <c r="EYR23" s="123"/>
      <c r="EYS23" s="123"/>
      <c r="EYT23" s="123"/>
      <c r="EYU23" s="123"/>
      <c r="EYV23" s="123"/>
      <c r="EYW23" s="123"/>
      <c r="EYX23" s="123"/>
      <c r="EYY23" s="123"/>
      <c r="EYZ23" s="123"/>
      <c r="EZA23" s="123"/>
      <c r="EZB23" s="123"/>
      <c r="EZC23" s="123"/>
      <c r="EZD23" s="123"/>
      <c r="EZE23" s="123"/>
      <c r="EZF23" s="123"/>
      <c r="EZG23" s="123"/>
      <c r="EZH23" s="123"/>
      <c r="EZI23" s="123"/>
      <c r="EZJ23" s="123"/>
      <c r="EZK23" s="123"/>
      <c r="EZL23" s="123"/>
      <c r="EZM23" s="123"/>
      <c r="EZN23" s="123"/>
      <c r="EZO23" s="123"/>
      <c r="EZP23" s="123"/>
      <c r="EZQ23" s="123"/>
      <c r="EZR23" s="123"/>
      <c r="EZS23" s="123"/>
      <c r="EZT23" s="123"/>
      <c r="EZU23" s="123"/>
      <c r="EZV23" s="123"/>
      <c r="EZW23" s="123"/>
      <c r="EZX23" s="123"/>
      <c r="EZY23" s="123"/>
      <c r="EZZ23" s="123"/>
      <c r="FAA23" s="123"/>
      <c r="FAB23" s="123"/>
      <c r="FAC23" s="123"/>
      <c r="FAD23" s="123"/>
      <c r="FAE23" s="123"/>
      <c r="FAF23" s="123"/>
      <c r="FAG23" s="123"/>
      <c r="FAH23" s="123"/>
      <c r="FAI23" s="123"/>
      <c r="FAJ23" s="123"/>
      <c r="FAK23" s="123"/>
      <c r="FAL23" s="123"/>
      <c r="FAM23" s="123"/>
      <c r="FAN23" s="123"/>
      <c r="FAO23" s="123"/>
      <c r="FAP23" s="123"/>
      <c r="FAQ23" s="123"/>
      <c r="FAR23" s="123"/>
      <c r="FAS23" s="123"/>
      <c r="FAT23" s="123"/>
      <c r="FAU23" s="123"/>
      <c r="FAV23" s="123"/>
      <c r="FAW23" s="123"/>
      <c r="FAX23" s="123"/>
      <c r="FAY23" s="123"/>
      <c r="FAZ23" s="123"/>
      <c r="FBA23" s="123"/>
      <c r="FBB23" s="123"/>
      <c r="FBC23" s="123"/>
      <c r="FBD23" s="123"/>
      <c r="FBE23" s="123"/>
      <c r="FBF23" s="123"/>
      <c r="FBG23" s="123"/>
      <c r="FBH23" s="123"/>
      <c r="FBI23" s="123"/>
      <c r="FBJ23" s="123"/>
      <c r="FBK23" s="123"/>
      <c r="FBL23" s="123"/>
      <c r="FBM23" s="123"/>
      <c r="FBN23" s="123"/>
      <c r="FBO23" s="123"/>
      <c r="FBP23" s="123"/>
      <c r="FBQ23" s="123"/>
      <c r="FBR23" s="123"/>
      <c r="FBS23" s="123"/>
      <c r="FBT23" s="123"/>
      <c r="FBU23" s="123"/>
      <c r="FBV23" s="123"/>
      <c r="FBW23" s="123"/>
      <c r="FBX23" s="123"/>
      <c r="FBY23" s="123"/>
      <c r="FBZ23" s="123"/>
      <c r="FCA23" s="123"/>
      <c r="FCB23" s="123"/>
      <c r="FCC23" s="123"/>
      <c r="FCD23" s="123"/>
      <c r="FCE23" s="123"/>
      <c r="FCF23" s="123"/>
      <c r="FCG23" s="123"/>
      <c r="FCH23" s="123"/>
      <c r="FCI23" s="123"/>
      <c r="FCJ23" s="123"/>
      <c r="FCK23" s="123"/>
      <c r="FCL23" s="123"/>
      <c r="FCM23" s="123"/>
      <c r="FCN23" s="123"/>
      <c r="FCO23" s="123"/>
      <c r="FCP23" s="123"/>
      <c r="FCQ23" s="123"/>
      <c r="FCR23" s="123"/>
      <c r="FCS23" s="123"/>
      <c r="FCT23" s="123"/>
      <c r="FCU23" s="123"/>
      <c r="FCV23" s="123"/>
      <c r="FCW23" s="123"/>
      <c r="FCX23" s="123"/>
      <c r="FCY23" s="123"/>
      <c r="FCZ23" s="123"/>
      <c r="FDA23" s="123"/>
      <c r="FDB23" s="123"/>
      <c r="FDC23" s="123"/>
      <c r="FDD23" s="123"/>
      <c r="FDE23" s="123"/>
      <c r="FDF23" s="123"/>
      <c r="FDG23" s="123"/>
      <c r="FDH23" s="123"/>
      <c r="FDI23" s="123"/>
      <c r="FDJ23" s="123"/>
      <c r="FDK23" s="123"/>
      <c r="FDL23" s="123"/>
      <c r="FDM23" s="123"/>
      <c r="FDN23" s="123"/>
      <c r="FDO23" s="123"/>
      <c r="FDP23" s="123"/>
      <c r="FDQ23" s="123"/>
      <c r="FDR23" s="123"/>
      <c r="FDS23" s="123"/>
      <c r="FDT23" s="123"/>
      <c r="FDU23" s="123"/>
      <c r="FDV23" s="123"/>
      <c r="FDW23" s="123"/>
      <c r="FDX23" s="123"/>
      <c r="FDY23" s="123"/>
      <c r="FDZ23" s="123"/>
      <c r="FEA23" s="123"/>
      <c r="FEB23" s="123"/>
      <c r="FEC23" s="123"/>
      <c r="FED23" s="123"/>
      <c r="FEE23" s="123"/>
      <c r="FEF23" s="123"/>
      <c r="FEG23" s="123"/>
      <c r="FEH23" s="123"/>
      <c r="FEI23" s="123"/>
      <c r="FEJ23" s="123"/>
      <c r="FEK23" s="123"/>
      <c r="FEL23" s="123"/>
      <c r="FEM23" s="123"/>
      <c r="FEN23" s="123"/>
      <c r="FEO23" s="123"/>
      <c r="FEP23" s="123"/>
      <c r="FEQ23" s="123"/>
      <c r="FER23" s="123"/>
      <c r="FES23" s="123"/>
      <c r="FET23" s="123"/>
      <c r="FEU23" s="123"/>
      <c r="FEV23" s="123"/>
      <c r="FEW23" s="123"/>
      <c r="FEX23" s="123"/>
      <c r="FEY23" s="123"/>
      <c r="FEZ23" s="123"/>
      <c r="FFA23" s="123"/>
      <c r="FFB23" s="123"/>
      <c r="FFC23" s="123"/>
      <c r="FFD23" s="123"/>
      <c r="FFE23" s="123"/>
      <c r="FFF23" s="123"/>
      <c r="FFG23" s="123"/>
      <c r="FFH23" s="123"/>
      <c r="FFI23" s="123"/>
      <c r="FFJ23" s="123"/>
      <c r="FFK23" s="123"/>
      <c r="FFL23" s="123"/>
      <c r="FFM23" s="123"/>
      <c r="FFN23" s="123"/>
      <c r="FFO23" s="123"/>
      <c r="FFP23" s="123"/>
      <c r="FFQ23" s="123"/>
      <c r="FFR23" s="123"/>
      <c r="FFS23" s="123"/>
      <c r="FFT23" s="123"/>
      <c r="FFU23" s="123"/>
      <c r="FFV23" s="123"/>
      <c r="FFW23" s="123"/>
      <c r="FFX23" s="123"/>
      <c r="FFY23" s="123"/>
      <c r="FFZ23" s="123"/>
      <c r="FGA23" s="123"/>
      <c r="FGB23" s="123"/>
      <c r="FGC23" s="123"/>
      <c r="FGD23" s="123"/>
      <c r="FGE23" s="123"/>
      <c r="FGF23" s="123"/>
      <c r="FGG23" s="123"/>
      <c r="FGH23" s="123"/>
      <c r="FGI23" s="123"/>
      <c r="FGJ23" s="123"/>
      <c r="FGK23" s="123"/>
      <c r="FGL23" s="123"/>
      <c r="FGM23" s="123"/>
      <c r="FGN23" s="123"/>
      <c r="FGO23" s="123"/>
      <c r="FGP23" s="123"/>
      <c r="FGQ23" s="123"/>
      <c r="FGR23" s="123"/>
      <c r="FGS23" s="123"/>
      <c r="FGT23" s="123"/>
      <c r="FGU23" s="123"/>
      <c r="FGV23" s="123"/>
      <c r="FGW23" s="123"/>
      <c r="FGX23" s="123"/>
      <c r="FGY23" s="123"/>
      <c r="FGZ23" s="123"/>
      <c r="FHA23" s="123"/>
      <c r="FHB23" s="123"/>
      <c r="FHC23" s="123"/>
      <c r="FHD23" s="123"/>
      <c r="FHE23" s="123"/>
      <c r="FHF23" s="123"/>
      <c r="FHG23" s="123"/>
      <c r="FHH23" s="123"/>
      <c r="FHI23" s="123"/>
      <c r="FHJ23" s="123"/>
      <c r="FHK23" s="123"/>
      <c r="FHL23" s="123"/>
      <c r="FHM23" s="123"/>
      <c r="FHN23" s="123"/>
      <c r="FHO23" s="123"/>
      <c r="FHP23" s="123"/>
      <c r="FHQ23" s="123"/>
      <c r="FHR23" s="123"/>
      <c r="FHS23" s="123"/>
      <c r="FHT23" s="123"/>
      <c r="FHU23" s="123"/>
      <c r="FHV23" s="123"/>
      <c r="FHW23" s="123"/>
      <c r="FHX23" s="123"/>
      <c r="FHY23" s="123"/>
      <c r="FHZ23" s="123"/>
      <c r="FIA23" s="123"/>
      <c r="FIB23" s="123"/>
      <c r="FIC23" s="123"/>
      <c r="FID23" s="123"/>
      <c r="FIE23" s="123"/>
      <c r="FIF23" s="123"/>
      <c r="FIG23" s="123"/>
      <c r="FIH23" s="123"/>
      <c r="FII23" s="123"/>
      <c r="FIJ23" s="123"/>
      <c r="FIK23" s="123"/>
      <c r="FIL23" s="123"/>
      <c r="FIM23" s="123"/>
      <c r="FIN23" s="123"/>
      <c r="FIO23" s="123"/>
      <c r="FIP23" s="123"/>
      <c r="FIQ23" s="123"/>
      <c r="FIR23" s="123"/>
      <c r="FIS23" s="123"/>
      <c r="FIT23" s="123"/>
      <c r="FIU23" s="123"/>
      <c r="FIV23" s="123"/>
      <c r="FIW23" s="123"/>
      <c r="FIX23" s="123"/>
      <c r="FIY23" s="123"/>
      <c r="FIZ23" s="123"/>
      <c r="FJA23" s="123"/>
      <c r="FJB23" s="123"/>
      <c r="FJC23" s="123"/>
      <c r="FJD23" s="123"/>
      <c r="FJE23" s="123"/>
      <c r="FJF23" s="123"/>
      <c r="FJG23" s="123"/>
      <c r="FJH23" s="123"/>
      <c r="FJI23" s="123"/>
      <c r="FJJ23" s="123"/>
      <c r="FJK23" s="123"/>
      <c r="FJL23" s="123"/>
      <c r="FJM23" s="123"/>
      <c r="FJN23" s="123"/>
      <c r="FJO23" s="123"/>
      <c r="FJP23" s="123"/>
      <c r="FJQ23" s="123"/>
      <c r="FJR23" s="123"/>
      <c r="FJS23" s="123"/>
      <c r="FJT23" s="123"/>
      <c r="FJU23" s="123"/>
      <c r="FJV23" s="123"/>
      <c r="FJW23" s="123"/>
      <c r="FJX23" s="123"/>
      <c r="FJY23" s="123"/>
      <c r="FJZ23" s="123"/>
      <c r="FKA23" s="123"/>
      <c r="FKB23" s="123"/>
      <c r="FKC23" s="123"/>
      <c r="FKD23" s="123"/>
      <c r="FKE23" s="123"/>
      <c r="FKF23" s="123"/>
      <c r="FKG23" s="123"/>
      <c r="FKH23" s="123"/>
      <c r="FKI23" s="123"/>
      <c r="FKJ23" s="123"/>
      <c r="FKK23" s="123"/>
      <c r="FKL23" s="123"/>
      <c r="FKM23" s="123"/>
      <c r="FKN23" s="123"/>
      <c r="FKO23" s="123"/>
      <c r="FKP23" s="123"/>
      <c r="FKQ23" s="123"/>
      <c r="FKR23" s="123"/>
      <c r="FKS23" s="123"/>
      <c r="FKT23" s="123"/>
      <c r="FKU23" s="123"/>
      <c r="FKV23" s="123"/>
      <c r="FKW23" s="123"/>
      <c r="FKX23" s="123"/>
      <c r="FKY23" s="123"/>
      <c r="FKZ23" s="123"/>
      <c r="FLA23" s="123"/>
      <c r="FLB23" s="123"/>
      <c r="FLC23" s="123"/>
      <c r="FLD23" s="123"/>
      <c r="FLE23" s="123"/>
      <c r="FLF23" s="123"/>
      <c r="FLG23" s="123"/>
      <c r="FLH23" s="123"/>
      <c r="FLI23" s="123"/>
      <c r="FLJ23" s="123"/>
      <c r="FLK23" s="123"/>
      <c r="FLL23" s="123"/>
      <c r="FLM23" s="123"/>
      <c r="FLN23" s="123"/>
      <c r="FLO23" s="123"/>
      <c r="FLP23" s="123"/>
      <c r="FLQ23" s="123"/>
      <c r="FLR23" s="123"/>
      <c r="FLS23" s="123"/>
      <c r="FLT23" s="123"/>
      <c r="FLU23" s="123"/>
      <c r="FLV23" s="123"/>
      <c r="FLW23" s="123"/>
      <c r="FLX23" s="123"/>
      <c r="FLY23" s="123"/>
      <c r="FLZ23" s="123"/>
      <c r="FMA23" s="123"/>
      <c r="FMB23" s="123"/>
      <c r="FMC23" s="123"/>
      <c r="FMD23" s="123"/>
      <c r="FME23" s="123"/>
      <c r="FMF23" s="123"/>
      <c r="FMG23" s="123"/>
      <c r="FMH23" s="123"/>
      <c r="FMI23" s="123"/>
      <c r="FMJ23" s="123"/>
      <c r="FMK23" s="123"/>
      <c r="FML23" s="123"/>
      <c r="FMM23" s="123"/>
      <c r="FMN23" s="123"/>
      <c r="FMO23" s="123"/>
      <c r="FMP23" s="123"/>
      <c r="FMQ23" s="123"/>
      <c r="FMR23" s="123"/>
      <c r="FMS23" s="123"/>
      <c r="FMT23" s="123"/>
      <c r="FMU23" s="123"/>
      <c r="FMV23" s="123"/>
      <c r="FMW23" s="123"/>
      <c r="FMX23" s="123"/>
      <c r="FMY23" s="123"/>
      <c r="FMZ23" s="123"/>
      <c r="FNA23" s="123"/>
      <c r="FNB23" s="123"/>
      <c r="FNC23" s="123"/>
      <c r="FND23" s="123"/>
      <c r="FNE23" s="123"/>
      <c r="FNF23" s="123"/>
      <c r="FNG23" s="123"/>
      <c r="FNH23" s="123"/>
      <c r="FNI23" s="123"/>
      <c r="FNJ23" s="123"/>
      <c r="FNK23" s="123"/>
      <c r="FNL23" s="123"/>
      <c r="FNM23" s="123"/>
      <c r="FNN23" s="123"/>
      <c r="FNO23" s="123"/>
      <c r="FNP23" s="123"/>
      <c r="FNQ23" s="123"/>
      <c r="FNR23" s="123"/>
      <c r="FNS23" s="123"/>
      <c r="FNT23" s="123"/>
      <c r="FNU23" s="123"/>
      <c r="FNV23" s="123"/>
      <c r="FNW23" s="123"/>
      <c r="FNX23" s="123"/>
      <c r="FNY23" s="123"/>
      <c r="FNZ23" s="123"/>
      <c r="FOA23" s="123"/>
      <c r="FOB23" s="123"/>
      <c r="FOC23" s="123"/>
      <c r="FOD23" s="123"/>
      <c r="FOE23" s="123"/>
      <c r="FOF23" s="123"/>
      <c r="FOG23" s="123"/>
      <c r="FOH23" s="123"/>
      <c r="FOI23" s="123"/>
      <c r="FOJ23" s="123"/>
      <c r="FOK23" s="123"/>
      <c r="FOL23" s="123"/>
      <c r="FOM23" s="123"/>
      <c r="FON23" s="123"/>
      <c r="FOO23" s="123"/>
      <c r="FOP23" s="123"/>
      <c r="FOQ23" s="123"/>
      <c r="FOR23" s="123"/>
      <c r="FOS23" s="123"/>
      <c r="FOT23" s="123"/>
      <c r="FOU23" s="123"/>
      <c r="FOV23" s="123"/>
      <c r="FOW23" s="123"/>
      <c r="FOX23" s="123"/>
      <c r="FOY23" s="123"/>
      <c r="FOZ23" s="123"/>
      <c r="FPA23" s="123"/>
      <c r="FPB23" s="123"/>
      <c r="FPC23" s="123"/>
      <c r="FPD23" s="123"/>
      <c r="FPE23" s="123"/>
      <c r="FPF23" s="123"/>
      <c r="FPG23" s="123"/>
      <c r="FPH23" s="123"/>
      <c r="FPI23" s="123"/>
      <c r="FPJ23" s="123"/>
      <c r="FPK23" s="123"/>
      <c r="FPL23" s="123"/>
      <c r="FPM23" s="123"/>
      <c r="FPN23" s="123"/>
      <c r="FPO23" s="123"/>
      <c r="FPP23" s="123"/>
      <c r="FPQ23" s="123"/>
      <c r="FPR23" s="123"/>
      <c r="FPS23" s="123"/>
      <c r="FPT23" s="123"/>
      <c r="FPU23" s="123"/>
      <c r="FPV23" s="123"/>
      <c r="FPW23" s="123"/>
      <c r="FPX23" s="123"/>
      <c r="FPY23" s="123"/>
      <c r="FPZ23" s="123"/>
      <c r="FQA23" s="123"/>
      <c r="FQB23" s="123"/>
      <c r="FQC23" s="123"/>
      <c r="FQD23" s="123"/>
      <c r="FQE23" s="123"/>
      <c r="FQF23" s="123"/>
      <c r="FQG23" s="123"/>
      <c r="FQH23" s="123"/>
      <c r="FQI23" s="123"/>
      <c r="FQJ23" s="123"/>
      <c r="FQK23" s="123"/>
      <c r="FQL23" s="123"/>
      <c r="FQM23" s="123"/>
      <c r="FQN23" s="123"/>
      <c r="FQO23" s="123"/>
      <c r="FQP23" s="123"/>
      <c r="FQQ23" s="123"/>
      <c r="FQR23" s="123"/>
      <c r="FQS23" s="123"/>
      <c r="FQT23" s="123"/>
      <c r="FQU23" s="123"/>
      <c r="FQV23" s="123"/>
      <c r="FQW23" s="123"/>
      <c r="FQX23" s="123"/>
      <c r="FQY23" s="123"/>
      <c r="FQZ23" s="123"/>
      <c r="FRA23" s="123"/>
      <c r="FRB23" s="123"/>
      <c r="FRC23" s="123"/>
      <c r="FRD23" s="123"/>
      <c r="FRE23" s="123"/>
      <c r="FRF23" s="123"/>
      <c r="FRG23" s="123"/>
      <c r="FRH23" s="123"/>
      <c r="FRI23" s="123"/>
      <c r="FRJ23" s="123"/>
      <c r="FRK23" s="123"/>
      <c r="FRL23" s="123"/>
      <c r="FRM23" s="123"/>
      <c r="FRN23" s="123"/>
      <c r="FRO23" s="123"/>
      <c r="FRP23" s="123"/>
      <c r="FRQ23" s="123"/>
      <c r="FRR23" s="123"/>
      <c r="FRS23" s="123"/>
      <c r="FRT23" s="123"/>
      <c r="FRU23" s="123"/>
      <c r="FRV23" s="123"/>
      <c r="FRW23" s="123"/>
      <c r="FRX23" s="123"/>
      <c r="FRY23" s="123"/>
      <c r="FRZ23" s="123"/>
      <c r="FSA23" s="123"/>
      <c r="FSB23" s="123"/>
      <c r="FSC23" s="123"/>
      <c r="FSD23" s="123"/>
      <c r="FSE23" s="123"/>
      <c r="FSF23" s="123"/>
      <c r="FSG23" s="123"/>
      <c r="FSH23" s="123"/>
      <c r="FSI23" s="123"/>
      <c r="FSJ23" s="123"/>
      <c r="FSK23" s="123"/>
      <c r="FSL23" s="123"/>
      <c r="FSM23" s="123"/>
      <c r="FSN23" s="123"/>
      <c r="FSO23" s="123"/>
      <c r="FSP23" s="123"/>
      <c r="FSQ23" s="123"/>
      <c r="FSR23" s="123"/>
      <c r="FSS23" s="123"/>
      <c r="FST23" s="123"/>
      <c r="FSU23" s="123"/>
      <c r="FSV23" s="123"/>
      <c r="FSW23" s="123"/>
      <c r="FSX23" s="123"/>
      <c r="FSY23" s="123"/>
      <c r="FSZ23" s="123"/>
      <c r="FTA23" s="123"/>
      <c r="FTB23" s="123"/>
      <c r="FTC23" s="123"/>
      <c r="FTD23" s="123"/>
      <c r="FTE23" s="123"/>
      <c r="FTF23" s="123"/>
      <c r="FTG23" s="123"/>
      <c r="FTH23" s="123"/>
      <c r="FTI23" s="123"/>
      <c r="FTJ23" s="123"/>
      <c r="FTK23" s="123"/>
      <c r="FTL23" s="123"/>
      <c r="FTM23" s="123"/>
      <c r="FTN23" s="123"/>
      <c r="FTO23" s="123"/>
      <c r="FTP23" s="123"/>
      <c r="FTQ23" s="123"/>
      <c r="FTR23" s="123"/>
      <c r="FTS23" s="123"/>
      <c r="FTT23" s="123"/>
      <c r="FTU23" s="123"/>
      <c r="FTV23" s="123"/>
      <c r="FTW23" s="123"/>
      <c r="FTX23" s="123"/>
      <c r="FTY23" s="123"/>
      <c r="FTZ23" s="123"/>
      <c r="FUA23" s="123"/>
      <c r="FUB23" s="123"/>
      <c r="FUC23" s="123"/>
      <c r="FUD23" s="123"/>
      <c r="FUE23" s="123"/>
      <c r="FUF23" s="123"/>
      <c r="FUG23" s="123"/>
      <c r="FUH23" s="123"/>
      <c r="FUI23" s="123"/>
      <c r="FUJ23" s="123"/>
      <c r="FUK23" s="123"/>
      <c r="FUL23" s="123"/>
      <c r="FUM23" s="123"/>
      <c r="FUN23" s="123"/>
      <c r="FUO23" s="123"/>
      <c r="FUP23" s="123"/>
      <c r="FUQ23" s="123"/>
      <c r="FUR23" s="123"/>
      <c r="FUS23" s="123"/>
      <c r="FUT23" s="123"/>
      <c r="FUU23" s="123"/>
      <c r="FUV23" s="123"/>
      <c r="FUW23" s="123"/>
      <c r="FUX23" s="123"/>
      <c r="FUY23" s="123"/>
      <c r="FUZ23" s="123"/>
      <c r="FVA23" s="123"/>
      <c r="FVB23" s="123"/>
      <c r="FVC23" s="123"/>
      <c r="FVD23" s="123"/>
      <c r="FVE23" s="123"/>
      <c r="FVF23" s="123"/>
      <c r="FVG23" s="123"/>
      <c r="FVH23" s="123"/>
      <c r="FVI23" s="123"/>
      <c r="FVJ23" s="123"/>
      <c r="FVK23" s="123"/>
      <c r="FVL23" s="123"/>
      <c r="FVM23" s="123"/>
      <c r="FVN23" s="123"/>
      <c r="FVO23" s="123"/>
      <c r="FVP23" s="123"/>
      <c r="FVQ23" s="123"/>
      <c r="FVR23" s="123"/>
      <c r="FVS23" s="123"/>
      <c r="FVT23" s="123"/>
      <c r="FVU23" s="123"/>
      <c r="FVV23" s="123"/>
      <c r="FVW23" s="123"/>
      <c r="FVX23" s="123"/>
      <c r="FVY23" s="123"/>
      <c r="FVZ23" s="123"/>
      <c r="FWA23" s="123"/>
      <c r="FWB23" s="123"/>
      <c r="FWC23" s="123"/>
      <c r="FWD23" s="123"/>
      <c r="FWE23" s="123"/>
      <c r="FWF23" s="123"/>
      <c r="FWG23" s="123"/>
      <c r="FWH23" s="123"/>
      <c r="FWI23" s="123"/>
      <c r="FWJ23" s="123"/>
      <c r="FWK23" s="123"/>
      <c r="FWL23" s="123"/>
      <c r="FWM23" s="123"/>
      <c r="FWN23" s="123"/>
      <c r="FWO23" s="123"/>
      <c r="FWP23" s="123"/>
      <c r="FWQ23" s="123"/>
      <c r="FWR23" s="123"/>
      <c r="FWS23" s="123"/>
      <c r="FWT23" s="123"/>
      <c r="FWU23" s="123"/>
      <c r="FWV23" s="123"/>
      <c r="FWW23" s="123"/>
      <c r="FWX23" s="123"/>
      <c r="FWY23" s="123"/>
      <c r="FWZ23" s="123"/>
      <c r="FXA23" s="123"/>
      <c r="FXB23" s="123"/>
      <c r="FXC23" s="123"/>
      <c r="FXD23" s="123"/>
      <c r="FXE23" s="123"/>
      <c r="FXF23" s="123"/>
      <c r="FXG23" s="123"/>
      <c r="FXH23" s="123"/>
      <c r="FXI23" s="123"/>
      <c r="FXJ23" s="123"/>
      <c r="FXK23" s="123"/>
      <c r="FXL23" s="123"/>
      <c r="FXM23" s="123"/>
      <c r="FXN23" s="123"/>
      <c r="FXO23" s="123"/>
      <c r="FXP23" s="123"/>
      <c r="FXQ23" s="123"/>
      <c r="FXR23" s="123"/>
      <c r="FXS23" s="123"/>
      <c r="FXT23" s="123"/>
      <c r="FXU23" s="123"/>
      <c r="FXV23" s="123"/>
      <c r="FXW23" s="123"/>
      <c r="FXX23" s="123"/>
      <c r="FXY23" s="123"/>
      <c r="FXZ23" s="123"/>
      <c r="FYA23" s="123"/>
      <c r="FYB23" s="123"/>
      <c r="FYC23" s="123"/>
      <c r="FYD23" s="123"/>
      <c r="FYE23" s="123"/>
      <c r="FYF23" s="123"/>
      <c r="FYG23" s="123"/>
      <c r="FYH23" s="123"/>
      <c r="FYI23" s="123"/>
      <c r="FYJ23" s="123"/>
      <c r="FYK23" s="123"/>
      <c r="FYL23" s="123"/>
      <c r="FYM23" s="123"/>
      <c r="FYN23" s="123"/>
      <c r="FYO23" s="123"/>
      <c r="FYP23" s="123"/>
      <c r="FYQ23" s="123"/>
      <c r="FYR23" s="123"/>
      <c r="FYS23" s="123"/>
      <c r="FYT23" s="123"/>
      <c r="FYU23" s="123"/>
      <c r="FYV23" s="123"/>
      <c r="FYW23" s="123"/>
      <c r="FYX23" s="123"/>
      <c r="FYY23" s="123"/>
      <c r="FYZ23" s="123"/>
      <c r="FZA23" s="123"/>
      <c r="FZB23" s="123"/>
      <c r="FZC23" s="123"/>
      <c r="FZD23" s="123"/>
      <c r="FZE23" s="123"/>
      <c r="FZF23" s="123"/>
      <c r="FZG23" s="123"/>
      <c r="FZH23" s="123"/>
      <c r="FZI23" s="123"/>
      <c r="FZJ23" s="123"/>
      <c r="FZK23" s="123"/>
      <c r="FZL23" s="123"/>
      <c r="FZM23" s="123"/>
      <c r="FZN23" s="123"/>
      <c r="FZO23" s="123"/>
      <c r="FZP23" s="123"/>
      <c r="FZQ23" s="123"/>
      <c r="FZR23" s="123"/>
      <c r="FZS23" s="123"/>
      <c r="FZT23" s="123"/>
      <c r="FZU23" s="123"/>
      <c r="FZV23" s="123"/>
      <c r="FZW23" s="123"/>
      <c r="FZX23" s="123"/>
      <c r="FZY23" s="123"/>
      <c r="FZZ23" s="123"/>
      <c r="GAA23" s="123"/>
      <c r="GAB23" s="123"/>
      <c r="GAC23" s="123"/>
      <c r="GAD23" s="123"/>
      <c r="GAE23" s="123"/>
      <c r="GAF23" s="123"/>
      <c r="GAG23" s="123"/>
      <c r="GAH23" s="123"/>
      <c r="GAI23" s="123"/>
      <c r="GAJ23" s="123"/>
      <c r="GAK23" s="123"/>
      <c r="GAL23" s="123"/>
      <c r="GAM23" s="123"/>
      <c r="GAN23" s="123"/>
      <c r="GAO23" s="123"/>
      <c r="GAP23" s="123"/>
      <c r="GAQ23" s="123"/>
      <c r="GAR23" s="123"/>
      <c r="GAS23" s="123"/>
      <c r="GAT23" s="123"/>
      <c r="GAU23" s="123"/>
      <c r="GAV23" s="123"/>
      <c r="GAW23" s="123"/>
      <c r="GAX23" s="123"/>
      <c r="GAY23" s="123"/>
      <c r="GAZ23" s="123"/>
      <c r="GBA23" s="123"/>
      <c r="GBB23" s="123"/>
      <c r="GBC23" s="123"/>
      <c r="GBD23" s="123"/>
      <c r="GBE23" s="123"/>
      <c r="GBF23" s="123"/>
      <c r="GBG23" s="123"/>
      <c r="GBH23" s="123"/>
      <c r="GBI23" s="123"/>
      <c r="GBJ23" s="123"/>
      <c r="GBK23" s="123"/>
      <c r="GBL23" s="123"/>
      <c r="GBM23" s="123"/>
      <c r="GBN23" s="123"/>
      <c r="GBO23" s="123"/>
      <c r="GBP23" s="123"/>
      <c r="GBQ23" s="123"/>
      <c r="GBR23" s="123"/>
      <c r="GBS23" s="123"/>
      <c r="GBT23" s="123"/>
      <c r="GBU23" s="123"/>
      <c r="GBV23" s="123"/>
      <c r="GBW23" s="123"/>
      <c r="GBX23" s="123"/>
      <c r="GBY23" s="123"/>
      <c r="GBZ23" s="123"/>
      <c r="GCA23" s="123"/>
      <c r="GCB23" s="123"/>
      <c r="GCC23" s="123"/>
      <c r="GCD23" s="123"/>
      <c r="GCE23" s="123"/>
      <c r="GCF23" s="123"/>
      <c r="GCG23" s="123"/>
      <c r="GCH23" s="123"/>
      <c r="GCI23" s="123"/>
      <c r="GCJ23" s="123"/>
      <c r="GCK23" s="123"/>
      <c r="GCL23" s="123"/>
      <c r="GCM23" s="123"/>
      <c r="GCN23" s="123"/>
      <c r="GCO23" s="123"/>
      <c r="GCP23" s="123"/>
      <c r="GCQ23" s="123"/>
      <c r="GCR23" s="123"/>
      <c r="GCS23" s="123"/>
      <c r="GCT23" s="123"/>
      <c r="GCU23" s="123"/>
      <c r="GCV23" s="123"/>
      <c r="GCW23" s="123"/>
      <c r="GCX23" s="123"/>
      <c r="GCY23" s="123"/>
      <c r="GCZ23" s="123"/>
      <c r="GDA23" s="123"/>
      <c r="GDB23" s="123"/>
      <c r="GDC23" s="123"/>
      <c r="GDD23" s="123"/>
      <c r="GDE23" s="123"/>
      <c r="GDF23" s="123"/>
      <c r="GDG23" s="123"/>
      <c r="GDH23" s="123"/>
      <c r="GDI23" s="123"/>
      <c r="GDJ23" s="123"/>
      <c r="GDK23" s="123"/>
      <c r="GDL23" s="123"/>
      <c r="GDM23" s="123"/>
      <c r="GDN23" s="123"/>
      <c r="GDO23" s="123"/>
      <c r="GDP23" s="123"/>
      <c r="GDQ23" s="123"/>
      <c r="GDR23" s="123"/>
      <c r="GDS23" s="123"/>
      <c r="GDT23" s="123"/>
      <c r="GDU23" s="123"/>
      <c r="GDV23" s="123"/>
      <c r="GDW23" s="123"/>
      <c r="GDX23" s="123"/>
      <c r="GDY23" s="123"/>
      <c r="GDZ23" s="123"/>
      <c r="GEA23" s="123"/>
      <c r="GEB23" s="123"/>
      <c r="GEC23" s="123"/>
      <c r="GED23" s="123"/>
      <c r="GEE23" s="123"/>
      <c r="GEF23" s="123"/>
      <c r="GEG23" s="123"/>
      <c r="GEH23" s="123"/>
      <c r="GEI23" s="123"/>
      <c r="GEJ23" s="123"/>
      <c r="GEK23" s="123"/>
      <c r="GEL23" s="123"/>
      <c r="GEM23" s="123"/>
      <c r="GEN23" s="123"/>
      <c r="GEO23" s="123"/>
      <c r="GEP23" s="123"/>
      <c r="GEQ23" s="123"/>
      <c r="GER23" s="123"/>
      <c r="GES23" s="123"/>
      <c r="GET23" s="123"/>
      <c r="GEU23" s="123"/>
      <c r="GEV23" s="123"/>
      <c r="GEW23" s="123"/>
      <c r="GEX23" s="123"/>
      <c r="GEY23" s="123"/>
      <c r="GEZ23" s="123"/>
      <c r="GFA23" s="123"/>
      <c r="GFB23" s="123"/>
      <c r="GFC23" s="123"/>
      <c r="GFD23" s="123"/>
      <c r="GFE23" s="123"/>
      <c r="GFF23" s="123"/>
      <c r="GFG23" s="123"/>
      <c r="GFH23" s="123"/>
      <c r="GFI23" s="123"/>
      <c r="GFJ23" s="123"/>
      <c r="GFK23" s="123"/>
      <c r="GFL23" s="123"/>
      <c r="GFM23" s="123"/>
      <c r="GFN23" s="123"/>
      <c r="GFO23" s="123"/>
      <c r="GFP23" s="123"/>
      <c r="GFQ23" s="123"/>
      <c r="GFR23" s="123"/>
      <c r="GFS23" s="123"/>
      <c r="GFT23" s="123"/>
      <c r="GFU23" s="123"/>
      <c r="GFV23" s="123"/>
      <c r="GFW23" s="123"/>
      <c r="GFX23" s="123"/>
      <c r="GFY23" s="123"/>
      <c r="GFZ23" s="123"/>
      <c r="GGA23" s="123"/>
      <c r="GGB23" s="123"/>
      <c r="GGC23" s="123"/>
      <c r="GGD23" s="123"/>
      <c r="GGE23" s="123"/>
      <c r="GGF23" s="123"/>
      <c r="GGG23" s="123"/>
      <c r="GGH23" s="123"/>
      <c r="GGI23" s="123"/>
      <c r="GGJ23" s="123"/>
      <c r="GGK23" s="123"/>
      <c r="GGL23" s="123"/>
      <c r="GGM23" s="123"/>
      <c r="GGN23" s="123"/>
      <c r="GGO23" s="123"/>
      <c r="GGP23" s="123"/>
      <c r="GGQ23" s="123"/>
      <c r="GGR23" s="123"/>
      <c r="GGS23" s="123"/>
      <c r="GGT23" s="123"/>
      <c r="GGU23" s="123"/>
      <c r="GGV23" s="123"/>
      <c r="GGW23" s="123"/>
      <c r="GGX23" s="123"/>
      <c r="GGY23" s="123"/>
      <c r="GGZ23" s="123"/>
      <c r="GHA23" s="123"/>
      <c r="GHB23" s="123"/>
      <c r="GHC23" s="123"/>
      <c r="GHD23" s="123"/>
      <c r="GHE23" s="123"/>
      <c r="GHF23" s="123"/>
      <c r="GHG23" s="123"/>
      <c r="GHH23" s="123"/>
      <c r="GHI23" s="123"/>
      <c r="GHJ23" s="123"/>
      <c r="GHK23" s="123"/>
      <c r="GHL23" s="123"/>
      <c r="GHM23" s="123"/>
      <c r="GHN23" s="123"/>
      <c r="GHO23" s="123"/>
      <c r="GHP23" s="123"/>
      <c r="GHQ23" s="123"/>
      <c r="GHR23" s="123"/>
      <c r="GHS23" s="123"/>
      <c r="GHT23" s="123"/>
      <c r="GHU23" s="123"/>
      <c r="GHV23" s="123"/>
      <c r="GHW23" s="123"/>
      <c r="GHX23" s="123"/>
      <c r="GHY23" s="123"/>
      <c r="GHZ23" s="123"/>
      <c r="GIA23" s="123"/>
      <c r="GIB23" s="123"/>
      <c r="GIC23" s="123"/>
      <c r="GID23" s="123"/>
      <c r="GIE23" s="123"/>
      <c r="GIF23" s="123"/>
      <c r="GIG23" s="123"/>
      <c r="GIH23" s="123"/>
      <c r="GII23" s="123"/>
      <c r="GIJ23" s="123"/>
      <c r="GIK23" s="123"/>
      <c r="GIL23" s="123"/>
      <c r="GIM23" s="123"/>
      <c r="GIN23" s="123"/>
      <c r="GIO23" s="123"/>
      <c r="GIP23" s="123"/>
      <c r="GIQ23" s="123"/>
      <c r="GIR23" s="123"/>
      <c r="GIS23" s="123"/>
      <c r="GIT23" s="123"/>
      <c r="GIU23" s="123"/>
      <c r="GIV23" s="123"/>
      <c r="GIW23" s="123"/>
      <c r="GIX23" s="123"/>
      <c r="GIY23" s="123"/>
      <c r="GIZ23" s="123"/>
      <c r="GJA23" s="123"/>
      <c r="GJB23" s="123"/>
      <c r="GJC23" s="123"/>
      <c r="GJD23" s="123"/>
      <c r="GJE23" s="123"/>
      <c r="GJF23" s="123"/>
      <c r="GJG23" s="123"/>
      <c r="GJH23" s="123"/>
      <c r="GJI23" s="123"/>
      <c r="GJJ23" s="123"/>
      <c r="GJK23" s="123"/>
      <c r="GJL23" s="123"/>
      <c r="GJM23" s="123"/>
      <c r="GJN23" s="123"/>
      <c r="GJO23" s="123"/>
      <c r="GJP23" s="123"/>
      <c r="GJQ23" s="123"/>
      <c r="GJR23" s="123"/>
      <c r="GJS23" s="123"/>
      <c r="GJT23" s="123"/>
      <c r="GJU23" s="123"/>
      <c r="GJV23" s="123"/>
      <c r="GJW23" s="123"/>
      <c r="GJX23" s="123"/>
      <c r="GJY23" s="123"/>
      <c r="GJZ23" s="123"/>
      <c r="GKA23" s="123"/>
      <c r="GKB23" s="123"/>
      <c r="GKC23" s="123"/>
      <c r="GKD23" s="123"/>
      <c r="GKE23" s="123"/>
      <c r="GKF23" s="123"/>
      <c r="GKG23" s="123"/>
      <c r="GKH23" s="123"/>
      <c r="GKI23" s="123"/>
      <c r="GKJ23" s="123"/>
      <c r="GKK23" s="123"/>
      <c r="GKL23" s="123"/>
      <c r="GKM23" s="123"/>
      <c r="GKN23" s="123"/>
      <c r="GKO23" s="123"/>
      <c r="GKP23" s="123"/>
      <c r="GKQ23" s="123"/>
      <c r="GKR23" s="123"/>
      <c r="GKS23" s="123"/>
      <c r="GKT23" s="123"/>
      <c r="GKU23" s="123"/>
      <c r="GKV23" s="123"/>
      <c r="GKW23" s="123"/>
      <c r="GKX23" s="123"/>
      <c r="GKY23" s="123"/>
      <c r="GKZ23" s="123"/>
      <c r="GLA23" s="123"/>
      <c r="GLB23" s="123"/>
      <c r="GLC23" s="123"/>
      <c r="GLD23" s="123"/>
      <c r="GLE23" s="123"/>
      <c r="GLF23" s="123"/>
      <c r="GLG23" s="123"/>
      <c r="GLH23" s="123"/>
      <c r="GLI23" s="123"/>
      <c r="GLJ23" s="123"/>
      <c r="GLK23" s="123"/>
      <c r="GLL23" s="123"/>
      <c r="GLM23" s="123"/>
      <c r="GLN23" s="123"/>
      <c r="GLO23" s="123"/>
      <c r="GLP23" s="123"/>
      <c r="GLQ23" s="123"/>
      <c r="GLR23" s="123"/>
      <c r="GLS23" s="123"/>
      <c r="GLT23" s="123"/>
      <c r="GLU23" s="123"/>
      <c r="GLV23" s="123"/>
      <c r="GLW23" s="123"/>
      <c r="GLX23" s="123"/>
      <c r="GLY23" s="123"/>
      <c r="GLZ23" s="123"/>
      <c r="GMA23" s="123"/>
      <c r="GMB23" s="123"/>
      <c r="GMC23" s="123"/>
      <c r="GMD23" s="123"/>
      <c r="GME23" s="123"/>
      <c r="GMF23" s="123"/>
      <c r="GMG23" s="123"/>
      <c r="GMH23" s="123"/>
      <c r="GMI23" s="123"/>
      <c r="GMJ23" s="123"/>
      <c r="GMK23" s="123"/>
      <c r="GML23" s="123"/>
      <c r="GMM23" s="123"/>
      <c r="GMN23" s="123"/>
      <c r="GMO23" s="123"/>
      <c r="GMP23" s="123"/>
      <c r="GMQ23" s="123"/>
      <c r="GMR23" s="123"/>
      <c r="GMS23" s="123"/>
      <c r="GMT23" s="123"/>
      <c r="GMU23" s="123"/>
      <c r="GMV23" s="123"/>
      <c r="GMW23" s="123"/>
      <c r="GMX23" s="123"/>
      <c r="GMY23" s="123"/>
      <c r="GMZ23" s="123"/>
      <c r="GNA23" s="123"/>
      <c r="GNB23" s="123"/>
      <c r="GNC23" s="123"/>
      <c r="GND23" s="123"/>
      <c r="GNE23" s="123"/>
      <c r="GNF23" s="123"/>
      <c r="GNG23" s="123"/>
      <c r="GNH23" s="123"/>
      <c r="GNI23" s="123"/>
      <c r="GNJ23" s="123"/>
      <c r="GNK23" s="123"/>
      <c r="GNL23" s="123"/>
      <c r="GNM23" s="123"/>
      <c r="GNN23" s="123"/>
      <c r="GNO23" s="123"/>
      <c r="GNP23" s="123"/>
      <c r="GNQ23" s="123"/>
      <c r="GNR23" s="123"/>
      <c r="GNS23" s="123"/>
      <c r="GNT23" s="123"/>
      <c r="GNU23" s="123"/>
      <c r="GNV23" s="123"/>
      <c r="GNW23" s="123"/>
      <c r="GNX23" s="123"/>
      <c r="GNY23" s="123"/>
      <c r="GNZ23" s="123"/>
      <c r="GOA23" s="123"/>
      <c r="GOB23" s="123"/>
      <c r="GOC23" s="123"/>
      <c r="GOD23" s="123"/>
      <c r="GOE23" s="123"/>
      <c r="GOF23" s="123"/>
      <c r="GOG23" s="123"/>
      <c r="GOH23" s="123"/>
      <c r="GOI23" s="123"/>
      <c r="GOJ23" s="123"/>
      <c r="GOK23" s="123"/>
      <c r="GOL23" s="123"/>
      <c r="GOM23" s="123"/>
      <c r="GON23" s="123"/>
      <c r="GOO23" s="123"/>
      <c r="GOP23" s="123"/>
      <c r="GOQ23" s="123"/>
      <c r="GOR23" s="123"/>
      <c r="GOS23" s="123"/>
      <c r="GOT23" s="123"/>
      <c r="GOU23" s="123"/>
      <c r="GOV23" s="123"/>
      <c r="GOW23" s="123"/>
      <c r="GOX23" s="123"/>
      <c r="GOY23" s="123"/>
      <c r="GOZ23" s="123"/>
      <c r="GPA23" s="123"/>
      <c r="GPB23" s="123"/>
      <c r="GPC23" s="123"/>
      <c r="GPD23" s="123"/>
      <c r="GPE23" s="123"/>
      <c r="GPF23" s="123"/>
      <c r="GPG23" s="123"/>
      <c r="GPH23" s="123"/>
      <c r="GPI23" s="123"/>
      <c r="GPJ23" s="123"/>
      <c r="GPK23" s="123"/>
      <c r="GPL23" s="123"/>
      <c r="GPM23" s="123"/>
      <c r="GPN23" s="123"/>
      <c r="GPO23" s="123"/>
      <c r="GPP23" s="123"/>
      <c r="GPQ23" s="123"/>
      <c r="GPR23" s="123"/>
      <c r="GPS23" s="123"/>
      <c r="GPT23" s="123"/>
      <c r="GPU23" s="123"/>
      <c r="GPV23" s="123"/>
      <c r="GPW23" s="123"/>
      <c r="GPX23" s="123"/>
      <c r="GPY23" s="123"/>
      <c r="GPZ23" s="123"/>
      <c r="GQA23" s="123"/>
      <c r="GQB23" s="123"/>
      <c r="GQC23" s="123"/>
      <c r="GQD23" s="123"/>
      <c r="GQE23" s="123"/>
      <c r="GQF23" s="123"/>
      <c r="GQG23" s="123"/>
      <c r="GQH23" s="123"/>
      <c r="GQI23" s="123"/>
      <c r="GQJ23" s="123"/>
      <c r="GQK23" s="123"/>
      <c r="GQL23" s="123"/>
      <c r="GQM23" s="123"/>
      <c r="GQN23" s="123"/>
      <c r="GQO23" s="123"/>
      <c r="GQP23" s="123"/>
      <c r="GQQ23" s="123"/>
      <c r="GQR23" s="123"/>
      <c r="GQS23" s="123"/>
      <c r="GQT23" s="123"/>
      <c r="GQU23" s="123"/>
      <c r="GQV23" s="123"/>
      <c r="GQW23" s="123"/>
      <c r="GQX23" s="123"/>
      <c r="GQY23" s="123"/>
      <c r="GQZ23" s="123"/>
      <c r="GRA23" s="123"/>
      <c r="GRB23" s="123"/>
      <c r="GRC23" s="123"/>
      <c r="GRD23" s="123"/>
      <c r="GRE23" s="123"/>
      <c r="GRF23" s="123"/>
      <c r="GRG23" s="123"/>
      <c r="GRH23" s="123"/>
      <c r="GRI23" s="123"/>
      <c r="GRJ23" s="123"/>
      <c r="GRK23" s="123"/>
      <c r="GRL23" s="123"/>
      <c r="GRM23" s="123"/>
      <c r="GRN23" s="123"/>
      <c r="GRO23" s="123"/>
      <c r="GRP23" s="123"/>
      <c r="GRQ23" s="123"/>
      <c r="GRR23" s="123"/>
      <c r="GRS23" s="123"/>
      <c r="GRT23" s="123"/>
      <c r="GRU23" s="123"/>
      <c r="GRV23" s="123"/>
      <c r="GRW23" s="123"/>
      <c r="GRX23" s="123"/>
      <c r="GRY23" s="123"/>
      <c r="GRZ23" s="123"/>
      <c r="GSA23" s="123"/>
      <c r="GSB23" s="123"/>
      <c r="GSC23" s="123"/>
      <c r="GSD23" s="123"/>
      <c r="GSE23" s="123"/>
      <c r="GSF23" s="123"/>
      <c r="GSG23" s="123"/>
      <c r="GSH23" s="123"/>
      <c r="GSI23" s="123"/>
      <c r="GSJ23" s="123"/>
      <c r="GSK23" s="123"/>
      <c r="GSL23" s="123"/>
      <c r="GSM23" s="123"/>
      <c r="GSN23" s="123"/>
      <c r="GSO23" s="123"/>
      <c r="GSP23" s="123"/>
      <c r="GSQ23" s="123"/>
      <c r="GSR23" s="123"/>
      <c r="GSS23" s="123"/>
      <c r="GST23" s="123"/>
      <c r="GSU23" s="123"/>
      <c r="GSV23" s="123"/>
      <c r="GSW23" s="123"/>
      <c r="GSX23" s="123"/>
      <c r="GSY23" s="123"/>
      <c r="GSZ23" s="123"/>
      <c r="GTA23" s="123"/>
      <c r="GTB23" s="123"/>
      <c r="GTC23" s="123"/>
      <c r="GTD23" s="123"/>
      <c r="GTE23" s="123"/>
      <c r="GTF23" s="123"/>
      <c r="GTG23" s="123"/>
      <c r="GTH23" s="123"/>
      <c r="GTI23" s="123"/>
      <c r="GTJ23" s="123"/>
      <c r="GTK23" s="123"/>
      <c r="GTL23" s="123"/>
      <c r="GTM23" s="123"/>
      <c r="GTN23" s="123"/>
      <c r="GTO23" s="123"/>
      <c r="GTP23" s="123"/>
      <c r="GTQ23" s="123"/>
      <c r="GTR23" s="123"/>
      <c r="GTS23" s="123"/>
      <c r="GTT23" s="123"/>
      <c r="GTU23" s="123"/>
      <c r="GTV23" s="123"/>
      <c r="GTW23" s="123"/>
      <c r="GTX23" s="123"/>
      <c r="GTY23" s="123"/>
      <c r="GTZ23" s="123"/>
      <c r="GUA23" s="123"/>
      <c r="GUB23" s="123"/>
      <c r="GUC23" s="123"/>
      <c r="GUD23" s="123"/>
      <c r="GUE23" s="123"/>
      <c r="GUF23" s="123"/>
      <c r="GUG23" s="123"/>
      <c r="GUH23" s="123"/>
      <c r="GUI23" s="123"/>
      <c r="GUJ23" s="123"/>
      <c r="GUK23" s="123"/>
      <c r="GUL23" s="123"/>
      <c r="GUM23" s="123"/>
      <c r="GUN23" s="123"/>
      <c r="GUO23" s="123"/>
      <c r="GUP23" s="123"/>
      <c r="GUQ23" s="123"/>
      <c r="GUR23" s="123"/>
      <c r="GUS23" s="123"/>
      <c r="GUT23" s="123"/>
      <c r="GUU23" s="123"/>
      <c r="GUV23" s="123"/>
      <c r="GUW23" s="123"/>
      <c r="GUX23" s="123"/>
      <c r="GUY23" s="123"/>
      <c r="GUZ23" s="123"/>
      <c r="GVA23" s="123"/>
      <c r="GVB23" s="123"/>
      <c r="GVC23" s="123"/>
      <c r="GVD23" s="123"/>
      <c r="GVE23" s="123"/>
      <c r="GVF23" s="123"/>
      <c r="GVG23" s="123"/>
      <c r="GVH23" s="123"/>
      <c r="GVI23" s="123"/>
      <c r="GVJ23" s="123"/>
      <c r="GVK23" s="123"/>
      <c r="GVL23" s="123"/>
      <c r="GVM23" s="123"/>
      <c r="GVN23" s="123"/>
      <c r="GVO23" s="123"/>
      <c r="GVP23" s="123"/>
      <c r="GVQ23" s="123"/>
      <c r="GVR23" s="123"/>
      <c r="GVS23" s="123"/>
      <c r="GVT23" s="123"/>
      <c r="GVU23" s="123"/>
      <c r="GVV23" s="123"/>
      <c r="GVW23" s="123"/>
      <c r="GVX23" s="123"/>
      <c r="GVY23" s="123"/>
      <c r="GVZ23" s="123"/>
      <c r="GWA23" s="123"/>
      <c r="GWB23" s="123"/>
      <c r="GWC23" s="123"/>
      <c r="GWD23" s="123"/>
      <c r="GWE23" s="123"/>
      <c r="GWF23" s="123"/>
      <c r="GWG23" s="123"/>
      <c r="GWH23" s="123"/>
      <c r="GWI23" s="123"/>
      <c r="GWJ23" s="123"/>
      <c r="GWK23" s="123"/>
      <c r="GWL23" s="123"/>
      <c r="GWM23" s="123"/>
      <c r="GWN23" s="123"/>
      <c r="GWO23" s="123"/>
      <c r="GWP23" s="123"/>
      <c r="GWQ23" s="123"/>
      <c r="GWR23" s="123"/>
      <c r="GWS23" s="123"/>
      <c r="GWT23" s="123"/>
      <c r="GWU23" s="123"/>
      <c r="GWV23" s="123"/>
      <c r="GWW23" s="123"/>
      <c r="GWX23" s="123"/>
      <c r="GWY23" s="123"/>
      <c r="GWZ23" s="123"/>
      <c r="GXA23" s="123"/>
      <c r="GXB23" s="123"/>
      <c r="GXC23" s="123"/>
      <c r="GXD23" s="123"/>
      <c r="GXE23" s="123"/>
      <c r="GXF23" s="123"/>
      <c r="GXG23" s="123"/>
      <c r="GXH23" s="123"/>
      <c r="GXI23" s="123"/>
      <c r="GXJ23" s="123"/>
      <c r="GXK23" s="123"/>
      <c r="GXL23" s="123"/>
      <c r="GXM23" s="123"/>
      <c r="GXN23" s="123"/>
      <c r="GXO23" s="123"/>
      <c r="GXP23" s="123"/>
      <c r="GXQ23" s="123"/>
      <c r="GXR23" s="123"/>
      <c r="GXS23" s="123"/>
      <c r="GXT23" s="123"/>
      <c r="GXU23" s="123"/>
      <c r="GXV23" s="123"/>
      <c r="GXW23" s="123"/>
      <c r="GXX23" s="123"/>
      <c r="GXY23" s="123"/>
      <c r="GXZ23" s="123"/>
      <c r="GYA23" s="123"/>
      <c r="GYB23" s="123"/>
      <c r="GYC23" s="123"/>
      <c r="GYD23" s="123"/>
      <c r="GYE23" s="123"/>
      <c r="GYF23" s="123"/>
      <c r="GYG23" s="123"/>
      <c r="GYH23" s="123"/>
      <c r="GYI23" s="123"/>
      <c r="GYJ23" s="123"/>
      <c r="GYK23" s="123"/>
      <c r="GYL23" s="123"/>
      <c r="GYM23" s="123"/>
      <c r="GYN23" s="123"/>
      <c r="GYO23" s="123"/>
      <c r="GYP23" s="123"/>
      <c r="GYQ23" s="123"/>
      <c r="GYR23" s="123"/>
      <c r="GYS23" s="123"/>
      <c r="GYT23" s="123"/>
      <c r="GYU23" s="123"/>
      <c r="GYV23" s="123"/>
      <c r="GYW23" s="123"/>
      <c r="GYX23" s="123"/>
      <c r="GYY23" s="123"/>
      <c r="GYZ23" s="123"/>
      <c r="GZA23" s="123"/>
      <c r="GZB23" s="123"/>
      <c r="GZC23" s="123"/>
      <c r="GZD23" s="123"/>
      <c r="GZE23" s="123"/>
      <c r="GZF23" s="123"/>
      <c r="GZG23" s="123"/>
      <c r="GZH23" s="123"/>
      <c r="GZI23" s="123"/>
      <c r="GZJ23" s="123"/>
      <c r="GZK23" s="123"/>
      <c r="GZL23" s="123"/>
      <c r="GZM23" s="123"/>
      <c r="GZN23" s="123"/>
      <c r="GZO23" s="123"/>
      <c r="GZP23" s="123"/>
      <c r="GZQ23" s="123"/>
      <c r="GZR23" s="123"/>
      <c r="GZS23" s="123"/>
      <c r="GZT23" s="123"/>
      <c r="GZU23" s="123"/>
      <c r="GZV23" s="123"/>
      <c r="GZW23" s="123"/>
      <c r="GZX23" s="123"/>
      <c r="GZY23" s="123"/>
      <c r="GZZ23" s="123"/>
      <c r="HAA23" s="123"/>
      <c r="HAB23" s="123"/>
      <c r="HAC23" s="123"/>
      <c r="HAD23" s="123"/>
      <c r="HAE23" s="123"/>
      <c r="HAF23" s="123"/>
      <c r="HAG23" s="123"/>
      <c r="HAH23" s="123"/>
      <c r="HAI23" s="123"/>
      <c r="HAJ23" s="123"/>
      <c r="HAK23" s="123"/>
      <c r="HAL23" s="123"/>
      <c r="HAM23" s="123"/>
      <c r="HAN23" s="123"/>
      <c r="HAO23" s="123"/>
      <c r="HAP23" s="123"/>
      <c r="HAQ23" s="123"/>
      <c r="HAR23" s="123"/>
      <c r="HAS23" s="123"/>
      <c r="HAT23" s="123"/>
      <c r="HAU23" s="123"/>
      <c r="HAV23" s="123"/>
      <c r="HAW23" s="123"/>
      <c r="HAX23" s="123"/>
      <c r="HAY23" s="123"/>
      <c r="HAZ23" s="123"/>
      <c r="HBA23" s="123"/>
      <c r="HBB23" s="123"/>
      <c r="HBC23" s="123"/>
      <c r="HBD23" s="123"/>
      <c r="HBE23" s="123"/>
      <c r="HBF23" s="123"/>
      <c r="HBG23" s="123"/>
      <c r="HBH23" s="123"/>
      <c r="HBI23" s="123"/>
      <c r="HBJ23" s="123"/>
      <c r="HBK23" s="123"/>
      <c r="HBL23" s="123"/>
      <c r="HBM23" s="123"/>
      <c r="HBN23" s="123"/>
      <c r="HBO23" s="123"/>
      <c r="HBP23" s="123"/>
      <c r="HBQ23" s="123"/>
      <c r="HBR23" s="123"/>
      <c r="HBS23" s="123"/>
      <c r="HBT23" s="123"/>
      <c r="HBU23" s="123"/>
      <c r="HBV23" s="123"/>
      <c r="HBW23" s="123"/>
      <c r="HBX23" s="123"/>
      <c r="HBY23" s="123"/>
      <c r="HBZ23" s="123"/>
      <c r="HCA23" s="123"/>
      <c r="HCB23" s="123"/>
      <c r="HCC23" s="123"/>
      <c r="HCD23" s="123"/>
      <c r="HCE23" s="123"/>
      <c r="HCF23" s="123"/>
      <c r="HCG23" s="123"/>
      <c r="HCH23" s="123"/>
      <c r="HCI23" s="123"/>
      <c r="HCJ23" s="123"/>
      <c r="HCK23" s="123"/>
      <c r="HCL23" s="123"/>
      <c r="HCM23" s="123"/>
      <c r="HCN23" s="123"/>
      <c r="HCO23" s="123"/>
      <c r="HCP23" s="123"/>
      <c r="HCQ23" s="123"/>
      <c r="HCR23" s="123"/>
      <c r="HCS23" s="123"/>
      <c r="HCT23" s="123"/>
      <c r="HCU23" s="123"/>
      <c r="HCV23" s="123"/>
      <c r="HCW23" s="123"/>
      <c r="HCX23" s="123"/>
      <c r="HCY23" s="123"/>
      <c r="HCZ23" s="123"/>
      <c r="HDA23" s="123"/>
      <c r="HDB23" s="123"/>
      <c r="HDC23" s="123"/>
      <c r="HDD23" s="123"/>
      <c r="HDE23" s="123"/>
      <c r="HDF23" s="123"/>
      <c r="HDG23" s="123"/>
      <c r="HDH23" s="123"/>
      <c r="HDI23" s="123"/>
      <c r="HDJ23" s="123"/>
      <c r="HDK23" s="123"/>
      <c r="HDL23" s="123"/>
      <c r="HDM23" s="123"/>
      <c r="HDN23" s="123"/>
      <c r="HDO23" s="123"/>
      <c r="HDP23" s="123"/>
      <c r="HDQ23" s="123"/>
      <c r="HDR23" s="123"/>
      <c r="HDS23" s="123"/>
      <c r="HDT23" s="123"/>
      <c r="HDU23" s="123"/>
      <c r="HDV23" s="123"/>
      <c r="HDW23" s="123"/>
      <c r="HDX23" s="123"/>
      <c r="HDY23" s="123"/>
      <c r="HDZ23" s="123"/>
      <c r="HEA23" s="123"/>
      <c r="HEB23" s="123"/>
      <c r="HEC23" s="123"/>
      <c r="HED23" s="123"/>
      <c r="HEE23" s="123"/>
      <c r="HEF23" s="123"/>
      <c r="HEG23" s="123"/>
      <c r="HEH23" s="123"/>
      <c r="HEI23" s="123"/>
      <c r="HEJ23" s="123"/>
      <c r="HEK23" s="123"/>
      <c r="HEL23" s="123"/>
      <c r="HEM23" s="123"/>
      <c r="HEN23" s="123"/>
      <c r="HEO23" s="123"/>
      <c r="HEP23" s="123"/>
      <c r="HEQ23" s="123"/>
      <c r="HER23" s="123"/>
      <c r="HES23" s="123"/>
      <c r="HET23" s="123"/>
      <c r="HEU23" s="123"/>
      <c r="HEV23" s="123"/>
      <c r="HEW23" s="123"/>
      <c r="HEX23" s="123"/>
      <c r="HEY23" s="123"/>
      <c r="HEZ23" s="123"/>
      <c r="HFA23" s="123"/>
      <c r="HFB23" s="123"/>
      <c r="HFC23" s="123"/>
      <c r="HFD23" s="123"/>
      <c r="HFE23" s="123"/>
      <c r="HFF23" s="123"/>
      <c r="HFG23" s="123"/>
      <c r="HFH23" s="123"/>
      <c r="HFI23" s="123"/>
      <c r="HFJ23" s="123"/>
      <c r="HFK23" s="123"/>
      <c r="HFL23" s="123"/>
      <c r="HFM23" s="123"/>
      <c r="HFN23" s="123"/>
      <c r="HFO23" s="123"/>
      <c r="HFP23" s="123"/>
      <c r="HFQ23" s="123"/>
      <c r="HFR23" s="123"/>
      <c r="HFS23" s="123"/>
      <c r="HFT23" s="123"/>
      <c r="HFU23" s="123"/>
      <c r="HFV23" s="123"/>
      <c r="HFW23" s="123"/>
      <c r="HFX23" s="123"/>
      <c r="HFY23" s="123"/>
      <c r="HFZ23" s="123"/>
      <c r="HGA23" s="123"/>
      <c r="HGB23" s="123"/>
      <c r="HGC23" s="123"/>
      <c r="HGD23" s="123"/>
      <c r="HGE23" s="123"/>
      <c r="HGF23" s="123"/>
      <c r="HGG23" s="123"/>
      <c r="HGH23" s="123"/>
      <c r="HGI23" s="123"/>
      <c r="HGJ23" s="123"/>
      <c r="HGK23" s="123"/>
      <c r="HGL23" s="123"/>
      <c r="HGM23" s="123"/>
      <c r="HGN23" s="123"/>
      <c r="HGO23" s="123"/>
      <c r="HGP23" s="123"/>
      <c r="HGQ23" s="123"/>
      <c r="HGR23" s="123"/>
      <c r="HGS23" s="123"/>
      <c r="HGT23" s="123"/>
      <c r="HGU23" s="123"/>
      <c r="HGV23" s="123"/>
      <c r="HGW23" s="123"/>
      <c r="HGX23" s="123"/>
      <c r="HGY23" s="123"/>
      <c r="HGZ23" s="123"/>
      <c r="HHA23" s="123"/>
      <c r="HHB23" s="123"/>
      <c r="HHC23" s="123"/>
      <c r="HHD23" s="123"/>
      <c r="HHE23" s="123"/>
      <c r="HHF23" s="123"/>
      <c r="HHG23" s="123"/>
      <c r="HHH23" s="123"/>
      <c r="HHI23" s="123"/>
      <c r="HHJ23" s="123"/>
      <c r="HHK23" s="123"/>
      <c r="HHL23" s="123"/>
      <c r="HHM23" s="123"/>
      <c r="HHN23" s="123"/>
      <c r="HHO23" s="123"/>
      <c r="HHP23" s="123"/>
      <c r="HHQ23" s="123"/>
      <c r="HHR23" s="123"/>
      <c r="HHS23" s="123"/>
      <c r="HHT23" s="123"/>
      <c r="HHU23" s="123"/>
      <c r="HHV23" s="123"/>
      <c r="HHW23" s="123"/>
      <c r="HHX23" s="123"/>
      <c r="HHY23" s="123"/>
      <c r="HHZ23" s="123"/>
      <c r="HIA23" s="123"/>
      <c r="HIB23" s="123"/>
      <c r="HIC23" s="123"/>
      <c r="HID23" s="123"/>
      <c r="HIE23" s="123"/>
      <c r="HIF23" s="123"/>
      <c r="HIG23" s="123"/>
      <c r="HIH23" s="123"/>
      <c r="HII23" s="123"/>
      <c r="HIJ23" s="123"/>
      <c r="HIK23" s="123"/>
      <c r="HIL23" s="123"/>
      <c r="HIM23" s="123"/>
      <c r="HIN23" s="123"/>
      <c r="HIO23" s="123"/>
      <c r="HIP23" s="123"/>
      <c r="HIQ23" s="123"/>
      <c r="HIR23" s="123"/>
      <c r="HIS23" s="123"/>
      <c r="HIT23" s="123"/>
      <c r="HIU23" s="123"/>
      <c r="HIV23" s="123"/>
      <c r="HIW23" s="123"/>
      <c r="HIX23" s="123"/>
      <c r="HIY23" s="123"/>
      <c r="HIZ23" s="123"/>
      <c r="HJA23" s="123"/>
      <c r="HJB23" s="123"/>
      <c r="HJC23" s="123"/>
      <c r="HJD23" s="123"/>
      <c r="HJE23" s="123"/>
      <c r="HJF23" s="123"/>
      <c r="HJG23" s="123"/>
      <c r="HJH23" s="123"/>
      <c r="HJI23" s="123"/>
      <c r="HJJ23" s="123"/>
      <c r="HJK23" s="123"/>
      <c r="HJL23" s="123"/>
      <c r="HJM23" s="123"/>
      <c r="HJN23" s="123"/>
      <c r="HJO23" s="123"/>
      <c r="HJP23" s="123"/>
      <c r="HJQ23" s="123"/>
      <c r="HJR23" s="123"/>
      <c r="HJS23" s="123"/>
      <c r="HJT23" s="123"/>
      <c r="HJU23" s="123"/>
      <c r="HJV23" s="123"/>
      <c r="HJW23" s="123"/>
      <c r="HJX23" s="123"/>
      <c r="HJY23" s="123"/>
      <c r="HJZ23" s="123"/>
      <c r="HKA23" s="123"/>
      <c r="HKB23" s="123"/>
      <c r="HKC23" s="123"/>
      <c r="HKD23" s="123"/>
      <c r="HKE23" s="123"/>
      <c r="HKF23" s="123"/>
      <c r="HKG23" s="123"/>
      <c r="HKH23" s="123"/>
      <c r="HKI23" s="123"/>
      <c r="HKJ23" s="123"/>
      <c r="HKK23" s="123"/>
      <c r="HKL23" s="123"/>
      <c r="HKM23" s="123"/>
      <c r="HKN23" s="123"/>
      <c r="HKO23" s="123"/>
      <c r="HKP23" s="123"/>
      <c r="HKQ23" s="123"/>
      <c r="HKR23" s="123"/>
      <c r="HKS23" s="123"/>
      <c r="HKT23" s="123"/>
      <c r="HKU23" s="123"/>
      <c r="HKV23" s="123"/>
      <c r="HKW23" s="123"/>
      <c r="HKX23" s="123"/>
      <c r="HKY23" s="123"/>
      <c r="HKZ23" s="123"/>
      <c r="HLA23" s="123"/>
      <c r="HLB23" s="123"/>
      <c r="HLC23" s="123"/>
      <c r="HLD23" s="123"/>
      <c r="HLE23" s="123"/>
      <c r="HLF23" s="123"/>
      <c r="HLG23" s="123"/>
      <c r="HLH23" s="123"/>
      <c r="HLI23" s="123"/>
      <c r="HLJ23" s="123"/>
      <c r="HLK23" s="123"/>
      <c r="HLL23" s="123"/>
      <c r="HLM23" s="123"/>
      <c r="HLN23" s="123"/>
      <c r="HLO23" s="123"/>
      <c r="HLP23" s="123"/>
      <c r="HLQ23" s="123"/>
      <c r="HLR23" s="123"/>
      <c r="HLS23" s="123"/>
      <c r="HLT23" s="123"/>
      <c r="HLU23" s="123"/>
      <c r="HLV23" s="123"/>
      <c r="HLW23" s="123"/>
      <c r="HLX23" s="123"/>
      <c r="HLY23" s="123"/>
      <c r="HLZ23" s="123"/>
      <c r="HMA23" s="123"/>
      <c r="HMB23" s="123"/>
      <c r="HMC23" s="123"/>
      <c r="HMD23" s="123"/>
      <c r="HME23" s="123"/>
      <c r="HMF23" s="123"/>
      <c r="HMG23" s="123"/>
      <c r="HMH23" s="123"/>
      <c r="HMI23" s="123"/>
      <c r="HMJ23" s="123"/>
      <c r="HMK23" s="123"/>
      <c r="HML23" s="123"/>
      <c r="HMM23" s="123"/>
      <c r="HMN23" s="123"/>
      <c r="HMO23" s="123"/>
      <c r="HMP23" s="123"/>
      <c r="HMQ23" s="123"/>
      <c r="HMR23" s="123"/>
      <c r="HMS23" s="123"/>
      <c r="HMT23" s="123"/>
      <c r="HMU23" s="123"/>
      <c r="HMV23" s="123"/>
      <c r="HMW23" s="123"/>
      <c r="HMX23" s="123"/>
      <c r="HMY23" s="123"/>
      <c r="HMZ23" s="123"/>
      <c r="HNA23" s="123"/>
      <c r="HNB23" s="123"/>
      <c r="HNC23" s="123"/>
      <c r="HND23" s="123"/>
      <c r="HNE23" s="123"/>
      <c r="HNF23" s="123"/>
      <c r="HNG23" s="123"/>
      <c r="HNH23" s="123"/>
      <c r="HNI23" s="123"/>
      <c r="HNJ23" s="123"/>
      <c r="HNK23" s="123"/>
      <c r="HNL23" s="123"/>
      <c r="HNM23" s="123"/>
      <c r="HNN23" s="123"/>
      <c r="HNO23" s="123"/>
      <c r="HNP23" s="123"/>
      <c r="HNQ23" s="123"/>
      <c r="HNR23" s="123"/>
      <c r="HNS23" s="123"/>
      <c r="HNT23" s="123"/>
      <c r="HNU23" s="123"/>
      <c r="HNV23" s="123"/>
      <c r="HNW23" s="123"/>
      <c r="HNX23" s="123"/>
      <c r="HNY23" s="123"/>
      <c r="HNZ23" s="123"/>
      <c r="HOA23" s="123"/>
      <c r="HOB23" s="123"/>
      <c r="HOC23" s="123"/>
      <c r="HOD23" s="123"/>
      <c r="HOE23" s="123"/>
      <c r="HOF23" s="123"/>
      <c r="HOG23" s="123"/>
      <c r="HOH23" s="123"/>
      <c r="HOI23" s="123"/>
      <c r="HOJ23" s="123"/>
      <c r="HOK23" s="123"/>
      <c r="HOL23" s="123"/>
      <c r="HOM23" s="123"/>
      <c r="HON23" s="123"/>
      <c r="HOO23" s="123"/>
      <c r="HOP23" s="123"/>
      <c r="HOQ23" s="123"/>
      <c r="HOR23" s="123"/>
      <c r="HOS23" s="123"/>
      <c r="HOT23" s="123"/>
      <c r="HOU23" s="123"/>
      <c r="HOV23" s="123"/>
      <c r="HOW23" s="123"/>
      <c r="HOX23" s="123"/>
      <c r="HOY23" s="123"/>
      <c r="HOZ23" s="123"/>
      <c r="HPA23" s="123"/>
      <c r="HPB23" s="123"/>
      <c r="HPC23" s="123"/>
      <c r="HPD23" s="123"/>
      <c r="HPE23" s="123"/>
      <c r="HPF23" s="123"/>
      <c r="HPG23" s="123"/>
      <c r="HPH23" s="123"/>
      <c r="HPI23" s="123"/>
      <c r="HPJ23" s="123"/>
      <c r="HPK23" s="123"/>
      <c r="HPL23" s="123"/>
      <c r="HPM23" s="123"/>
      <c r="HPN23" s="123"/>
      <c r="HPO23" s="123"/>
      <c r="HPP23" s="123"/>
      <c r="HPQ23" s="123"/>
      <c r="HPR23" s="123"/>
      <c r="HPS23" s="123"/>
      <c r="HPT23" s="123"/>
      <c r="HPU23" s="123"/>
      <c r="HPV23" s="123"/>
      <c r="HPW23" s="123"/>
      <c r="HPX23" s="123"/>
      <c r="HPY23" s="123"/>
      <c r="HPZ23" s="123"/>
      <c r="HQA23" s="123"/>
      <c r="HQB23" s="123"/>
      <c r="HQC23" s="123"/>
      <c r="HQD23" s="123"/>
      <c r="HQE23" s="123"/>
      <c r="HQF23" s="123"/>
      <c r="HQG23" s="123"/>
      <c r="HQH23" s="123"/>
      <c r="HQI23" s="123"/>
      <c r="HQJ23" s="123"/>
      <c r="HQK23" s="123"/>
      <c r="HQL23" s="123"/>
      <c r="HQM23" s="123"/>
      <c r="HQN23" s="123"/>
      <c r="HQO23" s="123"/>
      <c r="HQP23" s="123"/>
      <c r="HQQ23" s="123"/>
      <c r="HQR23" s="123"/>
      <c r="HQS23" s="123"/>
      <c r="HQT23" s="123"/>
      <c r="HQU23" s="123"/>
      <c r="HQV23" s="123"/>
      <c r="HQW23" s="123"/>
      <c r="HQX23" s="123"/>
      <c r="HQY23" s="123"/>
      <c r="HQZ23" s="123"/>
      <c r="HRA23" s="123"/>
      <c r="HRB23" s="123"/>
      <c r="HRC23" s="123"/>
      <c r="HRD23" s="123"/>
      <c r="HRE23" s="123"/>
      <c r="HRF23" s="123"/>
      <c r="HRG23" s="123"/>
      <c r="HRH23" s="123"/>
      <c r="HRI23" s="123"/>
      <c r="HRJ23" s="123"/>
      <c r="HRK23" s="123"/>
      <c r="HRL23" s="123"/>
      <c r="HRM23" s="123"/>
      <c r="HRN23" s="123"/>
      <c r="HRO23" s="123"/>
      <c r="HRP23" s="123"/>
      <c r="HRQ23" s="123"/>
      <c r="HRR23" s="123"/>
      <c r="HRS23" s="123"/>
      <c r="HRT23" s="123"/>
      <c r="HRU23" s="123"/>
      <c r="HRV23" s="123"/>
      <c r="HRW23" s="123"/>
      <c r="HRX23" s="123"/>
      <c r="HRY23" s="123"/>
      <c r="HRZ23" s="123"/>
      <c r="HSA23" s="123"/>
      <c r="HSB23" s="123"/>
      <c r="HSC23" s="123"/>
      <c r="HSD23" s="123"/>
      <c r="HSE23" s="123"/>
      <c r="HSF23" s="123"/>
      <c r="HSG23" s="123"/>
      <c r="HSH23" s="123"/>
      <c r="HSI23" s="123"/>
      <c r="HSJ23" s="123"/>
      <c r="HSK23" s="123"/>
      <c r="HSL23" s="123"/>
      <c r="HSM23" s="123"/>
      <c r="HSN23" s="123"/>
      <c r="HSO23" s="123"/>
      <c r="HSP23" s="123"/>
      <c r="HSQ23" s="123"/>
      <c r="HSR23" s="123"/>
      <c r="HSS23" s="123"/>
      <c r="HST23" s="123"/>
      <c r="HSU23" s="123"/>
      <c r="HSV23" s="123"/>
      <c r="HSW23" s="123"/>
      <c r="HSX23" s="123"/>
      <c r="HSY23" s="123"/>
      <c r="HSZ23" s="123"/>
      <c r="HTA23" s="123"/>
      <c r="HTB23" s="123"/>
      <c r="HTC23" s="123"/>
      <c r="HTD23" s="123"/>
      <c r="HTE23" s="123"/>
      <c r="HTF23" s="123"/>
      <c r="HTG23" s="123"/>
      <c r="HTH23" s="123"/>
      <c r="HTI23" s="123"/>
      <c r="HTJ23" s="123"/>
      <c r="HTK23" s="123"/>
      <c r="HTL23" s="123"/>
      <c r="HTM23" s="123"/>
      <c r="HTN23" s="123"/>
      <c r="HTO23" s="123"/>
      <c r="HTP23" s="123"/>
      <c r="HTQ23" s="123"/>
      <c r="HTR23" s="123"/>
      <c r="HTS23" s="123"/>
      <c r="HTT23" s="123"/>
      <c r="HTU23" s="123"/>
      <c r="HTV23" s="123"/>
      <c r="HTW23" s="123"/>
      <c r="HTX23" s="123"/>
      <c r="HTY23" s="123"/>
      <c r="HTZ23" s="123"/>
      <c r="HUA23" s="123"/>
      <c r="HUB23" s="123"/>
      <c r="HUC23" s="123"/>
      <c r="HUD23" s="123"/>
      <c r="HUE23" s="123"/>
      <c r="HUF23" s="123"/>
      <c r="HUG23" s="123"/>
      <c r="HUH23" s="123"/>
      <c r="HUI23" s="123"/>
      <c r="HUJ23" s="123"/>
      <c r="HUK23" s="123"/>
      <c r="HUL23" s="123"/>
      <c r="HUM23" s="123"/>
      <c r="HUN23" s="123"/>
      <c r="HUO23" s="123"/>
      <c r="HUP23" s="123"/>
      <c r="HUQ23" s="123"/>
      <c r="HUR23" s="123"/>
      <c r="HUS23" s="123"/>
      <c r="HUT23" s="123"/>
      <c r="HUU23" s="123"/>
      <c r="HUV23" s="123"/>
      <c r="HUW23" s="123"/>
      <c r="HUX23" s="123"/>
      <c r="HUY23" s="123"/>
      <c r="HUZ23" s="123"/>
      <c r="HVA23" s="123"/>
      <c r="HVB23" s="123"/>
      <c r="HVC23" s="123"/>
      <c r="HVD23" s="123"/>
      <c r="HVE23" s="123"/>
      <c r="HVF23" s="123"/>
      <c r="HVG23" s="123"/>
      <c r="HVH23" s="123"/>
      <c r="HVI23" s="123"/>
      <c r="HVJ23" s="123"/>
      <c r="HVK23" s="123"/>
      <c r="HVL23" s="123"/>
      <c r="HVM23" s="123"/>
      <c r="HVN23" s="123"/>
      <c r="HVO23" s="123"/>
      <c r="HVP23" s="123"/>
      <c r="HVQ23" s="123"/>
      <c r="HVR23" s="123"/>
      <c r="HVS23" s="123"/>
      <c r="HVT23" s="123"/>
      <c r="HVU23" s="123"/>
      <c r="HVV23" s="123"/>
      <c r="HVW23" s="123"/>
      <c r="HVX23" s="123"/>
      <c r="HVY23" s="123"/>
      <c r="HVZ23" s="123"/>
      <c r="HWA23" s="123"/>
      <c r="HWB23" s="123"/>
      <c r="HWC23" s="123"/>
      <c r="HWD23" s="123"/>
      <c r="HWE23" s="123"/>
      <c r="HWF23" s="123"/>
      <c r="HWG23" s="123"/>
      <c r="HWH23" s="123"/>
      <c r="HWI23" s="123"/>
      <c r="HWJ23" s="123"/>
      <c r="HWK23" s="123"/>
      <c r="HWL23" s="123"/>
      <c r="HWM23" s="123"/>
      <c r="HWN23" s="123"/>
      <c r="HWO23" s="123"/>
      <c r="HWP23" s="123"/>
      <c r="HWQ23" s="123"/>
      <c r="HWR23" s="123"/>
      <c r="HWS23" s="123"/>
      <c r="HWT23" s="123"/>
      <c r="HWU23" s="123"/>
      <c r="HWV23" s="123"/>
      <c r="HWW23" s="123"/>
      <c r="HWX23" s="123"/>
      <c r="HWY23" s="123"/>
      <c r="HWZ23" s="123"/>
      <c r="HXA23" s="123"/>
      <c r="HXB23" s="123"/>
      <c r="HXC23" s="123"/>
      <c r="HXD23" s="123"/>
      <c r="HXE23" s="123"/>
      <c r="HXF23" s="123"/>
      <c r="HXG23" s="123"/>
      <c r="HXH23" s="123"/>
      <c r="HXI23" s="123"/>
      <c r="HXJ23" s="123"/>
      <c r="HXK23" s="123"/>
      <c r="HXL23" s="123"/>
      <c r="HXM23" s="123"/>
      <c r="HXN23" s="123"/>
      <c r="HXO23" s="123"/>
      <c r="HXP23" s="123"/>
      <c r="HXQ23" s="123"/>
      <c r="HXR23" s="123"/>
      <c r="HXS23" s="123"/>
      <c r="HXT23" s="123"/>
      <c r="HXU23" s="123"/>
      <c r="HXV23" s="123"/>
      <c r="HXW23" s="123"/>
      <c r="HXX23" s="123"/>
      <c r="HXY23" s="123"/>
      <c r="HXZ23" s="123"/>
      <c r="HYA23" s="123"/>
      <c r="HYB23" s="123"/>
      <c r="HYC23" s="123"/>
      <c r="HYD23" s="123"/>
      <c r="HYE23" s="123"/>
      <c r="HYF23" s="123"/>
      <c r="HYG23" s="123"/>
      <c r="HYH23" s="123"/>
      <c r="HYI23" s="123"/>
      <c r="HYJ23" s="123"/>
      <c r="HYK23" s="123"/>
      <c r="HYL23" s="123"/>
      <c r="HYM23" s="123"/>
      <c r="HYN23" s="123"/>
      <c r="HYO23" s="123"/>
      <c r="HYP23" s="123"/>
      <c r="HYQ23" s="123"/>
      <c r="HYR23" s="123"/>
      <c r="HYS23" s="123"/>
      <c r="HYT23" s="123"/>
      <c r="HYU23" s="123"/>
      <c r="HYV23" s="123"/>
      <c r="HYW23" s="123"/>
      <c r="HYX23" s="123"/>
      <c r="HYY23" s="123"/>
      <c r="HYZ23" s="123"/>
      <c r="HZA23" s="123"/>
      <c r="HZB23" s="123"/>
      <c r="HZC23" s="123"/>
      <c r="HZD23" s="123"/>
      <c r="HZE23" s="123"/>
      <c r="HZF23" s="123"/>
      <c r="HZG23" s="123"/>
      <c r="HZH23" s="123"/>
      <c r="HZI23" s="123"/>
      <c r="HZJ23" s="123"/>
      <c r="HZK23" s="123"/>
      <c r="HZL23" s="123"/>
      <c r="HZM23" s="123"/>
      <c r="HZN23" s="123"/>
      <c r="HZO23" s="123"/>
      <c r="HZP23" s="123"/>
      <c r="HZQ23" s="123"/>
      <c r="HZR23" s="123"/>
      <c r="HZS23" s="123"/>
      <c r="HZT23" s="123"/>
      <c r="HZU23" s="123"/>
      <c r="HZV23" s="123"/>
      <c r="HZW23" s="123"/>
      <c r="HZX23" s="123"/>
      <c r="HZY23" s="123"/>
      <c r="HZZ23" s="123"/>
      <c r="IAA23" s="123"/>
      <c r="IAB23" s="123"/>
      <c r="IAC23" s="123"/>
      <c r="IAD23" s="123"/>
      <c r="IAE23" s="123"/>
      <c r="IAF23" s="123"/>
      <c r="IAG23" s="123"/>
      <c r="IAH23" s="123"/>
      <c r="IAI23" s="123"/>
      <c r="IAJ23" s="123"/>
      <c r="IAK23" s="123"/>
      <c r="IAL23" s="123"/>
      <c r="IAM23" s="123"/>
      <c r="IAN23" s="123"/>
      <c r="IAO23" s="123"/>
      <c r="IAP23" s="123"/>
      <c r="IAQ23" s="123"/>
      <c r="IAR23" s="123"/>
      <c r="IAS23" s="123"/>
      <c r="IAT23" s="123"/>
      <c r="IAU23" s="123"/>
      <c r="IAV23" s="123"/>
      <c r="IAW23" s="123"/>
      <c r="IAX23" s="123"/>
      <c r="IAY23" s="123"/>
      <c r="IAZ23" s="123"/>
      <c r="IBA23" s="123"/>
      <c r="IBB23" s="123"/>
      <c r="IBC23" s="123"/>
      <c r="IBD23" s="123"/>
      <c r="IBE23" s="123"/>
      <c r="IBF23" s="123"/>
      <c r="IBG23" s="123"/>
      <c r="IBH23" s="123"/>
      <c r="IBI23" s="123"/>
      <c r="IBJ23" s="123"/>
      <c r="IBK23" s="123"/>
      <c r="IBL23" s="123"/>
      <c r="IBM23" s="123"/>
      <c r="IBN23" s="123"/>
      <c r="IBO23" s="123"/>
      <c r="IBP23" s="123"/>
      <c r="IBQ23" s="123"/>
      <c r="IBR23" s="123"/>
      <c r="IBS23" s="123"/>
      <c r="IBT23" s="123"/>
      <c r="IBU23" s="123"/>
      <c r="IBV23" s="123"/>
      <c r="IBW23" s="123"/>
      <c r="IBX23" s="123"/>
      <c r="IBY23" s="123"/>
      <c r="IBZ23" s="123"/>
      <c r="ICA23" s="123"/>
      <c r="ICB23" s="123"/>
      <c r="ICC23" s="123"/>
      <c r="ICD23" s="123"/>
      <c r="ICE23" s="123"/>
      <c r="ICF23" s="123"/>
      <c r="ICG23" s="123"/>
      <c r="ICH23" s="123"/>
      <c r="ICI23" s="123"/>
      <c r="ICJ23" s="123"/>
      <c r="ICK23" s="123"/>
      <c r="ICL23" s="123"/>
      <c r="ICM23" s="123"/>
      <c r="ICN23" s="123"/>
      <c r="ICO23" s="123"/>
      <c r="ICP23" s="123"/>
      <c r="ICQ23" s="123"/>
      <c r="ICR23" s="123"/>
      <c r="ICS23" s="123"/>
      <c r="ICT23" s="123"/>
      <c r="ICU23" s="123"/>
      <c r="ICV23" s="123"/>
      <c r="ICW23" s="123"/>
      <c r="ICX23" s="123"/>
      <c r="ICY23" s="123"/>
      <c r="ICZ23" s="123"/>
      <c r="IDA23" s="123"/>
      <c r="IDB23" s="123"/>
      <c r="IDC23" s="123"/>
      <c r="IDD23" s="123"/>
      <c r="IDE23" s="123"/>
      <c r="IDF23" s="123"/>
      <c r="IDG23" s="123"/>
      <c r="IDH23" s="123"/>
      <c r="IDI23" s="123"/>
      <c r="IDJ23" s="123"/>
      <c r="IDK23" s="123"/>
      <c r="IDL23" s="123"/>
      <c r="IDM23" s="123"/>
      <c r="IDN23" s="123"/>
      <c r="IDO23" s="123"/>
      <c r="IDP23" s="123"/>
      <c r="IDQ23" s="123"/>
      <c r="IDR23" s="123"/>
      <c r="IDS23" s="123"/>
      <c r="IDT23" s="123"/>
      <c r="IDU23" s="123"/>
      <c r="IDV23" s="123"/>
      <c r="IDW23" s="123"/>
      <c r="IDX23" s="123"/>
      <c r="IDY23" s="123"/>
      <c r="IDZ23" s="123"/>
      <c r="IEA23" s="123"/>
      <c r="IEB23" s="123"/>
      <c r="IEC23" s="123"/>
      <c r="IED23" s="123"/>
      <c r="IEE23" s="123"/>
      <c r="IEF23" s="123"/>
      <c r="IEG23" s="123"/>
      <c r="IEH23" s="123"/>
      <c r="IEI23" s="123"/>
      <c r="IEJ23" s="123"/>
      <c r="IEK23" s="123"/>
      <c r="IEL23" s="123"/>
      <c r="IEM23" s="123"/>
      <c r="IEN23" s="123"/>
      <c r="IEO23" s="123"/>
      <c r="IEP23" s="123"/>
      <c r="IEQ23" s="123"/>
      <c r="IER23" s="123"/>
      <c r="IES23" s="123"/>
      <c r="IET23" s="123"/>
      <c r="IEU23" s="123"/>
      <c r="IEV23" s="123"/>
      <c r="IEW23" s="123"/>
      <c r="IEX23" s="123"/>
      <c r="IEY23" s="123"/>
      <c r="IEZ23" s="123"/>
      <c r="IFA23" s="123"/>
      <c r="IFB23" s="123"/>
      <c r="IFC23" s="123"/>
      <c r="IFD23" s="123"/>
      <c r="IFE23" s="123"/>
      <c r="IFF23" s="123"/>
      <c r="IFG23" s="123"/>
      <c r="IFH23" s="123"/>
      <c r="IFI23" s="123"/>
      <c r="IFJ23" s="123"/>
      <c r="IFK23" s="123"/>
      <c r="IFL23" s="123"/>
      <c r="IFM23" s="123"/>
      <c r="IFN23" s="123"/>
      <c r="IFO23" s="123"/>
      <c r="IFP23" s="123"/>
      <c r="IFQ23" s="123"/>
      <c r="IFR23" s="123"/>
      <c r="IFS23" s="123"/>
      <c r="IFT23" s="123"/>
      <c r="IFU23" s="123"/>
      <c r="IFV23" s="123"/>
      <c r="IFW23" s="123"/>
      <c r="IFX23" s="123"/>
      <c r="IFY23" s="123"/>
      <c r="IFZ23" s="123"/>
      <c r="IGA23" s="123"/>
      <c r="IGB23" s="123"/>
      <c r="IGC23" s="123"/>
      <c r="IGD23" s="123"/>
      <c r="IGE23" s="123"/>
      <c r="IGF23" s="123"/>
      <c r="IGG23" s="123"/>
      <c r="IGH23" s="123"/>
      <c r="IGI23" s="123"/>
      <c r="IGJ23" s="123"/>
      <c r="IGK23" s="123"/>
      <c r="IGL23" s="123"/>
      <c r="IGM23" s="123"/>
      <c r="IGN23" s="123"/>
      <c r="IGO23" s="123"/>
      <c r="IGP23" s="123"/>
      <c r="IGQ23" s="123"/>
      <c r="IGR23" s="123"/>
      <c r="IGS23" s="123"/>
      <c r="IGT23" s="123"/>
      <c r="IGU23" s="123"/>
      <c r="IGV23" s="123"/>
      <c r="IGW23" s="123"/>
      <c r="IGX23" s="123"/>
      <c r="IGY23" s="123"/>
      <c r="IGZ23" s="123"/>
      <c r="IHA23" s="123"/>
      <c r="IHB23" s="123"/>
      <c r="IHC23" s="123"/>
      <c r="IHD23" s="123"/>
      <c r="IHE23" s="123"/>
      <c r="IHF23" s="123"/>
      <c r="IHG23" s="123"/>
      <c r="IHH23" s="123"/>
      <c r="IHI23" s="123"/>
      <c r="IHJ23" s="123"/>
      <c r="IHK23" s="123"/>
      <c r="IHL23" s="123"/>
      <c r="IHM23" s="123"/>
      <c r="IHN23" s="123"/>
      <c r="IHO23" s="123"/>
      <c r="IHP23" s="123"/>
      <c r="IHQ23" s="123"/>
      <c r="IHR23" s="123"/>
      <c r="IHS23" s="123"/>
      <c r="IHT23" s="123"/>
      <c r="IHU23" s="123"/>
      <c r="IHV23" s="123"/>
      <c r="IHW23" s="123"/>
      <c r="IHX23" s="123"/>
      <c r="IHY23" s="123"/>
      <c r="IHZ23" s="123"/>
      <c r="IIA23" s="123"/>
      <c r="IIB23" s="123"/>
      <c r="IIC23" s="123"/>
      <c r="IID23" s="123"/>
      <c r="IIE23" s="123"/>
      <c r="IIF23" s="123"/>
      <c r="IIG23" s="123"/>
      <c r="IIH23" s="123"/>
      <c r="III23" s="123"/>
      <c r="IIJ23" s="123"/>
      <c r="IIK23" s="123"/>
      <c r="IIL23" s="123"/>
      <c r="IIM23" s="123"/>
      <c r="IIN23" s="123"/>
      <c r="IIO23" s="123"/>
      <c r="IIP23" s="123"/>
      <c r="IIQ23" s="123"/>
      <c r="IIR23" s="123"/>
      <c r="IIS23" s="123"/>
      <c r="IIT23" s="123"/>
      <c r="IIU23" s="123"/>
      <c r="IIV23" s="123"/>
      <c r="IIW23" s="123"/>
      <c r="IIX23" s="123"/>
      <c r="IIY23" s="123"/>
      <c r="IIZ23" s="123"/>
      <c r="IJA23" s="123"/>
      <c r="IJB23" s="123"/>
      <c r="IJC23" s="123"/>
      <c r="IJD23" s="123"/>
      <c r="IJE23" s="123"/>
      <c r="IJF23" s="123"/>
      <c r="IJG23" s="123"/>
      <c r="IJH23" s="123"/>
      <c r="IJI23" s="123"/>
      <c r="IJJ23" s="123"/>
      <c r="IJK23" s="123"/>
      <c r="IJL23" s="123"/>
      <c r="IJM23" s="123"/>
      <c r="IJN23" s="123"/>
      <c r="IJO23" s="123"/>
      <c r="IJP23" s="123"/>
      <c r="IJQ23" s="123"/>
      <c r="IJR23" s="123"/>
      <c r="IJS23" s="123"/>
      <c r="IJT23" s="123"/>
      <c r="IJU23" s="123"/>
      <c r="IJV23" s="123"/>
      <c r="IJW23" s="123"/>
      <c r="IJX23" s="123"/>
      <c r="IJY23" s="123"/>
      <c r="IJZ23" s="123"/>
      <c r="IKA23" s="123"/>
      <c r="IKB23" s="123"/>
      <c r="IKC23" s="123"/>
      <c r="IKD23" s="123"/>
      <c r="IKE23" s="123"/>
      <c r="IKF23" s="123"/>
      <c r="IKG23" s="123"/>
      <c r="IKH23" s="123"/>
      <c r="IKI23" s="123"/>
      <c r="IKJ23" s="123"/>
      <c r="IKK23" s="123"/>
      <c r="IKL23" s="123"/>
      <c r="IKM23" s="123"/>
      <c r="IKN23" s="123"/>
      <c r="IKO23" s="123"/>
      <c r="IKP23" s="123"/>
      <c r="IKQ23" s="123"/>
      <c r="IKR23" s="123"/>
      <c r="IKS23" s="123"/>
      <c r="IKT23" s="123"/>
      <c r="IKU23" s="123"/>
      <c r="IKV23" s="123"/>
      <c r="IKW23" s="123"/>
      <c r="IKX23" s="123"/>
      <c r="IKY23" s="123"/>
      <c r="IKZ23" s="123"/>
      <c r="ILA23" s="123"/>
      <c r="ILB23" s="123"/>
      <c r="ILC23" s="123"/>
      <c r="ILD23" s="123"/>
      <c r="ILE23" s="123"/>
      <c r="ILF23" s="123"/>
      <c r="ILG23" s="123"/>
      <c r="ILH23" s="123"/>
      <c r="ILI23" s="123"/>
      <c r="ILJ23" s="123"/>
      <c r="ILK23" s="123"/>
      <c r="ILL23" s="123"/>
      <c r="ILM23" s="123"/>
      <c r="ILN23" s="123"/>
      <c r="ILO23" s="123"/>
      <c r="ILP23" s="123"/>
      <c r="ILQ23" s="123"/>
      <c r="ILR23" s="123"/>
      <c r="ILS23" s="123"/>
      <c r="ILT23" s="123"/>
      <c r="ILU23" s="123"/>
      <c r="ILV23" s="123"/>
      <c r="ILW23" s="123"/>
      <c r="ILX23" s="123"/>
      <c r="ILY23" s="123"/>
      <c r="ILZ23" s="123"/>
      <c r="IMA23" s="123"/>
      <c r="IMB23" s="123"/>
      <c r="IMC23" s="123"/>
      <c r="IMD23" s="123"/>
      <c r="IME23" s="123"/>
      <c r="IMF23" s="123"/>
      <c r="IMG23" s="123"/>
      <c r="IMH23" s="123"/>
      <c r="IMI23" s="123"/>
      <c r="IMJ23" s="123"/>
      <c r="IMK23" s="123"/>
      <c r="IML23" s="123"/>
      <c r="IMM23" s="123"/>
      <c r="IMN23" s="123"/>
      <c r="IMO23" s="123"/>
      <c r="IMP23" s="123"/>
      <c r="IMQ23" s="123"/>
      <c r="IMR23" s="123"/>
      <c r="IMS23" s="123"/>
      <c r="IMT23" s="123"/>
      <c r="IMU23" s="123"/>
      <c r="IMV23" s="123"/>
      <c r="IMW23" s="123"/>
      <c r="IMX23" s="123"/>
      <c r="IMY23" s="123"/>
      <c r="IMZ23" s="123"/>
      <c r="INA23" s="123"/>
      <c r="INB23" s="123"/>
      <c r="INC23" s="123"/>
      <c r="IND23" s="123"/>
      <c r="INE23" s="123"/>
      <c r="INF23" s="123"/>
      <c r="ING23" s="123"/>
      <c r="INH23" s="123"/>
      <c r="INI23" s="123"/>
      <c r="INJ23" s="123"/>
      <c r="INK23" s="123"/>
      <c r="INL23" s="123"/>
      <c r="INM23" s="123"/>
      <c r="INN23" s="123"/>
      <c r="INO23" s="123"/>
      <c r="INP23" s="123"/>
      <c r="INQ23" s="123"/>
      <c r="INR23" s="123"/>
      <c r="INS23" s="123"/>
      <c r="INT23" s="123"/>
      <c r="INU23" s="123"/>
      <c r="INV23" s="123"/>
      <c r="INW23" s="123"/>
      <c r="INX23" s="123"/>
      <c r="INY23" s="123"/>
      <c r="INZ23" s="123"/>
      <c r="IOA23" s="123"/>
      <c r="IOB23" s="123"/>
      <c r="IOC23" s="123"/>
      <c r="IOD23" s="123"/>
      <c r="IOE23" s="123"/>
      <c r="IOF23" s="123"/>
      <c r="IOG23" s="123"/>
      <c r="IOH23" s="123"/>
      <c r="IOI23" s="123"/>
      <c r="IOJ23" s="123"/>
      <c r="IOK23" s="123"/>
      <c r="IOL23" s="123"/>
      <c r="IOM23" s="123"/>
      <c r="ION23" s="123"/>
      <c r="IOO23" s="123"/>
      <c r="IOP23" s="123"/>
      <c r="IOQ23" s="123"/>
      <c r="IOR23" s="123"/>
      <c r="IOS23" s="123"/>
      <c r="IOT23" s="123"/>
      <c r="IOU23" s="123"/>
      <c r="IOV23" s="123"/>
      <c r="IOW23" s="123"/>
      <c r="IOX23" s="123"/>
      <c r="IOY23" s="123"/>
      <c r="IOZ23" s="123"/>
      <c r="IPA23" s="123"/>
      <c r="IPB23" s="123"/>
      <c r="IPC23" s="123"/>
      <c r="IPD23" s="123"/>
      <c r="IPE23" s="123"/>
      <c r="IPF23" s="123"/>
      <c r="IPG23" s="123"/>
      <c r="IPH23" s="123"/>
      <c r="IPI23" s="123"/>
      <c r="IPJ23" s="123"/>
      <c r="IPK23" s="123"/>
      <c r="IPL23" s="123"/>
      <c r="IPM23" s="123"/>
      <c r="IPN23" s="123"/>
      <c r="IPO23" s="123"/>
      <c r="IPP23" s="123"/>
      <c r="IPQ23" s="123"/>
      <c r="IPR23" s="123"/>
      <c r="IPS23" s="123"/>
      <c r="IPT23" s="123"/>
      <c r="IPU23" s="123"/>
      <c r="IPV23" s="123"/>
      <c r="IPW23" s="123"/>
      <c r="IPX23" s="123"/>
      <c r="IPY23" s="123"/>
      <c r="IPZ23" s="123"/>
      <c r="IQA23" s="123"/>
      <c r="IQB23" s="123"/>
      <c r="IQC23" s="123"/>
      <c r="IQD23" s="123"/>
      <c r="IQE23" s="123"/>
      <c r="IQF23" s="123"/>
      <c r="IQG23" s="123"/>
      <c r="IQH23" s="123"/>
      <c r="IQI23" s="123"/>
      <c r="IQJ23" s="123"/>
      <c r="IQK23" s="123"/>
      <c r="IQL23" s="123"/>
      <c r="IQM23" s="123"/>
      <c r="IQN23" s="123"/>
      <c r="IQO23" s="123"/>
      <c r="IQP23" s="123"/>
      <c r="IQQ23" s="123"/>
      <c r="IQR23" s="123"/>
      <c r="IQS23" s="123"/>
      <c r="IQT23" s="123"/>
      <c r="IQU23" s="123"/>
      <c r="IQV23" s="123"/>
      <c r="IQW23" s="123"/>
      <c r="IQX23" s="123"/>
      <c r="IQY23" s="123"/>
      <c r="IQZ23" s="123"/>
      <c r="IRA23" s="123"/>
      <c r="IRB23" s="123"/>
      <c r="IRC23" s="123"/>
      <c r="IRD23" s="123"/>
      <c r="IRE23" s="123"/>
      <c r="IRF23" s="123"/>
      <c r="IRG23" s="123"/>
      <c r="IRH23" s="123"/>
      <c r="IRI23" s="123"/>
      <c r="IRJ23" s="123"/>
      <c r="IRK23" s="123"/>
      <c r="IRL23" s="123"/>
      <c r="IRM23" s="123"/>
      <c r="IRN23" s="123"/>
      <c r="IRO23" s="123"/>
      <c r="IRP23" s="123"/>
      <c r="IRQ23" s="123"/>
      <c r="IRR23" s="123"/>
      <c r="IRS23" s="123"/>
      <c r="IRT23" s="123"/>
      <c r="IRU23" s="123"/>
      <c r="IRV23" s="123"/>
      <c r="IRW23" s="123"/>
      <c r="IRX23" s="123"/>
      <c r="IRY23" s="123"/>
      <c r="IRZ23" s="123"/>
      <c r="ISA23" s="123"/>
      <c r="ISB23" s="123"/>
      <c r="ISC23" s="123"/>
      <c r="ISD23" s="123"/>
      <c r="ISE23" s="123"/>
      <c r="ISF23" s="123"/>
      <c r="ISG23" s="123"/>
      <c r="ISH23" s="123"/>
      <c r="ISI23" s="123"/>
      <c r="ISJ23" s="123"/>
      <c r="ISK23" s="123"/>
      <c r="ISL23" s="123"/>
      <c r="ISM23" s="123"/>
      <c r="ISN23" s="123"/>
      <c r="ISO23" s="123"/>
      <c r="ISP23" s="123"/>
      <c r="ISQ23" s="123"/>
      <c r="ISR23" s="123"/>
      <c r="ISS23" s="123"/>
      <c r="IST23" s="123"/>
      <c r="ISU23" s="123"/>
      <c r="ISV23" s="123"/>
      <c r="ISW23" s="123"/>
      <c r="ISX23" s="123"/>
      <c r="ISY23" s="123"/>
      <c r="ISZ23" s="123"/>
      <c r="ITA23" s="123"/>
      <c r="ITB23" s="123"/>
      <c r="ITC23" s="123"/>
      <c r="ITD23" s="123"/>
      <c r="ITE23" s="123"/>
      <c r="ITF23" s="123"/>
      <c r="ITG23" s="123"/>
      <c r="ITH23" s="123"/>
      <c r="ITI23" s="123"/>
      <c r="ITJ23" s="123"/>
      <c r="ITK23" s="123"/>
      <c r="ITL23" s="123"/>
      <c r="ITM23" s="123"/>
      <c r="ITN23" s="123"/>
      <c r="ITO23" s="123"/>
      <c r="ITP23" s="123"/>
      <c r="ITQ23" s="123"/>
      <c r="ITR23" s="123"/>
      <c r="ITS23" s="123"/>
      <c r="ITT23" s="123"/>
      <c r="ITU23" s="123"/>
      <c r="ITV23" s="123"/>
      <c r="ITW23" s="123"/>
      <c r="ITX23" s="123"/>
      <c r="ITY23" s="123"/>
      <c r="ITZ23" s="123"/>
      <c r="IUA23" s="123"/>
      <c r="IUB23" s="123"/>
      <c r="IUC23" s="123"/>
      <c r="IUD23" s="123"/>
      <c r="IUE23" s="123"/>
      <c r="IUF23" s="123"/>
      <c r="IUG23" s="123"/>
      <c r="IUH23" s="123"/>
      <c r="IUI23" s="123"/>
      <c r="IUJ23" s="123"/>
      <c r="IUK23" s="123"/>
      <c r="IUL23" s="123"/>
      <c r="IUM23" s="123"/>
      <c r="IUN23" s="123"/>
      <c r="IUO23" s="123"/>
      <c r="IUP23" s="123"/>
      <c r="IUQ23" s="123"/>
      <c r="IUR23" s="123"/>
      <c r="IUS23" s="123"/>
      <c r="IUT23" s="123"/>
      <c r="IUU23" s="123"/>
      <c r="IUV23" s="123"/>
      <c r="IUW23" s="123"/>
      <c r="IUX23" s="123"/>
      <c r="IUY23" s="123"/>
      <c r="IUZ23" s="123"/>
      <c r="IVA23" s="123"/>
      <c r="IVB23" s="123"/>
      <c r="IVC23" s="123"/>
      <c r="IVD23" s="123"/>
      <c r="IVE23" s="123"/>
      <c r="IVF23" s="123"/>
      <c r="IVG23" s="123"/>
      <c r="IVH23" s="123"/>
      <c r="IVI23" s="123"/>
      <c r="IVJ23" s="123"/>
      <c r="IVK23" s="123"/>
      <c r="IVL23" s="123"/>
      <c r="IVM23" s="123"/>
      <c r="IVN23" s="123"/>
      <c r="IVO23" s="123"/>
      <c r="IVP23" s="123"/>
      <c r="IVQ23" s="123"/>
      <c r="IVR23" s="123"/>
      <c r="IVS23" s="123"/>
      <c r="IVT23" s="123"/>
      <c r="IVU23" s="123"/>
      <c r="IVV23" s="123"/>
      <c r="IVW23" s="123"/>
      <c r="IVX23" s="123"/>
      <c r="IVY23" s="123"/>
      <c r="IVZ23" s="123"/>
      <c r="IWA23" s="123"/>
      <c r="IWB23" s="123"/>
      <c r="IWC23" s="123"/>
      <c r="IWD23" s="123"/>
      <c r="IWE23" s="123"/>
      <c r="IWF23" s="123"/>
      <c r="IWG23" s="123"/>
      <c r="IWH23" s="123"/>
      <c r="IWI23" s="123"/>
      <c r="IWJ23" s="123"/>
      <c r="IWK23" s="123"/>
      <c r="IWL23" s="123"/>
      <c r="IWM23" s="123"/>
      <c r="IWN23" s="123"/>
      <c r="IWO23" s="123"/>
      <c r="IWP23" s="123"/>
      <c r="IWQ23" s="123"/>
      <c r="IWR23" s="123"/>
      <c r="IWS23" s="123"/>
      <c r="IWT23" s="123"/>
      <c r="IWU23" s="123"/>
      <c r="IWV23" s="123"/>
      <c r="IWW23" s="123"/>
      <c r="IWX23" s="123"/>
      <c r="IWY23" s="123"/>
      <c r="IWZ23" s="123"/>
      <c r="IXA23" s="123"/>
      <c r="IXB23" s="123"/>
      <c r="IXC23" s="123"/>
      <c r="IXD23" s="123"/>
      <c r="IXE23" s="123"/>
      <c r="IXF23" s="123"/>
      <c r="IXG23" s="123"/>
      <c r="IXH23" s="123"/>
      <c r="IXI23" s="123"/>
      <c r="IXJ23" s="123"/>
      <c r="IXK23" s="123"/>
      <c r="IXL23" s="123"/>
      <c r="IXM23" s="123"/>
      <c r="IXN23" s="123"/>
      <c r="IXO23" s="123"/>
      <c r="IXP23" s="123"/>
      <c r="IXQ23" s="123"/>
      <c r="IXR23" s="123"/>
      <c r="IXS23" s="123"/>
      <c r="IXT23" s="123"/>
      <c r="IXU23" s="123"/>
      <c r="IXV23" s="123"/>
      <c r="IXW23" s="123"/>
      <c r="IXX23" s="123"/>
      <c r="IXY23" s="123"/>
      <c r="IXZ23" s="123"/>
      <c r="IYA23" s="123"/>
      <c r="IYB23" s="123"/>
      <c r="IYC23" s="123"/>
      <c r="IYD23" s="123"/>
      <c r="IYE23" s="123"/>
      <c r="IYF23" s="123"/>
      <c r="IYG23" s="123"/>
      <c r="IYH23" s="123"/>
      <c r="IYI23" s="123"/>
      <c r="IYJ23" s="123"/>
      <c r="IYK23" s="123"/>
      <c r="IYL23" s="123"/>
      <c r="IYM23" s="123"/>
      <c r="IYN23" s="123"/>
      <c r="IYO23" s="123"/>
      <c r="IYP23" s="123"/>
      <c r="IYQ23" s="123"/>
      <c r="IYR23" s="123"/>
      <c r="IYS23" s="123"/>
      <c r="IYT23" s="123"/>
      <c r="IYU23" s="123"/>
      <c r="IYV23" s="123"/>
      <c r="IYW23" s="123"/>
      <c r="IYX23" s="123"/>
      <c r="IYY23" s="123"/>
      <c r="IYZ23" s="123"/>
      <c r="IZA23" s="123"/>
      <c r="IZB23" s="123"/>
      <c r="IZC23" s="123"/>
      <c r="IZD23" s="123"/>
      <c r="IZE23" s="123"/>
      <c r="IZF23" s="123"/>
      <c r="IZG23" s="123"/>
      <c r="IZH23" s="123"/>
      <c r="IZI23" s="123"/>
      <c r="IZJ23" s="123"/>
      <c r="IZK23" s="123"/>
      <c r="IZL23" s="123"/>
      <c r="IZM23" s="123"/>
      <c r="IZN23" s="123"/>
      <c r="IZO23" s="123"/>
      <c r="IZP23" s="123"/>
      <c r="IZQ23" s="123"/>
      <c r="IZR23" s="123"/>
      <c r="IZS23" s="123"/>
      <c r="IZT23" s="123"/>
      <c r="IZU23" s="123"/>
      <c r="IZV23" s="123"/>
      <c r="IZW23" s="123"/>
      <c r="IZX23" s="123"/>
      <c r="IZY23" s="123"/>
      <c r="IZZ23" s="123"/>
      <c r="JAA23" s="123"/>
      <c r="JAB23" s="123"/>
      <c r="JAC23" s="123"/>
      <c r="JAD23" s="123"/>
      <c r="JAE23" s="123"/>
      <c r="JAF23" s="123"/>
      <c r="JAG23" s="123"/>
      <c r="JAH23" s="123"/>
      <c r="JAI23" s="123"/>
      <c r="JAJ23" s="123"/>
      <c r="JAK23" s="123"/>
      <c r="JAL23" s="123"/>
      <c r="JAM23" s="123"/>
      <c r="JAN23" s="123"/>
      <c r="JAO23" s="123"/>
      <c r="JAP23" s="123"/>
      <c r="JAQ23" s="123"/>
      <c r="JAR23" s="123"/>
      <c r="JAS23" s="123"/>
      <c r="JAT23" s="123"/>
      <c r="JAU23" s="123"/>
      <c r="JAV23" s="123"/>
      <c r="JAW23" s="123"/>
      <c r="JAX23" s="123"/>
      <c r="JAY23" s="123"/>
      <c r="JAZ23" s="123"/>
      <c r="JBA23" s="123"/>
      <c r="JBB23" s="123"/>
      <c r="JBC23" s="123"/>
      <c r="JBD23" s="123"/>
      <c r="JBE23" s="123"/>
      <c r="JBF23" s="123"/>
      <c r="JBG23" s="123"/>
      <c r="JBH23" s="123"/>
      <c r="JBI23" s="123"/>
      <c r="JBJ23" s="123"/>
      <c r="JBK23" s="123"/>
      <c r="JBL23" s="123"/>
      <c r="JBM23" s="123"/>
      <c r="JBN23" s="123"/>
      <c r="JBO23" s="123"/>
      <c r="JBP23" s="123"/>
      <c r="JBQ23" s="123"/>
      <c r="JBR23" s="123"/>
      <c r="JBS23" s="123"/>
      <c r="JBT23" s="123"/>
      <c r="JBU23" s="123"/>
      <c r="JBV23" s="123"/>
      <c r="JBW23" s="123"/>
      <c r="JBX23" s="123"/>
      <c r="JBY23" s="123"/>
      <c r="JBZ23" s="123"/>
      <c r="JCA23" s="123"/>
      <c r="JCB23" s="123"/>
      <c r="JCC23" s="123"/>
      <c r="JCD23" s="123"/>
      <c r="JCE23" s="123"/>
      <c r="JCF23" s="123"/>
      <c r="JCG23" s="123"/>
      <c r="JCH23" s="123"/>
      <c r="JCI23" s="123"/>
      <c r="JCJ23" s="123"/>
      <c r="JCK23" s="123"/>
      <c r="JCL23" s="123"/>
      <c r="JCM23" s="123"/>
      <c r="JCN23" s="123"/>
      <c r="JCO23" s="123"/>
      <c r="JCP23" s="123"/>
      <c r="JCQ23" s="123"/>
      <c r="JCR23" s="123"/>
      <c r="JCS23" s="123"/>
      <c r="JCT23" s="123"/>
      <c r="JCU23" s="123"/>
      <c r="JCV23" s="123"/>
      <c r="JCW23" s="123"/>
      <c r="JCX23" s="123"/>
      <c r="JCY23" s="123"/>
      <c r="JCZ23" s="123"/>
      <c r="JDA23" s="123"/>
      <c r="JDB23" s="123"/>
      <c r="JDC23" s="123"/>
      <c r="JDD23" s="123"/>
      <c r="JDE23" s="123"/>
      <c r="JDF23" s="123"/>
      <c r="JDG23" s="123"/>
      <c r="JDH23" s="123"/>
      <c r="JDI23" s="123"/>
      <c r="JDJ23" s="123"/>
      <c r="JDK23" s="123"/>
      <c r="JDL23" s="123"/>
      <c r="JDM23" s="123"/>
      <c r="JDN23" s="123"/>
      <c r="JDO23" s="123"/>
      <c r="JDP23" s="123"/>
      <c r="JDQ23" s="123"/>
      <c r="JDR23" s="123"/>
      <c r="JDS23" s="123"/>
      <c r="JDT23" s="123"/>
      <c r="JDU23" s="123"/>
      <c r="JDV23" s="123"/>
      <c r="JDW23" s="123"/>
      <c r="JDX23" s="123"/>
      <c r="JDY23" s="123"/>
      <c r="JDZ23" s="123"/>
      <c r="JEA23" s="123"/>
      <c r="JEB23" s="123"/>
      <c r="JEC23" s="123"/>
      <c r="JED23" s="123"/>
      <c r="JEE23" s="123"/>
      <c r="JEF23" s="123"/>
      <c r="JEG23" s="123"/>
      <c r="JEH23" s="123"/>
      <c r="JEI23" s="123"/>
      <c r="JEJ23" s="123"/>
      <c r="JEK23" s="123"/>
      <c r="JEL23" s="123"/>
      <c r="JEM23" s="123"/>
      <c r="JEN23" s="123"/>
      <c r="JEO23" s="123"/>
      <c r="JEP23" s="123"/>
      <c r="JEQ23" s="123"/>
      <c r="JER23" s="123"/>
      <c r="JES23" s="123"/>
      <c r="JET23" s="123"/>
      <c r="JEU23" s="123"/>
      <c r="JEV23" s="123"/>
      <c r="JEW23" s="123"/>
      <c r="JEX23" s="123"/>
      <c r="JEY23" s="123"/>
      <c r="JEZ23" s="123"/>
      <c r="JFA23" s="123"/>
      <c r="JFB23" s="123"/>
      <c r="JFC23" s="123"/>
      <c r="JFD23" s="123"/>
      <c r="JFE23" s="123"/>
      <c r="JFF23" s="123"/>
      <c r="JFG23" s="123"/>
      <c r="JFH23" s="123"/>
      <c r="JFI23" s="123"/>
      <c r="JFJ23" s="123"/>
      <c r="JFK23" s="123"/>
      <c r="JFL23" s="123"/>
      <c r="JFM23" s="123"/>
      <c r="JFN23" s="123"/>
      <c r="JFO23" s="123"/>
      <c r="JFP23" s="123"/>
      <c r="JFQ23" s="123"/>
      <c r="JFR23" s="123"/>
      <c r="JFS23" s="123"/>
      <c r="JFT23" s="123"/>
      <c r="JFU23" s="123"/>
      <c r="JFV23" s="123"/>
      <c r="JFW23" s="123"/>
      <c r="JFX23" s="123"/>
      <c r="JFY23" s="123"/>
      <c r="JFZ23" s="123"/>
      <c r="JGA23" s="123"/>
      <c r="JGB23" s="123"/>
      <c r="JGC23" s="123"/>
      <c r="JGD23" s="123"/>
      <c r="JGE23" s="123"/>
      <c r="JGF23" s="123"/>
      <c r="JGG23" s="123"/>
      <c r="JGH23" s="123"/>
      <c r="JGI23" s="123"/>
      <c r="JGJ23" s="123"/>
      <c r="JGK23" s="123"/>
      <c r="JGL23" s="123"/>
      <c r="JGM23" s="123"/>
      <c r="JGN23" s="123"/>
      <c r="JGO23" s="123"/>
      <c r="JGP23" s="123"/>
      <c r="JGQ23" s="123"/>
      <c r="JGR23" s="123"/>
      <c r="JGS23" s="123"/>
      <c r="JGT23" s="123"/>
      <c r="JGU23" s="123"/>
      <c r="JGV23" s="123"/>
      <c r="JGW23" s="123"/>
      <c r="JGX23" s="123"/>
      <c r="JGY23" s="123"/>
      <c r="JGZ23" s="123"/>
      <c r="JHA23" s="123"/>
      <c r="JHB23" s="123"/>
      <c r="JHC23" s="123"/>
      <c r="JHD23" s="123"/>
      <c r="JHE23" s="123"/>
      <c r="JHF23" s="123"/>
      <c r="JHG23" s="123"/>
      <c r="JHH23" s="123"/>
      <c r="JHI23" s="123"/>
      <c r="JHJ23" s="123"/>
      <c r="JHK23" s="123"/>
      <c r="JHL23" s="123"/>
      <c r="JHM23" s="123"/>
      <c r="JHN23" s="123"/>
      <c r="JHO23" s="123"/>
      <c r="JHP23" s="123"/>
      <c r="JHQ23" s="123"/>
      <c r="JHR23" s="123"/>
      <c r="JHS23" s="123"/>
      <c r="JHT23" s="123"/>
      <c r="JHU23" s="123"/>
      <c r="JHV23" s="123"/>
      <c r="JHW23" s="123"/>
      <c r="JHX23" s="123"/>
      <c r="JHY23" s="123"/>
      <c r="JHZ23" s="123"/>
      <c r="JIA23" s="123"/>
      <c r="JIB23" s="123"/>
      <c r="JIC23" s="123"/>
      <c r="JID23" s="123"/>
      <c r="JIE23" s="123"/>
      <c r="JIF23" s="123"/>
      <c r="JIG23" s="123"/>
      <c r="JIH23" s="123"/>
      <c r="JII23" s="123"/>
      <c r="JIJ23" s="123"/>
      <c r="JIK23" s="123"/>
      <c r="JIL23" s="123"/>
      <c r="JIM23" s="123"/>
      <c r="JIN23" s="123"/>
      <c r="JIO23" s="123"/>
      <c r="JIP23" s="123"/>
      <c r="JIQ23" s="123"/>
      <c r="JIR23" s="123"/>
      <c r="JIS23" s="123"/>
      <c r="JIT23" s="123"/>
      <c r="JIU23" s="123"/>
      <c r="JIV23" s="123"/>
      <c r="JIW23" s="123"/>
      <c r="JIX23" s="123"/>
      <c r="JIY23" s="123"/>
      <c r="JIZ23" s="123"/>
      <c r="JJA23" s="123"/>
      <c r="JJB23" s="123"/>
      <c r="JJC23" s="123"/>
      <c r="JJD23" s="123"/>
      <c r="JJE23" s="123"/>
      <c r="JJF23" s="123"/>
      <c r="JJG23" s="123"/>
      <c r="JJH23" s="123"/>
      <c r="JJI23" s="123"/>
      <c r="JJJ23" s="123"/>
      <c r="JJK23" s="123"/>
      <c r="JJL23" s="123"/>
      <c r="JJM23" s="123"/>
      <c r="JJN23" s="123"/>
      <c r="JJO23" s="123"/>
      <c r="JJP23" s="123"/>
      <c r="JJQ23" s="123"/>
      <c r="JJR23" s="123"/>
      <c r="JJS23" s="123"/>
      <c r="JJT23" s="123"/>
      <c r="JJU23" s="123"/>
      <c r="JJV23" s="123"/>
      <c r="JJW23" s="123"/>
      <c r="JJX23" s="123"/>
      <c r="JJY23" s="123"/>
      <c r="JJZ23" s="123"/>
      <c r="JKA23" s="123"/>
      <c r="JKB23" s="123"/>
      <c r="JKC23" s="123"/>
      <c r="JKD23" s="123"/>
      <c r="JKE23" s="123"/>
      <c r="JKF23" s="123"/>
      <c r="JKG23" s="123"/>
      <c r="JKH23" s="123"/>
      <c r="JKI23" s="123"/>
      <c r="JKJ23" s="123"/>
      <c r="JKK23" s="123"/>
      <c r="JKL23" s="123"/>
      <c r="JKM23" s="123"/>
      <c r="JKN23" s="123"/>
      <c r="JKO23" s="123"/>
      <c r="JKP23" s="123"/>
      <c r="JKQ23" s="123"/>
      <c r="JKR23" s="123"/>
      <c r="JKS23" s="123"/>
      <c r="JKT23" s="123"/>
      <c r="JKU23" s="123"/>
      <c r="JKV23" s="123"/>
      <c r="JKW23" s="123"/>
      <c r="JKX23" s="123"/>
      <c r="JKY23" s="123"/>
      <c r="JKZ23" s="123"/>
      <c r="JLA23" s="123"/>
      <c r="JLB23" s="123"/>
      <c r="JLC23" s="123"/>
      <c r="JLD23" s="123"/>
      <c r="JLE23" s="123"/>
      <c r="JLF23" s="123"/>
      <c r="JLG23" s="123"/>
      <c r="JLH23" s="123"/>
      <c r="JLI23" s="123"/>
      <c r="JLJ23" s="123"/>
      <c r="JLK23" s="123"/>
      <c r="JLL23" s="123"/>
      <c r="JLM23" s="123"/>
      <c r="JLN23" s="123"/>
      <c r="JLO23" s="123"/>
      <c r="JLP23" s="123"/>
      <c r="JLQ23" s="123"/>
      <c r="JLR23" s="123"/>
      <c r="JLS23" s="123"/>
      <c r="JLT23" s="123"/>
      <c r="JLU23" s="123"/>
      <c r="JLV23" s="123"/>
      <c r="JLW23" s="123"/>
      <c r="JLX23" s="123"/>
      <c r="JLY23" s="123"/>
      <c r="JLZ23" s="123"/>
      <c r="JMA23" s="123"/>
      <c r="JMB23" s="123"/>
      <c r="JMC23" s="123"/>
      <c r="JMD23" s="123"/>
      <c r="JME23" s="123"/>
      <c r="JMF23" s="123"/>
      <c r="JMG23" s="123"/>
      <c r="JMH23" s="123"/>
      <c r="JMI23" s="123"/>
      <c r="JMJ23" s="123"/>
      <c r="JMK23" s="123"/>
      <c r="JML23" s="123"/>
      <c r="JMM23" s="123"/>
      <c r="JMN23" s="123"/>
      <c r="JMO23" s="123"/>
      <c r="JMP23" s="123"/>
      <c r="JMQ23" s="123"/>
      <c r="JMR23" s="123"/>
      <c r="JMS23" s="123"/>
      <c r="JMT23" s="123"/>
      <c r="JMU23" s="123"/>
      <c r="JMV23" s="123"/>
      <c r="JMW23" s="123"/>
      <c r="JMX23" s="123"/>
      <c r="JMY23" s="123"/>
      <c r="JMZ23" s="123"/>
      <c r="JNA23" s="123"/>
      <c r="JNB23" s="123"/>
      <c r="JNC23" s="123"/>
      <c r="JND23" s="123"/>
      <c r="JNE23" s="123"/>
      <c r="JNF23" s="123"/>
      <c r="JNG23" s="123"/>
      <c r="JNH23" s="123"/>
      <c r="JNI23" s="123"/>
      <c r="JNJ23" s="123"/>
      <c r="JNK23" s="123"/>
      <c r="JNL23" s="123"/>
      <c r="JNM23" s="123"/>
      <c r="JNN23" s="123"/>
      <c r="JNO23" s="123"/>
      <c r="JNP23" s="123"/>
      <c r="JNQ23" s="123"/>
      <c r="JNR23" s="123"/>
      <c r="JNS23" s="123"/>
      <c r="JNT23" s="123"/>
      <c r="JNU23" s="123"/>
      <c r="JNV23" s="123"/>
      <c r="JNW23" s="123"/>
      <c r="JNX23" s="123"/>
      <c r="JNY23" s="123"/>
      <c r="JNZ23" s="123"/>
      <c r="JOA23" s="123"/>
      <c r="JOB23" s="123"/>
      <c r="JOC23" s="123"/>
      <c r="JOD23" s="123"/>
      <c r="JOE23" s="123"/>
      <c r="JOF23" s="123"/>
      <c r="JOG23" s="123"/>
      <c r="JOH23" s="123"/>
      <c r="JOI23" s="123"/>
      <c r="JOJ23" s="123"/>
      <c r="JOK23" s="123"/>
      <c r="JOL23" s="123"/>
      <c r="JOM23" s="123"/>
      <c r="JON23" s="123"/>
      <c r="JOO23" s="123"/>
      <c r="JOP23" s="123"/>
      <c r="JOQ23" s="123"/>
      <c r="JOR23" s="123"/>
      <c r="JOS23" s="123"/>
      <c r="JOT23" s="123"/>
      <c r="JOU23" s="123"/>
      <c r="JOV23" s="123"/>
      <c r="JOW23" s="123"/>
      <c r="JOX23" s="123"/>
      <c r="JOY23" s="123"/>
      <c r="JOZ23" s="123"/>
      <c r="JPA23" s="123"/>
      <c r="JPB23" s="123"/>
      <c r="JPC23" s="123"/>
      <c r="JPD23" s="123"/>
      <c r="JPE23" s="123"/>
      <c r="JPF23" s="123"/>
      <c r="JPG23" s="123"/>
      <c r="JPH23" s="123"/>
      <c r="JPI23" s="123"/>
      <c r="JPJ23" s="123"/>
      <c r="JPK23" s="123"/>
      <c r="JPL23" s="123"/>
      <c r="JPM23" s="123"/>
      <c r="JPN23" s="123"/>
      <c r="JPO23" s="123"/>
      <c r="JPP23" s="123"/>
      <c r="JPQ23" s="123"/>
      <c r="JPR23" s="123"/>
      <c r="JPS23" s="123"/>
      <c r="JPT23" s="123"/>
      <c r="JPU23" s="123"/>
      <c r="JPV23" s="123"/>
      <c r="JPW23" s="123"/>
      <c r="JPX23" s="123"/>
      <c r="JPY23" s="123"/>
      <c r="JPZ23" s="123"/>
      <c r="JQA23" s="123"/>
      <c r="JQB23" s="123"/>
      <c r="JQC23" s="123"/>
      <c r="JQD23" s="123"/>
      <c r="JQE23" s="123"/>
      <c r="JQF23" s="123"/>
      <c r="JQG23" s="123"/>
      <c r="JQH23" s="123"/>
      <c r="JQI23" s="123"/>
      <c r="JQJ23" s="123"/>
      <c r="JQK23" s="123"/>
      <c r="JQL23" s="123"/>
      <c r="JQM23" s="123"/>
      <c r="JQN23" s="123"/>
      <c r="JQO23" s="123"/>
      <c r="JQP23" s="123"/>
      <c r="JQQ23" s="123"/>
      <c r="JQR23" s="123"/>
      <c r="JQS23" s="123"/>
      <c r="JQT23" s="123"/>
      <c r="JQU23" s="123"/>
      <c r="JQV23" s="123"/>
      <c r="JQW23" s="123"/>
      <c r="JQX23" s="123"/>
      <c r="JQY23" s="123"/>
      <c r="JQZ23" s="123"/>
      <c r="JRA23" s="123"/>
      <c r="JRB23" s="123"/>
      <c r="JRC23" s="123"/>
      <c r="JRD23" s="123"/>
      <c r="JRE23" s="123"/>
      <c r="JRF23" s="123"/>
      <c r="JRG23" s="123"/>
      <c r="JRH23" s="123"/>
      <c r="JRI23" s="123"/>
      <c r="JRJ23" s="123"/>
      <c r="JRK23" s="123"/>
      <c r="JRL23" s="123"/>
      <c r="JRM23" s="123"/>
      <c r="JRN23" s="123"/>
      <c r="JRO23" s="123"/>
      <c r="JRP23" s="123"/>
      <c r="JRQ23" s="123"/>
      <c r="JRR23" s="123"/>
      <c r="JRS23" s="123"/>
      <c r="JRT23" s="123"/>
      <c r="JRU23" s="123"/>
      <c r="JRV23" s="123"/>
      <c r="JRW23" s="123"/>
      <c r="JRX23" s="123"/>
      <c r="JRY23" s="123"/>
      <c r="JRZ23" s="123"/>
      <c r="JSA23" s="123"/>
      <c r="JSB23" s="123"/>
      <c r="JSC23" s="123"/>
      <c r="JSD23" s="123"/>
      <c r="JSE23" s="123"/>
      <c r="JSF23" s="123"/>
      <c r="JSG23" s="123"/>
      <c r="JSH23" s="123"/>
      <c r="JSI23" s="123"/>
      <c r="JSJ23" s="123"/>
      <c r="JSK23" s="123"/>
      <c r="JSL23" s="123"/>
      <c r="JSM23" s="123"/>
      <c r="JSN23" s="123"/>
      <c r="JSO23" s="123"/>
      <c r="JSP23" s="123"/>
      <c r="JSQ23" s="123"/>
      <c r="JSR23" s="123"/>
      <c r="JSS23" s="123"/>
      <c r="JST23" s="123"/>
      <c r="JSU23" s="123"/>
      <c r="JSV23" s="123"/>
      <c r="JSW23" s="123"/>
      <c r="JSX23" s="123"/>
      <c r="JSY23" s="123"/>
      <c r="JSZ23" s="123"/>
      <c r="JTA23" s="123"/>
      <c r="JTB23" s="123"/>
      <c r="JTC23" s="123"/>
      <c r="JTD23" s="123"/>
      <c r="JTE23" s="123"/>
      <c r="JTF23" s="123"/>
      <c r="JTG23" s="123"/>
      <c r="JTH23" s="123"/>
      <c r="JTI23" s="123"/>
      <c r="JTJ23" s="123"/>
      <c r="JTK23" s="123"/>
      <c r="JTL23" s="123"/>
      <c r="JTM23" s="123"/>
      <c r="JTN23" s="123"/>
      <c r="JTO23" s="123"/>
      <c r="JTP23" s="123"/>
      <c r="JTQ23" s="123"/>
      <c r="JTR23" s="123"/>
      <c r="JTS23" s="123"/>
      <c r="JTT23" s="123"/>
      <c r="JTU23" s="123"/>
      <c r="JTV23" s="123"/>
      <c r="JTW23" s="123"/>
      <c r="JTX23" s="123"/>
      <c r="JTY23" s="123"/>
      <c r="JTZ23" s="123"/>
      <c r="JUA23" s="123"/>
      <c r="JUB23" s="123"/>
      <c r="JUC23" s="123"/>
      <c r="JUD23" s="123"/>
      <c r="JUE23" s="123"/>
      <c r="JUF23" s="123"/>
      <c r="JUG23" s="123"/>
      <c r="JUH23" s="123"/>
      <c r="JUI23" s="123"/>
      <c r="JUJ23" s="123"/>
      <c r="JUK23" s="123"/>
      <c r="JUL23" s="123"/>
      <c r="JUM23" s="123"/>
      <c r="JUN23" s="123"/>
      <c r="JUO23" s="123"/>
      <c r="JUP23" s="123"/>
      <c r="JUQ23" s="123"/>
      <c r="JUR23" s="123"/>
      <c r="JUS23" s="123"/>
      <c r="JUT23" s="123"/>
      <c r="JUU23" s="123"/>
      <c r="JUV23" s="123"/>
      <c r="JUW23" s="123"/>
      <c r="JUX23" s="123"/>
      <c r="JUY23" s="123"/>
      <c r="JUZ23" s="123"/>
      <c r="JVA23" s="123"/>
      <c r="JVB23" s="123"/>
      <c r="JVC23" s="123"/>
      <c r="JVD23" s="123"/>
      <c r="JVE23" s="123"/>
      <c r="JVF23" s="123"/>
      <c r="JVG23" s="123"/>
      <c r="JVH23" s="123"/>
      <c r="JVI23" s="123"/>
      <c r="JVJ23" s="123"/>
      <c r="JVK23" s="123"/>
      <c r="JVL23" s="123"/>
      <c r="JVM23" s="123"/>
      <c r="JVN23" s="123"/>
      <c r="JVO23" s="123"/>
      <c r="JVP23" s="123"/>
      <c r="JVQ23" s="123"/>
      <c r="JVR23" s="123"/>
      <c r="JVS23" s="123"/>
      <c r="JVT23" s="123"/>
      <c r="JVU23" s="123"/>
      <c r="JVV23" s="123"/>
      <c r="JVW23" s="123"/>
      <c r="JVX23" s="123"/>
      <c r="JVY23" s="123"/>
      <c r="JVZ23" s="123"/>
      <c r="JWA23" s="123"/>
      <c r="JWB23" s="123"/>
      <c r="JWC23" s="123"/>
      <c r="JWD23" s="123"/>
      <c r="JWE23" s="123"/>
      <c r="JWF23" s="123"/>
      <c r="JWG23" s="123"/>
      <c r="JWH23" s="123"/>
      <c r="JWI23" s="123"/>
      <c r="JWJ23" s="123"/>
      <c r="JWK23" s="123"/>
      <c r="JWL23" s="123"/>
      <c r="JWM23" s="123"/>
      <c r="JWN23" s="123"/>
      <c r="JWO23" s="123"/>
      <c r="JWP23" s="123"/>
      <c r="JWQ23" s="123"/>
      <c r="JWR23" s="123"/>
      <c r="JWS23" s="123"/>
      <c r="JWT23" s="123"/>
      <c r="JWU23" s="123"/>
      <c r="JWV23" s="123"/>
      <c r="JWW23" s="123"/>
      <c r="JWX23" s="123"/>
      <c r="JWY23" s="123"/>
      <c r="JWZ23" s="123"/>
      <c r="JXA23" s="123"/>
      <c r="JXB23" s="123"/>
      <c r="JXC23" s="123"/>
      <c r="JXD23" s="123"/>
      <c r="JXE23" s="123"/>
      <c r="JXF23" s="123"/>
      <c r="JXG23" s="123"/>
      <c r="JXH23" s="123"/>
      <c r="JXI23" s="123"/>
      <c r="JXJ23" s="123"/>
      <c r="JXK23" s="123"/>
      <c r="JXL23" s="123"/>
      <c r="JXM23" s="123"/>
      <c r="JXN23" s="123"/>
      <c r="JXO23" s="123"/>
      <c r="JXP23" s="123"/>
      <c r="JXQ23" s="123"/>
      <c r="JXR23" s="123"/>
      <c r="JXS23" s="123"/>
      <c r="JXT23" s="123"/>
      <c r="JXU23" s="123"/>
      <c r="JXV23" s="123"/>
      <c r="JXW23" s="123"/>
      <c r="JXX23" s="123"/>
      <c r="JXY23" s="123"/>
      <c r="JXZ23" s="123"/>
      <c r="JYA23" s="123"/>
      <c r="JYB23" s="123"/>
      <c r="JYC23" s="123"/>
      <c r="JYD23" s="123"/>
      <c r="JYE23" s="123"/>
      <c r="JYF23" s="123"/>
      <c r="JYG23" s="123"/>
      <c r="JYH23" s="123"/>
      <c r="JYI23" s="123"/>
      <c r="JYJ23" s="123"/>
      <c r="JYK23" s="123"/>
      <c r="JYL23" s="123"/>
      <c r="JYM23" s="123"/>
      <c r="JYN23" s="123"/>
      <c r="JYO23" s="123"/>
      <c r="JYP23" s="123"/>
      <c r="JYQ23" s="123"/>
      <c r="JYR23" s="123"/>
      <c r="JYS23" s="123"/>
      <c r="JYT23" s="123"/>
      <c r="JYU23" s="123"/>
      <c r="JYV23" s="123"/>
      <c r="JYW23" s="123"/>
      <c r="JYX23" s="123"/>
      <c r="JYY23" s="123"/>
      <c r="JYZ23" s="123"/>
      <c r="JZA23" s="123"/>
      <c r="JZB23" s="123"/>
      <c r="JZC23" s="123"/>
      <c r="JZD23" s="123"/>
      <c r="JZE23" s="123"/>
      <c r="JZF23" s="123"/>
      <c r="JZG23" s="123"/>
      <c r="JZH23" s="123"/>
      <c r="JZI23" s="123"/>
      <c r="JZJ23" s="123"/>
      <c r="JZK23" s="123"/>
      <c r="JZL23" s="123"/>
      <c r="JZM23" s="123"/>
      <c r="JZN23" s="123"/>
      <c r="JZO23" s="123"/>
      <c r="JZP23" s="123"/>
      <c r="JZQ23" s="123"/>
      <c r="JZR23" s="123"/>
      <c r="JZS23" s="123"/>
      <c r="JZT23" s="123"/>
      <c r="JZU23" s="123"/>
      <c r="JZV23" s="123"/>
      <c r="JZW23" s="123"/>
      <c r="JZX23" s="123"/>
      <c r="JZY23" s="123"/>
      <c r="JZZ23" s="123"/>
      <c r="KAA23" s="123"/>
      <c r="KAB23" s="123"/>
      <c r="KAC23" s="123"/>
      <c r="KAD23" s="123"/>
      <c r="KAE23" s="123"/>
      <c r="KAF23" s="123"/>
      <c r="KAG23" s="123"/>
      <c r="KAH23" s="123"/>
      <c r="KAI23" s="123"/>
      <c r="KAJ23" s="123"/>
      <c r="KAK23" s="123"/>
      <c r="KAL23" s="123"/>
      <c r="KAM23" s="123"/>
      <c r="KAN23" s="123"/>
      <c r="KAO23" s="123"/>
      <c r="KAP23" s="123"/>
      <c r="KAQ23" s="123"/>
      <c r="KAR23" s="123"/>
      <c r="KAS23" s="123"/>
      <c r="KAT23" s="123"/>
      <c r="KAU23" s="123"/>
      <c r="KAV23" s="123"/>
      <c r="KAW23" s="123"/>
      <c r="KAX23" s="123"/>
      <c r="KAY23" s="123"/>
      <c r="KAZ23" s="123"/>
      <c r="KBA23" s="123"/>
      <c r="KBB23" s="123"/>
      <c r="KBC23" s="123"/>
      <c r="KBD23" s="123"/>
      <c r="KBE23" s="123"/>
      <c r="KBF23" s="123"/>
      <c r="KBG23" s="123"/>
      <c r="KBH23" s="123"/>
      <c r="KBI23" s="123"/>
      <c r="KBJ23" s="123"/>
      <c r="KBK23" s="123"/>
      <c r="KBL23" s="123"/>
      <c r="KBM23" s="123"/>
      <c r="KBN23" s="123"/>
      <c r="KBO23" s="123"/>
      <c r="KBP23" s="123"/>
      <c r="KBQ23" s="123"/>
      <c r="KBR23" s="123"/>
      <c r="KBS23" s="123"/>
      <c r="KBT23" s="123"/>
      <c r="KBU23" s="123"/>
      <c r="KBV23" s="123"/>
      <c r="KBW23" s="123"/>
      <c r="KBX23" s="123"/>
      <c r="KBY23" s="123"/>
      <c r="KBZ23" s="123"/>
      <c r="KCA23" s="123"/>
      <c r="KCB23" s="123"/>
      <c r="KCC23" s="123"/>
      <c r="KCD23" s="123"/>
      <c r="KCE23" s="123"/>
      <c r="KCF23" s="123"/>
      <c r="KCG23" s="123"/>
      <c r="KCH23" s="123"/>
      <c r="KCI23" s="123"/>
      <c r="KCJ23" s="123"/>
      <c r="KCK23" s="123"/>
      <c r="KCL23" s="123"/>
      <c r="KCM23" s="123"/>
      <c r="KCN23" s="123"/>
      <c r="KCO23" s="123"/>
      <c r="KCP23" s="123"/>
      <c r="KCQ23" s="123"/>
      <c r="KCR23" s="123"/>
      <c r="KCS23" s="123"/>
      <c r="KCT23" s="123"/>
      <c r="KCU23" s="123"/>
      <c r="KCV23" s="123"/>
      <c r="KCW23" s="123"/>
      <c r="KCX23" s="123"/>
      <c r="KCY23" s="123"/>
      <c r="KCZ23" s="123"/>
      <c r="KDA23" s="123"/>
      <c r="KDB23" s="123"/>
      <c r="KDC23" s="123"/>
      <c r="KDD23" s="123"/>
      <c r="KDE23" s="123"/>
      <c r="KDF23" s="123"/>
      <c r="KDG23" s="123"/>
      <c r="KDH23" s="123"/>
      <c r="KDI23" s="123"/>
      <c r="KDJ23" s="123"/>
      <c r="KDK23" s="123"/>
      <c r="KDL23" s="123"/>
      <c r="KDM23" s="123"/>
      <c r="KDN23" s="123"/>
      <c r="KDO23" s="123"/>
      <c r="KDP23" s="123"/>
      <c r="KDQ23" s="123"/>
      <c r="KDR23" s="123"/>
      <c r="KDS23" s="123"/>
      <c r="KDT23" s="123"/>
      <c r="KDU23" s="123"/>
      <c r="KDV23" s="123"/>
      <c r="KDW23" s="123"/>
      <c r="KDX23" s="123"/>
      <c r="KDY23" s="123"/>
      <c r="KDZ23" s="123"/>
      <c r="KEA23" s="123"/>
      <c r="KEB23" s="123"/>
      <c r="KEC23" s="123"/>
      <c r="KED23" s="123"/>
      <c r="KEE23" s="123"/>
      <c r="KEF23" s="123"/>
      <c r="KEG23" s="123"/>
      <c r="KEH23" s="123"/>
      <c r="KEI23" s="123"/>
      <c r="KEJ23" s="123"/>
      <c r="KEK23" s="123"/>
      <c r="KEL23" s="123"/>
      <c r="KEM23" s="123"/>
      <c r="KEN23" s="123"/>
      <c r="KEO23" s="123"/>
      <c r="KEP23" s="123"/>
      <c r="KEQ23" s="123"/>
      <c r="KER23" s="123"/>
      <c r="KES23" s="123"/>
      <c r="KET23" s="123"/>
      <c r="KEU23" s="123"/>
      <c r="KEV23" s="123"/>
      <c r="KEW23" s="123"/>
      <c r="KEX23" s="123"/>
      <c r="KEY23" s="123"/>
      <c r="KEZ23" s="123"/>
      <c r="KFA23" s="123"/>
      <c r="KFB23" s="123"/>
      <c r="KFC23" s="123"/>
      <c r="KFD23" s="123"/>
      <c r="KFE23" s="123"/>
      <c r="KFF23" s="123"/>
      <c r="KFG23" s="123"/>
      <c r="KFH23" s="123"/>
      <c r="KFI23" s="123"/>
      <c r="KFJ23" s="123"/>
      <c r="KFK23" s="123"/>
      <c r="KFL23" s="123"/>
      <c r="KFM23" s="123"/>
      <c r="KFN23" s="123"/>
      <c r="KFO23" s="123"/>
      <c r="KFP23" s="123"/>
      <c r="KFQ23" s="123"/>
      <c r="KFR23" s="123"/>
      <c r="KFS23" s="123"/>
      <c r="KFT23" s="123"/>
      <c r="KFU23" s="123"/>
      <c r="KFV23" s="123"/>
      <c r="KFW23" s="123"/>
      <c r="KFX23" s="123"/>
      <c r="KFY23" s="123"/>
      <c r="KFZ23" s="123"/>
      <c r="KGA23" s="123"/>
      <c r="KGB23" s="123"/>
      <c r="KGC23" s="123"/>
      <c r="KGD23" s="123"/>
      <c r="KGE23" s="123"/>
      <c r="KGF23" s="123"/>
      <c r="KGG23" s="123"/>
      <c r="KGH23" s="123"/>
      <c r="KGI23" s="123"/>
      <c r="KGJ23" s="123"/>
      <c r="KGK23" s="123"/>
      <c r="KGL23" s="123"/>
      <c r="KGM23" s="123"/>
      <c r="KGN23" s="123"/>
      <c r="KGO23" s="123"/>
      <c r="KGP23" s="123"/>
      <c r="KGQ23" s="123"/>
      <c r="KGR23" s="123"/>
      <c r="KGS23" s="123"/>
      <c r="KGT23" s="123"/>
      <c r="KGU23" s="123"/>
      <c r="KGV23" s="123"/>
      <c r="KGW23" s="123"/>
      <c r="KGX23" s="123"/>
      <c r="KGY23" s="123"/>
      <c r="KGZ23" s="123"/>
      <c r="KHA23" s="123"/>
      <c r="KHB23" s="123"/>
      <c r="KHC23" s="123"/>
      <c r="KHD23" s="123"/>
      <c r="KHE23" s="123"/>
      <c r="KHF23" s="123"/>
      <c r="KHG23" s="123"/>
      <c r="KHH23" s="123"/>
      <c r="KHI23" s="123"/>
      <c r="KHJ23" s="123"/>
      <c r="KHK23" s="123"/>
      <c r="KHL23" s="123"/>
      <c r="KHM23" s="123"/>
      <c r="KHN23" s="123"/>
      <c r="KHO23" s="123"/>
      <c r="KHP23" s="123"/>
      <c r="KHQ23" s="123"/>
      <c r="KHR23" s="123"/>
      <c r="KHS23" s="123"/>
      <c r="KHT23" s="123"/>
      <c r="KHU23" s="123"/>
      <c r="KHV23" s="123"/>
      <c r="KHW23" s="123"/>
      <c r="KHX23" s="123"/>
      <c r="KHY23" s="123"/>
      <c r="KHZ23" s="123"/>
      <c r="KIA23" s="123"/>
      <c r="KIB23" s="123"/>
      <c r="KIC23" s="123"/>
      <c r="KID23" s="123"/>
      <c r="KIE23" s="123"/>
      <c r="KIF23" s="123"/>
      <c r="KIG23" s="123"/>
      <c r="KIH23" s="123"/>
      <c r="KII23" s="123"/>
      <c r="KIJ23" s="123"/>
      <c r="KIK23" s="123"/>
      <c r="KIL23" s="123"/>
      <c r="KIM23" s="123"/>
      <c r="KIN23" s="123"/>
      <c r="KIO23" s="123"/>
      <c r="KIP23" s="123"/>
      <c r="KIQ23" s="123"/>
      <c r="KIR23" s="123"/>
      <c r="KIS23" s="123"/>
      <c r="KIT23" s="123"/>
      <c r="KIU23" s="123"/>
      <c r="KIV23" s="123"/>
      <c r="KIW23" s="123"/>
      <c r="KIX23" s="123"/>
      <c r="KIY23" s="123"/>
      <c r="KIZ23" s="123"/>
      <c r="KJA23" s="123"/>
      <c r="KJB23" s="123"/>
      <c r="KJC23" s="123"/>
      <c r="KJD23" s="123"/>
      <c r="KJE23" s="123"/>
      <c r="KJF23" s="123"/>
      <c r="KJG23" s="123"/>
      <c r="KJH23" s="123"/>
      <c r="KJI23" s="123"/>
      <c r="KJJ23" s="123"/>
      <c r="KJK23" s="123"/>
      <c r="KJL23" s="123"/>
      <c r="KJM23" s="123"/>
      <c r="KJN23" s="123"/>
      <c r="KJO23" s="123"/>
      <c r="KJP23" s="123"/>
      <c r="KJQ23" s="123"/>
      <c r="KJR23" s="123"/>
      <c r="KJS23" s="123"/>
      <c r="KJT23" s="123"/>
      <c r="KJU23" s="123"/>
      <c r="KJV23" s="123"/>
      <c r="KJW23" s="123"/>
      <c r="KJX23" s="123"/>
      <c r="KJY23" s="123"/>
      <c r="KJZ23" s="123"/>
      <c r="KKA23" s="123"/>
      <c r="KKB23" s="123"/>
      <c r="KKC23" s="123"/>
      <c r="KKD23" s="123"/>
      <c r="KKE23" s="123"/>
      <c r="KKF23" s="123"/>
      <c r="KKG23" s="123"/>
      <c r="KKH23" s="123"/>
      <c r="KKI23" s="123"/>
      <c r="KKJ23" s="123"/>
      <c r="KKK23" s="123"/>
      <c r="KKL23" s="123"/>
      <c r="KKM23" s="123"/>
      <c r="KKN23" s="123"/>
      <c r="KKO23" s="123"/>
      <c r="KKP23" s="123"/>
      <c r="KKQ23" s="123"/>
      <c r="KKR23" s="123"/>
      <c r="KKS23" s="123"/>
      <c r="KKT23" s="123"/>
      <c r="KKU23" s="123"/>
      <c r="KKV23" s="123"/>
      <c r="KKW23" s="123"/>
      <c r="KKX23" s="123"/>
      <c r="KKY23" s="123"/>
      <c r="KKZ23" s="123"/>
      <c r="KLA23" s="123"/>
      <c r="KLB23" s="123"/>
      <c r="KLC23" s="123"/>
      <c r="KLD23" s="123"/>
      <c r="KLE23" s="123"/>
      <c r="KLF23" s="123"/>
      <c r="KLG23" s="123"/>
      <c r="KLH23" s="123"/>
      <c r="KLI23" s="123"/>
      <c r="KLJ23" s="123"/>
      <c r="KLK23" s="123"/>
      <c r="KLL23" s="123"/>
      <c r="KLM23" s="123"/>
      <c r="KLN23" s="123"/>
      <c r="KLO23" s="123"/>
      <c r="KLP23" s="123"/>
      <c r="KLQ23" s="123"/>
      <c r="KLR23" s="123"/>
      <c r="KLS23" s="123"/>
      <c r="KLT23" s="123"/>
      <c r="KLU23" s="123"/>
      <c r="KLV23" s="123"/>
      <c r="KLW23" s="123"/>
      <c r="KLX23" s="123"/>
      <c r="KLY23" s="123"/>
      <c r="KLZ23" s="123"/>
      <c r="KMA23" s="123"/>
      <c r="KMB23" s="123"/>
      <c r="KMC23" s="123"/>
      <c r="KMD23" s="123"/>
      <c r="KME23" s="123"/>
      <c r="KMF23" s="123"/>
      <c r="KMG23" s="123"/>
      <c r="KMH23" s="123"/>
      <c r="KMI23" s="123"/>
      <c r="KMJ23" s="123"/>
      <c r="KMK23" s="123"/>
      <c r="KML23" s="123"/>
      <c r="KMM23" s="123"/>
      <c r="KMN23" s="123"/>
      <c r="KMO23" s="123"/>
      <c r="KMP23" s="123"/>
      <c r="KMQ23" s="123"/>
      <c r="KMR23" s="123"/>
      <c r="KMS23" s="123"/>
      <c r="KMT23" s="123"/>
      <c r="KMU23" s="123"/>
      <c r="KMV23" s="123"/>
      <c r="KMW23" s="123"/>
      <c r="KMX23" s="123"/>
      <c r="KMY23" s="123"/>
      <c r="KMZ23" s="123"/>
      <c r="KNA23" s="123"/>
      <c r="KNB23" s="123"/>
      <c r="KNC23" s="123"/>
      <c r="KND23" s="123"/>
      <c r="KNE23" s="123"/>
      <c r="KNF23" s="123"/>
      <c r="KNG23" s="123"/>
      <c r="KNH23" s="123"/>
      <c r="KNI23" s="123"/>
      <c r="KNJ23" s="123"/>
      <c r="KNK23" s="123"/>
      <c r="KNL23" s="123"/>
      <c r="KNM23" s="123"/>
      <c r="KNN23" s="123"/>
      <c r="KNO23" s="123"/>
      <c r="KNP23" s="123"/>
      <c r="KNQ23" s="123"/>
      <c r="KNR23" s="123"/>
      <c r="KNS23" s="123"/>
      <c r="KNT23" s="123"/>
      <c r="KNU23" s="123"/>
      <c r="KNV23" s="123"/>
      <c r="KNW23" s="123"/>
      <c r="KNX23" s="123"/>
      <c r="KNY23" s="123"/>
      <c r="KNZ23" s="123"/>
      <c r="KOA23" s="123"/>
      <c r="KOB23" s="123"/>
      <c r="KOC23" s="123"/>
      <c r="KOD23" s="123"/>
      <c r="KOE23" s="123"/>
      <c r="KOF23" s="123"/>
      <c r="KOG23" s="123"/>
      <c r="KOH23" s="123"/>
      <c r="KOI23" s="123"/>
      <c r="KOJ23" s="123"/>
      <c r="KOK23" s="123"/>
      <c r="KOL23" s="123"/>
      <c r="KOM23" s="123"/>
      <c r="KON23" s="123"/>
      <c r="KOO23" s="123"/>
      <c r="KOP23" s="123"/>
      <c r="KOQ23" s="123"/>
      <c r="KOR23" s="123"/>
      <c r="KOS23" s="123"/>
      <c r="KOT23" s="123"/>
      <c r="KOU23" s="123"/>
      <c r="KOV23" s="123"/>
      <c r="KOW23" s="123"/>
      <c r="KOX23" s="123"/>
      <c r="KOY23" s="123"/>
      <c r="KOZ23" s="123"/>
      <c r="KPA23" s="123"/>
      <c r="KPB23" s="123"/>
      <c r="KPC23" s="123"/>
      <c r="KPD23" s="123"/>
      <c r="KPE23" s="123"/>
      <c r="KPF23" s="123"/>
      <c r="KPG23" s="123"/>
      <c r="KPH23" s="123"/>
      <c r="KPI23" s="123"/>
      <c r="KPJ23" s="123"/>
      <c r="KPK23" s="123"/>
      <c r="KPL23" s="123"/>
      <c r="KPM23" s="123"/>
      <c r="KPN23" s="123"/>
      <c r="KPO23" s="123"/>
      <c r="KPP23" s="123"/>
      <c r="KPQ23" s="123"/>
      <c r="KPR23" s="123"/>
      <c r="KPS23" s="123"/>
      <c r="KPT23" s="123"/>
      <c r="KPU23" s="123"/>
      <c r="KPV23" s="123"/>
      <c r="KPW23" s="123"/>
      <c r="KPX23" s="123"/>
      <c r="KPY23" s="123"/>
      <c r="KPZ23" s="123"/>
      <c r="KQA23" s="123"/>
      <c r="KQB23" s="123"/>
      <c r="KQC23" s="123"/>
      <c r="KQD23" s="123"/>
      <c r="KQE23" s="123"/>
      <c r="KQF23" s="123"/>
      <c r="KQG23" s="123"/>
      <c r="KQH23" s="123"/>
      <c r="KQI23" s="123"/>
      <c r="KQJ23" s="123"/>
      <c r="KQK23" s="123"/>
      <c r="KQL23" s="123"/>
      <c r="KQM23" s="123"/>
      <c r="KQN23" s="123"/>
      <c r="KQO23" s="123"/>
      <c r="KQP23" s="123"/>
      <c r="KQQ23" s="123"/>
      <c r="KQR23" s="123"/>
      <c r="KQS23" s="123"/>
      <c r="KQT23" s="123"/>
      <c r="KQU23" s="123"/>
      <c r="KQV23" s="123"/>
      <c r="KQW23" s="123"/>
      <c r="KQX23" s="123"/>
      <c r="KQY23" s="123"/>
      <c r="KQZ23" s="123"/>
      <c r="KRA23" s="123"/>
      <c r="KRB23" s="123"/>
      <c r="KRC23" s="123"/>
      <c r="KRD23" s="123"/>
      <c r="KRE23" s="123"/>
      <c r="KRF23" s="123"/>
      <c r="KRG23" s="123"/>
      <c r="KRH23" s="123"/>
      <c r="KRI23" s="123"/>
      <c r="KRJ23" s="123"/>
      <c r="KRK23" s="123"/>
      <c r="KRL23" s="123"/>
      <c r="KRM23" s="123"/>
      <c r="KRN23" s="123"/>
      <c r="KRO23" s="123"/>
      <c r="KRP23" s="123"/>
      <c r="KRQ23" s="123"/>
      <c r="KRR23" s="123"/>
      <c r="KRS23" s="123"/>
      <c r="KRT23" s="123"/>
      <c r="KRU23" s="123"/>
      <c r="KRV23" s="123"/>
      <c r="KRW23" s="123"/>
      <c r="KRX23" s="123"/>
      <c r="KRY23" s="123"/>
      <c r="KRZ23" s="123"/>
      <c r="KSA23" s="123"/>
      <c r="KSB23" s="123"/>
      <c r="KSC23" s="123"/>
      <c r="KSD23" s="123"/>
      <c r="KSE23" s="123"/>
      <c r="KSF23" s="123"/>
      <c r="KSG23" s="123"/>
      <c r="KSH23" s="123"/>
      <c r="KSI23" s="123"/>
      <c r="KSJ23" s="123"/>
      <c r="KSK23" s="123"/>
      <c r="KSL23" s="123"/>
      <c r="KSM23" s="123"/>
      <c r="KSN23" s="123"/>
      <c r="KSO23" s="123"/>
      <c r="KSP23" s="123"/>
      <c r="KSQ23" s="123"/>
      <c r="KSR23" s="123"/>
      <c r="KSS23" s="123"/>
      <c r="KST23" s="123"/>
      <c r="KSU23" s="123"/>
      <c r="KSV23" s="123"/>
      <c r="KSW23" s="123"/>
      <c r="KSX23" s="123"/>
      <c r="KSY23" s="123"/>
      <c r="KSZ23" s="123"/>
      <c r="KTA23" s="123"/>
      <c r="KTB23" s="123"/>
      <c r="KTC23" s="123"/>
      <c r="KTD23" s="123"/>
      <c r="KTE23" s="123"/>
      <c r="KTF23" s="123"/>
      <c r="KTG23" s="123"/>
      <c r="KTH23" s="123"/>
      <c r="KTI23" s="123"/>
      <c r="KTJ23" s="123"/>
      <c r="KTK23" s="123"/>
      <c r="KTL23" s="123"/>
      <c r="KTM23" s="123"/>
      <c r="KTN23" s="123"/>
      <c r="KTO23" s="123"/>
      <c r="KTP23" s="123"/>
      <c r="KTQ23" s="123"/>
      <c r="KTR23" s="123"/>
      <c r="KTS23" s="123"/>
      <c r="KTT23" s="123"/>
      <c r="KTU23" s="123"/>
      <c r="KTV23" s="123"/>
      <c r="KTW23" s="123"/>
      <c r="KTX23" s="123"/>
      <c r="KTY23" s="123"/>
      <c r="KTZ23" s="123"/>
      <c r="KUA23" s="123"/>
      <c r="KUB23" s="123"/>
      <c r="KUC23" s="123"/>
      <c r="KUD23" s="123"/>
      <c r="KUE23" s="123"/>
      <c r="KUF23" s="123"/>
      <c r="KUG23" s="123"/>
      <c r="KUH23" s="123"/>
      <c r="KUI23" s="123"/>
      <c r="KUJ23" s="123"/>
      <c r="KUK23" s="123"/>
      <c r="KUL23" s="123"/>
      <c r="KUM23" s="123"/>
      <c r="KUN23" s="123"/>
      <c r="KUO23" s="123"/>
      <c r="KUP23" s="123"/>
      <c r="KUQ23" s="123"/>
      <c r="KUR23" s="123"/>
      <c r="KUS23" s="123"/>
      <c r="KUT23" s="123"/>
      <c r="KUU23" s="123"/>
      <c r="KUV23" s="123"/>
      <c r="KUW23" s="123"/>
      <c r="KUX23" s="123"/>
      <c r="KUY23" s="123"/>
      <c r="KUZ23" s="123"/>
      <c r="KVA23" s="123"/>
      <c r="KVB23" s="123"/>
      <c r="KVC23" s="123"/>
      <c r="KVD23" s="123"/>
      <c r="KVE23" s="123"/>
      <c r="KVF23" s="123"/>
      <c r="KVG23" s="123"/>
      <c r="KVH23" s="123"/>
      <c r="KVI23" s="123"/>
      <c r="KVJ23" s="123"/>
      <c r="KVK23" s="123"/>
      <c r="KVL23" s="123"/>
      <c r="KVM23" s="123"/>
      <c r="KVN23" s="123"/>
      <c r="KVO23" s="123"/>
      <c r="KVP23" s="123"/>
      <c r="KVQ23" s="123"/>
      <c r="KVR23" s="123"/>
      <c r="KVS23" s="123"/>
      <c r="KVT23" s="123"/>
      <c r="KVU23" s="123"/>
      <c r="KVV23" s="123"/>
      <c r="KVW23" s="123"/>
      <c r="KVX23" s="123"/>
      <c r="KVY23" s="123"/>
      <c r="KVZ23" s="123"/>
      <c r="KWA23" s="123"/>
      <c r="KWB23" s="123"/>
      <c r="KWC23" s="123"/>
      <c r="KWD23" s="123"/>
      <c r="KWE23" s="123"/>
      <c r="KWF23" s="123"/>
      <c r="KWG23" s="123"/>
      <c r="KWH23" s="123"/>
      <c r="KWI23" s="123"/>
      <c r="KWJ23" s="123"/>
      <c r="KWK23" s="123"/>
      <c r="KWL23" s="123"/>
      <c r="KWM23" s="123"/>
      <c r="KWN23" s="123"/>
      <c r="KWO23" s="123"/>
      <c r="KWP23" s="123"/>
      <c r="KWQ23" s="123"/>
      <c r="KWR23" s="123"/>
      <c r="KWS23" s="123"/>
      <c r="KWT23" s="123"/>
      <c r="KWU23" s="123"/>
      <c r="KWV23" s="123"/>
      <c r="KWW23" s="123"/>
      <c r="KWX23" s="123"/>
      <c r="KWY23" s="123"/>
      <c r="KWZ23" s="123"/>
      <c r="KXA23" s="123"/>
      <c r="KXB23" s="123"/>
      <c r="KXC23" s="123"/>
      <c r="KXD23" s="123"/>
      <c r="KXE23" s="123"/>
      <c r="KXF23" s="123"/>
      <c r="KXG23" s="123"/>
      <c r="KXH23" s="123"/>
      <c r="KXI23" s="123"/>
      <c r="KXJ23" s="123"/>
      <c r="KXK23" s="123"/>
      <c r="KXL23" s="123"/>
      <c r="KXM23" s="123"/>
      <c r="KXN23" s="123"/>
      <c r="KXO23" s="123"/>
      <c r="KXP23" s="123"/>
      <c r="KXQ23" s="123"/>
      <c r="KXR23" s="123"/>
      <c r="KXS23" s="123"/>
      <c r="KXT23" s="123"/>
      <c r="KXU23" s="123"/>
      <c r="KXV23" s="123"/>
      <c r="KXW23" s="123"/>
      <c r="KXX23" s="123"/>
      <c r="KXY23" s="123"/>
      <c r="KXZ23" s="123"/>
      <c r="KYA23" s="123"/>
      <c r="KYB23" s="123"/>
      <c r="KYC23" s="123"/>
      <c r="KYD23" s="123"/>
      <c r="KYE23" s="123"/>
      <c r="KYF23" s="123"/>
      <c r="KYG23" s="123"/>
      <c r="KYH23" s="123"/>
      <c r="KYI23" s="123"/>
      <c r="KYJ23" s="123"/>
      <c r="KYK23" s="123"/>
      <c r="KYL23" s="123"/>
      <c r="KYM23" s="123"/>
      <c r="KYN23" s="123"/>
      <c r="KYO23" s="123"/>
      <c r="KYP23" s="123"/>
      <c r="KYQ23" s="123"/>
      <c r="KYR23" s="123"/>
      <c r="KYS23" s="123"/>
      <c r="KYT23" s="123"/>
      <c r="KYU23" s="123"/>
      <c r="KYV23" s="123"/>
      <c r="KYW23" s="123"/>
      <c r="KYX23" s="123"/>
      <c r="KYY23" s="123"/>
      <c r="KYZ23" s="123"/>
      <c r="KZA23" s="123"/>
      <c r="KZB23" s="123"/>
      <c r="KZC23" s="123"/>
      <c r="KZD23" s="123"/>
      <c r="KZE23" s="123"/>
      <c r="KZF23" s="123"/>
      <c r="KZG23" s="123"/>
      <c r="KZH23" s="123"/>
      <c r="KZI23" s="123"/>
      <c r="KZJ23" s="123"/>
      <c r="KZK23" s="123"/>
      <c r="KZL23" s="123"/>
      <c r="KZM23" s="123"/>
      <c r="KZN23" s="123"/>
      <c r="KZO23" s="123"/>
      <c r="KZP23" s="123"/>
      <c r="KZQ23" s="123"/>
      <c r="KZR23" s="123"/>
      <c r="KZS23" s="123"/>
      <c r="KZT23" s="123"/>
      <c r="KZU23" s="123"/>
      <c r="KZV23" s="123"/>
      <c r="KZW23" s="123"/>
      <c r="KZX23" s="123"/>
      <c r="KZY23" s="123"/>
      <c r="KZZ23" s="123"/>
      <c r="LAA23" s="123"/>
      <c r="LAB23" s="123"/>
      <c r="LAC23" s="123"/>
      <c r="LAD23" s="123"/>
      <c r="LAE23" s="123"/>
      <c r="LAF23" s="123"/>
      <c r="LAG23" s="123"/>
      <c r="LAH23" s="123"/>
      <c r="LAI23" s="123"/>
      <c r="LAJ23" s="123"/>
      <c r="LAK23" s="123"/>
      <c r="LAL23" s="123"/>
      <c r="LAM23" s="123"/>
      <c r="LAN23" s="123"/>
      <c r="LAO23" s="123"/>
      <c r="LAP23" s="123"/>
      <c r="LAQ23" s="123"/>
      <c r="LAR23" s="123"/>
      <c r="LAS23" s="123"/>
      <c r="LAT23" s="123"/>
      <c r="LAU23" s="123"/>
      <c r="LAV23" s="123"/>
      <c r="LAW23" s="123"/>
      <c r="LAX23" s="123"/>
      <c r="LAY23" s="123"/>
      <c r="LAZ23" s="123"/>
      <c r="LBA23" s="123"/>
      <c r="LBB23" s="123"/>
      <c r="LBC23" s="123"/>
      <c r="LBD23" s="123"/>
      <c r="LBE23" s="123"/>
      <c r="LBF23" s="123"/>
      <c r="LBG23" s="123"/>
      <c r="LBH23" s="123"/>
      <c r="LBI23" s="123"/>
      <c r="LBJ23" s="123"/>
      <c r="LBK23" s="123"/>
      <c r="LBL23" s="123"/>
      <c r="LBM23" s="123"/>
      <c r="LBN23" s="123"/>
      <c r="LBO23" s="123"/>
      <c r="LBP23" s="123"/>
      <c r="LBQ23" s="123"/>
      <c r="LBR23" s="123"/>
      <c r="LBS23" s="123"/>
      <c r="LBT23" s="123"/>
      <c r="LBU23" s="123"/>
      <c r="LBV23" s="123"/>
      <c r="LBW23" s="123"/>
      <c r="LBX23" s="123"/>
      <c r="LBY23" s="123"/>
      <c r="LBZ23" s="123"/>
      <c r="LCA23" s="123"/>
      <c r="LCB23" s="123"/>
      <c r="LCC23" s="123"/>
      <c r="LCD23" s="123"/>
      <c r="LCE23" s="123"/>
      <c r="LCF23" s="123"/>
      <c r="LCG23" s="123"/>
      <c r="LCH23" s="123"/>
      <c r="LCI23" s="123"/>
      <c r="LCJ23" s="123"/>
      <c r="LCK23" s="123"/>
      <c r="LCL23" s="123"/>
      <c r="LCM23" s="123"/>
      <c r="LCN23" s="123"/>
      <c r="LCO23" s="123"/>
      <c r="LCP23" s="123"/>
      <c r="LCQ23" s="123"/>
      <c r="LCR23" s="123"/>
      <c r="LCS23" s="123"/>
      <c r="LCT23" s="123"/>
      <c r="LCU23" s="123"/>
      <c r="LCV23" s="123"/>
      <c r="LCW23" s="123"/>
      <c r="LCX23" s="123"/>
      <c r="LCY23" s="123"/>
      <c r="LCZ23" s="123"/>
      <c r="LDA23" s="123"/>
      <c r="LDB23" s="123"/>
      <c r="LDC23" s="123"/>
      <c r="LDD23" s="123"/>
      <c r="LDE23" s="123"/>
      <c r="LDF23" s="123"/>
      <c r="LDG23" s="123"/>
      <c r="LDH23" s="123"/>
      <c r="LDI23" s="123"/>
      <c r="LDJ23" s="123"/>
      <c r="LDK23" s="123"/>
      <c r="LDL23" s="123"/>
      <c r="LDM23" s="123"/>
      <c r="LDN23" s="123"/>
      <c r="LDO23" s="123"/>
      <c r="LDP23" s="123"/>
      <c r="LDQ23" s="123"/>
      <c r="LDR23" s="123"/>
      <c r="LDS23" s="123"/>
      <c r="LDT23" s="123"/>
      <c r="LDU23" s="123"/>
      <c r="LDV23" s="123"/>
      <c r="LDW23" s="123"/>
      <c r="LDX23" s="123"/>
      <c r="LDY23" s="123"/>
      <c r="LDZ23" s="123"/>
      <c r="LEA23" s="123"/>
      <c r="LEB23" s="123"/>
      <c r="LEC23" s="123"/>
      <c r="LED23" s="123"/>
      <c r="LEE23" s="123"/>
      <c r="LEF23" s="123"/>
      <c r="LEG23" s="123"/>
      <c r="LEH23" s="123"/>
      <c r="LEI23" s="123"/>
      <c r="LEJ23" s="123"/>
      <c r="LEK23" s="123"/>
      <c r="LEL23" s="123"/>
      <c r="LEM23" s="123"/>
      <c r="LEN23" s="123"/>
      <c r="LEO23" s="123"/>
      <c r="LEP23" s="123"/>
      <c r="LEQ23" s="123"/>
      <c r="LER23" s="123"/>
      <c r="LES23" s="123"/>
      <c r="LET23" s="123"/>
      <c r="LEU23" s="123"/>
      <c r="LEV23" s="123"/>
      <c r="LEW23" s="123"/>
      <c r="LEX23" s="123"/>
      <c r="LEY23" s="123"/>
      <c r="LEZ23" s="123"/>
      <c r="LFA23" s="123"/>
      <c r="LFB23" s="123"/>
      <c r="LFC23" s="123"/>
      <c r="LFD23" s="123"/>
      <c r="LFE23" s="123"/>
      <c r="LFF23" s="123"/>
      <c r="LFG23" s="123"/>
      <c r="LFH23" s="123"/>
      <c r="LFI23" s="123"/>
      <c r="LFJ23" s="123"/>
      <c r="LFK23" s="123"/>
      <c r="LFL23" s="123"/>
      <c r="LFM23" s="123"/>
      <c r="LFN23" s="123"/>
      <c r="LFO23" s="123"/>
      <c r="LFP23" s="123"/>
      <c r="LFQ23" s="123"/>
      <c r="LFR23" s="123"/>
      <c r="LFS23" s="123"/>
      <c r="LFT23" s="123"/>
      <c r="LFU23" s="123"/>
      <c r="LFV23" s="123"/>
      <c r="LFW23" s="123"/>
      <c r="LFX23" s="123"/>
      <c r="LFY23" s="123"/>
      <c r="LFZ23" s="123"/>
      <c r="LGA23" s="123"/>
      <c r="LGB23" s="123"/>
      <c r="LGC23" s="123"/>
      <c r="LGD23" s="123"/>
      <c r="LGE23" s="123"/>
      <c r="LGF23" s="123"/>
      <c r="LGG23" s="123"/>
      <c r="LGH23" s="123"/>
      <c r="LGI23" s="123"/>
      <c r="LGJ23" s="123"/>
      <c r="LGK23" s="123"/>
      <c r="LGL23" s="123"/>
      <c r="LGM23" s="123"/>
      <c r="LGN23" s="123"/>
      <c r="LGO23" s="123"/>
      <c r="LGP23" s="123"/>
      <c r="LGQ23" s="123"/>
      <c r="LGR23" s="123"/>
      <c r="LGS23" s="123"/>
      <c r="LGT23" s="123"/>
      <c r="LGU23" s="123"/>
      <c r="LGV23" s="123"/>
      <c r="LGW23" s="123"/>
      <c r="LGX23" s="123"/>
      <c r="LGY23" s="123"/>
      <c r="LGZ23" s="123"/>
      <c r="LHA23" s="123"/>
      <c r="LHB23" s="123"/>
      <c r="LHC23" s="123"/>
      <c r="LHD23" s="123"/>
      <c r="LHE23" s="123"/>
      <c r="LHF23" s="123"/>
      <c r="LHG23" s="123"/>
      <c r="LHH23" s="123"/>
      <c r="LHI23" s="123"/>
      <c r="LHJ23" s="123"/>
      <c r="LHK23" s="123"/>
      <c r="LHL23" s="123"/>
      <c r="LHM23" s="123"/>
      <c r="LHN23" s="123"/>
      <c r="LHO23" s="123"/>
      <c r="LHP23" s="123"/>
      <c r="LHQ23" s="123"/>
      <c r="LHR23" s="123"/>
      <c r="LHS23" s="123"/>
      <c r="LHT23" s="123"/>
      <c r="LHU23" s="123"/>
      <c r="LHV23" s="123"/>
      <c r="LHW23" s="123"/>
      <c r="LHX23" s="123"/>
      <c r="LHY23" s="123"/>
      <c r="LHZ23" s="123"/>
      <c r="LIA23" s="123"/>
      <c r="LIB23" s="123"/>
      <c r="LIC23" s="123"/>
      <c r="LID23" s="123"/>
      <c r="LIE23" s="123"/>
      <c r="LIF23" s="123"/>
      <c r="LIG23" s="123"/>
      <c r="LIH23" s="123"/>
      <c r="LII23" s="123"/>
      <c r="LIJ23" s="123"/>
      <c r="LIK23" s="123"/>
      <c r="LIL23" s="123"/>
      <c r="LIM23" s="123"/>
      <c r="LIN23" s="123"/>
      <c r="LIO23" s="123"/>
      <c r="LIP23" s="123"/>
      <c r="LIQ23" s="123"/>
      <c r="LIR23" s="123"/>
      <c r="LIS23" s="123"/>
      <c r="LIT23" s="123"/>
      <c r="LIU23" s="123"/>
      <c r="LIV23" s="123"/>
      <c r="LIW23" s="123"/>
      <c r="LIX23" s="123"/>
      <c r="LIY23" s="123"/>
      <c r="LIZ23" s="123"/>
      <c r="LJA23" s="123"/>
      <c r="LJB23" s="123"/>
      <c r="LJC23" s="123"/>
      <c r="LJD23" s="123"/>
      <c r="LJE23" s="123"/>
      <c r="LJF23" s="123"/>
      <c r="LJG23" s="123"/>
      <c r="LJH23" s="123"/>
      <c r="LJI23" s="123"/>
      <c r="LJJ23" s="123"/>
      <c r="LJK23" s="123"/>
      <c r="LJL23" s="123"/>
      <c r="LJM23" s="123"/>
      <c r="LJN23" s="123"/>
      <c r="LJO23" s="123"/>
      <c r="LJP23" s="123"/>
      <c r="LJQ23" s="123"/>
      <c r="LJR23" s="123"/>
      <c r="LJS23" s="123"/>
      <c r="LJT23" s="123"/>
      <c r="LJU23" s="123"/>
      <c r="LJV23" s="123"/>
      <c r="LJW23" s="123"/>
      <c r="LJX23" s="123"/>
      <c r="LJY23" s="123"/>
      <c r="LJZ23" s="123"/>
      <c r="LKA23" s="123"/>
      <c r="LKB23" s="123"/>
      <c r="LKC23" s="123"/>
      <c r="LKD23" s="123"/>
      <c r="LKE23" s="123"/>
      <c r="LKF23" s="123"/>
      <c r="LKG23" s="123"/>
      <c r="LKH23" s="123"/>
      <c r="LKI23" s="123"/>
      <c r="LKJ23" s="123"/>
      <c r="LKK23" s="123"/>
      <c r="LKL23" s="123"/>
      <c r="LKM23" s="123"/>
      <c r="LKN23" s="123"/>
      <c r="LKO23" s="123"/>
      <c r="LKP23" s="123"/>
      <c r="LKQ23" s="123"/>
      <c r="LKR23" s="123"/>
      <c r="LKS23" s="123"/>
      <c r="LKT23" s="123"/>
      <c r="LKU23" s="123"/>
      <c r="LKV23" s="123"/>
      <c r="LKW23" s="123"/>
      <c r="LKX23" s="123"/>
      <c r="LKY23" s="123"/>
      <c r="LKZ23" s="123"/>
      <c r="LLA23" s="123"/>
      <c r="LLB23" s="123"/>
      <c r="LLC23" s="123"/>
      <c r="LLD23" s="123"/>
      <c r="LLE23" s="123"/>
      <c r="LLF23" s="123"/>
      <c r="LLG23" s="123"/>
      <c r="LLH23" s="123"/>
      <c r="LLI23" s="123"/>
      <c r="LLJ23" s="123"/>
      <c r="LLK23" s="123"/>
      <c r="LLL23" s="123"/>
      <c r="LLM23" s="123"/>
      <c r="LLN23" s="123"/>
      <c r="LLO23" s="123"/>
      <c r="LLP23" s="123"/>
      <c r="LLQ23" s="123"/>
      <c r="LLR23" s="123"/>
      <c r="LLS23" s="123"/>
      <c r="LLT23" s="123"/>
      <c r="LLU23" s="123"/>
      <c r="LLV23" s="123"/>
      <c r="LLW23" s="123"/>
      <c r="LLX23" s="123"/>
      <c r="LLY23" s="123"/>
      <c r="LLZ23" s="123"/>
      <c r="LMA23" s="123"/>
      <c r="LMB23" s="123"/>
      <c r="LMC23" s="123"/>
      <c r="LMD23" s="123"/>
      <c r="LME23" s="123"/>
      <c r="LMF23" s="123"/>
      <c r="LMG23" s="123"/>
      <c r="LMH23" s="123"/>
      <c r="LMI23" s="123"/>
      <c r="LMJ23" s="123"/>
      <c r="LMK23" s="123"/>
      <c r="LML23" s="123"/>
      <c r="LMM23" s="123"/>
      <c r="LMN23" s="123"/>
      <c r="LMO23" s="123"/>
      <c r="LMP23" s="123"/>
      <c r="LMQ23" s="123"/>
      <c r="LMR23" s="123"/>
      <c r="LMS23" s="123"/>
      <c r="LMT23" s="123"/>
      <c r="LMU23" s="123"/>
      <c r="LMV23" s="123"/>
      <c r="LMW23" s="123"/>
      <c r="LMX23" s="123"/>
      <c r="LMY23" s="123"/>
      <c r="LMZ23" s="123"/>
      <c r="LNA23" s="123"/>
      <c r="LNB23" s="123"/>
      <c r="LNC23" s="123"/>
      <c r="LND23" s="123"/>
      <c r="LNE23" s="123"/>
      <c r="LNF23" s="123"/>
      <c r="LNG23" s="123"/>
      <c r="LNH23" s="123"/>
      <c r="LNI23" s="123"/>
      <c r="LNJ23" s="123"/>
      <c r="LNK23" s="123"/>
      <c r="LNL23" s="123"/>
      <c r="LNM23" s="123"/>
      <c r="LNN23" s="123"/>
      <c r="LNO23" s="123"/>
      <c r="LNP23" s="123"/>
      <c r="LNQ23" s="123"/>
      <c r="LNR23" s="123"/>
      <c r="LNS23" s="123"/>
      <c r="LNT23" s="123"/>
      <c r="LNU23" s="123"/>
      <c r="LNV23" s="123"/>
      <c r="LNW23" s="123"/>
      <c r="LNX23" s="123"/>
      <c r="LNY23" s="123"/>
      <c r="LNZ23" s="123"/>
      <c r="LOA23" s="123"/>
      <c r="LOB23" s="123"/>
      <c r="LOC23" s="123"/>
      <c r="LOD23" s="123"/>
      <c r="LOE23" s="123"/>
      <c r="LOF23" s="123"/>
      <c r="LOG23" s="123"/>
      <c r="LOH23" s="123"/>
      <c r="LOI23" s="123"/>
      <c r="LOJ23" s="123"/>
      <c r="LOK23" s="123"/>
      <c r="LOL23" s="123"/>
      <c r="LOM23" s="123"/>
      <c r="LON23" s="123"/>
      <c r="LOO23" s="123"/>
      <c r="LOP23" s="123"/>
      <c r="LOQ23" s="123"/>
      <c r="LOR23" s="123"/>
      <c r="LOS23" s="123"/>
      <c r="LOT23" s="123"/>
      <c r="LOU23" s="123"/>
      <c r="LOV23" s="123"/>
      <c r="LOW23" s="123"/>
      <c r="LOX23" s="123"/>
      <c r="LOY23" s="123"/>
      <c r="LOZ23" s="123"/>
      <c r="LPA23" s="123"/>
      <c r="LPB23" s="123"/>
      <c r="LPC23" s="123"/>
      <c r="LPD23" s="123"/>
      <c r="LPE23" s="123"/>
      <c r="LPF23" s="123"/>
      <c r="LPG23" s="123"/>
      <c r="LPH23" s="123"/>
      <c r="LPI23" s="123"/>
      <c r="LPJ23" s="123"/>
      <c r="LPK23" s="123"/>
      <c r="LPL23" s="123"/>
      <c r="LPM23" s="123"/>
      <c r="LPN23" s="123"/>
      <c r="LPO23" s="123"/>
      <c r="LPP23" s="123"/>
      <c r="LPQ23" s="123"/>
      <c r="LPR23" s="123"/>
      <c r="LPS23" s="123"/>
      <c r="LPT23" s="123"/>
      <c r="LPU23" s="123"/>
      <c r="LPV23" s="123"/>
      <c r="LPW23" s="123"/>
      <c r="LPX23" s="123"/>
      <c r="LPY23" s="123"/>
      <c r="LPZ23" s="123"/>
      <c r="LQA23" s="123"/>
      <c r="LQB23" s="123"/>
      <c r="LQC23" s="123"/>
      <c r="LQD23" s="123"/>
      <c r="LQE23" s="123"/>
      <c r="LQF23" s="123"/>
      <c r="LQG23" s="123"/>
      <c r="LQH23" s="123"/>
      <c r="LQI23" s="123"/>
      <c r="LQJ23" s="123"/>
      <c r="LQK23" s="123"/>
      <c r="LQL23" s="123"/>
      <c r="LQM23" s="123"/>
      <c r="LQN23" s="123"/>
      <c r="LQO23" s="123"/>
      <c r="LQP23" s="123"/>
      <c r="LQQ23" s="123"/>
      <c r="LQR23" s="123"/>
      <c r="LQS23" s="123"/>
      <c r="LQT23" s="123"/>
      <c r="LQU23" s="123"/>
      <c r="LQV23" s="123"/>
      <c r="LQW23" s="123"/>
      <c r="LQX23" s="123"/>
      <c r="LQY23" s="123"/>
      <c r="LQZ23" s="123"/>
      <c r="LRA23" s="123"/>
      <c r="LRB23" s="123"/>
      <c r="LRC23" s="123"/>
      <c r="LRD23" s="123"/>
      <c r="LRE23" s="123"/>
      <c r="LRF23" s="123"/>
      <c r="LRG23" s="123"/>
      <c r="LRH23" s="123"/>
      <c r="LRI23" s="123"/>
      <c r="LRJ23" s="123"/>
      <c r="LRK23" s="123"/>
      <c r="LRL23" s="123"/>
      <c r="LRM23" s="123"/>
      <c r="LRN23" s="123"/>
      <c r="LRO23" s="123"/>
      <c r="LRP23" s="123"/>
      <c r="LRQ23" s="123"/>
      <c r="LRR23" s="123"/>
      <c r="LRS23" s="123"/>
      <c r="LRT23" s="123"/>
      <c r="LRU23" s="123"/>
      <c r="LRV23" s="123"/>
      <c r="LRW23" s="123"/>
      <c r="LRX23" s="123"/>
      <c r="LRY23" s="123"/>
      <c r="LRZ23" s="123"/>
      <c r="LSA23" s="123"/>
      <c r="LSB23" s="123"/>
      <c r="LSC23" s="123"/>
      <c r="LSD23" s="123"/>
      <c r="LSE23" s="123"/>
      <c r="LSF23" s="123"/>
      <c r="LSG23" s="123"/>
      <c r="LSH23" s="123"/>
      <c r="LSI23" s="123"/>
      <c r="LSJ23" s="123"/>
      <c r="LSK23" s="123"/>
      <c r="LSL23" s="123"/>
      <c r="LSM23" s="123"/>
      <c r="LSN23" s="123"/>
      <c r="LSO23" s="123"/>
      <c r="LSP23" s="123"/>
      <c r="LSQ23" s="123"/>
      <c r="LSR23" s="123"/>
      <c r="LSS23" s="123"/>
      <c r="LST23" s="123"/>
      <c r="LSU23" s="123"/>
      <c r="LSV23" s="123"/>
      <c r="LSW23" s="123"/>
      <c r="LSX23" s="123"/>
      <c r="LSY23" s="123"/>
      <c r="LSZ23" s="123"/>
      <c r="LTA23" s="123"/>
      <c r="LTB23" s="123"/>
      <c r="LTC23" s="123"/>
      <c r="LTD23" s="123"/>
      <c r="LTE23" s="123"/>
      <c r="LTF23" s="123"/>
      <c r="LTG23" s="123"/>
      <c r="LTH23" s="123"/>
      <c r="LTI23" s="123"/>
      <c r="LTJ23" s="123"/>
      <c r="LTK23" s="123"/>
      <c r="LTL23" s="123"/>
      <c r="LTM23" s="123"/>
      <c r="LTN23" s="123"/>
      <c r="LTO23" s="123"/>
      <c r="LTP23" s="123"/>
      <c r="LTQ23" s="123"/>
      <c r="LTR23" s="123"/>
      <c r="LTS23" s="123"/>
      <c r="LTT23" s="123"/>
      <c r="LTU23" s="123"/>
      <c r="LTV23" s="123"/>
      <c r="LTW23" s="123"/>
      <c r="LTX23" s="123"/>
      <c r="LTY23" s="123"/>
      <c r="LTZ23" s="123"/>
      <c r="LUA23" s="123"/>
      <c r="LUB23" s="123"/>
      <c r="LUC23" s="123"/>
      <c r="LUD23" s="123"/>
      <c r="LUE23" s="123"/>
      <c r="LUF23" s="123"/>
      <c r="LUG23" s="123"/>
      <c r="LUH23" s="123"/>
      <c r="LUI23" s="123"/>
      <c r="LUJ23" s="123"/>
      <c r="LUK23" s="123"/>
      <c r="LUL23" s="123"/>
      <c r="LUM23" s="123"/>
      <c r="LUN23" s="123"/>
      <c r="LUO23" s="123"/>
      <c r="LUP23" s="123"/>
      <c r="LUQ23" s="123"/>
      <c r="LUR23" s="123"/>
      <c r="LUS23" s="123"/>
      <c r="LUT23" s="123"/>
      <c r="LUU23" s="123"/>
      <c r="LUV23" s="123"/>
      <c r="LUW23" s="123"/>
      <c r="LUX23" s="123"/>
      <c r="LUY23" s="123"/>
      <c r="LUZ23" s="123"/>
      <c r="LVA23" s="123"/>
      <c r="LVB23" s="123"/>
      <c r="LVC23" s="123"/>
      <c r="LVD23" s="123"/>
      <c r="LVE23" s="123"/>
      <c r="LVF23" s="123"/>
      <c r="LVG23" s="123"/>
      <c r="LVH23" s="123"/>
      <c r="LVI23" s="123"/>
      <c r="LVJ23" s="123"/>
      <c r="LVK23" s="123"/>
      <c r="LVL23" s="123"/>
      <c r="LVM23" s="123"/>
      <c r="LVN23" s="123"/>
      <c r="LVO23" s="123"/>
      <c r="LVP23" s="123"/>
      <c r="LVQ23" s="123"/>
      <c r="LVR23" s="123"/>
      <c r="LVS23" s="123"/>
      <c r="LVT23" s="123"/>
      <c r="LVU23" s="123"/>
      <c r="LVV23" s="123"/>
      <c r="LVW23" s="123"/>
      <c r="LVX23" s="123"/>
      <c r="LVY23" s="123"/>
      <c r="LVZ23" s="123"/>
      <c r="LWA23" s="123"/>
      <c r="LWB23" s="123"/>
      <c r="LWC23" s="123"/>
      <c r="LWD23" s="123"/>
      <c r="LWE23" s="123"/>
      <c r="LWF23" s="123"/>
      <c r="LWG23" s="123"/>
      <c r="LWH23" s="123"/>
      <c r="LWI23" s="123"/>
      <c r="LWJ23" s="123"/>
      <c r="LWK23" s="123"/>
      <c r="LWL23" s="123"/>
      <c r="LWM23" s="123"/>
      <c r="LWN23" s="123"/>
      <c r="LWO23" s="123"/>
      <c r="LWP23" s="123"/>
      <c r="LWQ23" s="123"/>
      <c r="LWR23" s="123"/>
      <c r="LWS23" s="123"/>
      <c r="LWT23" s="123"/>
      <c r="LWU23" s="123"/>
      <c r="LWV23" s="123"/>
      <c r="LWW23" s="123"/>
      <c r="LWX23" s="123"/>
      <c r="LWY23" s="123"/>
      <c r="LWZ23" s="123"/>
      <c r="LXA23" s="123"/>
      <c r="LXB23" s="123"/>
      <c r="LXC23" s="123"/>
      <c r="LXD23" s="123"/>
      <c r="LXE23" s="123"/>
      <c r="LXF23" s="123"/>
      <c r="LXG23" s="123"/>
      <c r="LXH23" s="123"/>
      <c r="LXI23" s="123"/>
      <c r="LXJ23" s="123"/>
      <c r="LXK23" s="123"/>
      <c r="LXL23" s="123"/>
      <c r="LXM23" s="123"/>
      <c r="LXN23" s="123"/>
      <c r="LXO23" s="123"/>
      <c r="LXP23" s="123"/>
      <c r="LXQ23" s="123"/>
      <c r="LXR23" s="123"/>
      <c r="LXS23" s="123"/>
      <c r="LXT23" s="123"/>
      <c r="LXU23" s="123"/>
      <c r="LXV23" s="123"/>
      <c r="LXW23" s="123"/>
      <c r="LXX23" s="123"/>
      <c r="LXY23" s="123"/>
      <c r="LXZ23" s="123"/>
      <c r="LYA23" s="123"/>
      <c r="LYB23" s="123"/>
      <c r="LYC23" s="123"/>
      <c r="LYD23" s="123"/>
      <c r="LYE23" s="123"/>
      <c r="LYF23" s="123"/>
      <c r="LYG23" s="123"/>
      <c r="LYH23" s="123"/>
      <c r="LYI23" s="123"/>
      <c r="LYJ23" s="123"/>
      <c r="LYK23" s="123"/>
      <c r="LYL23" s="123"/>
      <c r="LYM23" s="123"/>
      <c r="LYN23" s="123"/>
      <c r="LYO23" s="123"/>
      <c r="LYP23" s="123"/>
      <c r="LYQ23" s="123"/>
      <c r="LYR23" s="123"/>
      <c r="LYS23" s="123"/>
      <c r="LYT23" s="123"/>
      <c r="LYU23" s="123"/>
      <c r="LYV23" s="123"/>
      <c r="LYW23" s="123"/>
      <c r="LYX23" s="123"/>
      <c r="LYY23" s="123"/>
      <c r="LYZ23" s="123"/>
      <c r="LZA23" s="123"/>
      <c r="LZB23" s="123"/>
      <c r="LZC23" s="123"/>
      <c r="LZD23" s="123"/>
      <c r="LZE23" s="123"/>
      <c r="LZF23" s="123"/>
      <c r="LZG23" s="123"/>
      <c r="LZH23" s="123"/>
      <c r="LZI23" s="123"/>
      <c r="LZJ23" s="123"/>
      <c r="LZK23" s="123"/>
      <c r="LZL23" s="123"/>
      <c r="LZM23" s="123"/>
      <c r="LZN23" s="123"/>
      <c r="LZO23" s="123"/>
      <c r="LZP23" s="123"/>
      <c r="LZQ23" s="123"/>
      <c r="LZR23" s="123"/>
      <c r="LZS23" s="123"/>
      <c r="LZT23" s="123"/>
      <c r="LZU23" s="123"/>
      <c r="LZV23" s="123"/>
      <c r="LZW23" s="123"/>
      <c r="LZX23" s="123"/>
      <c r="LZY23" s="123"/>
      <c r="LZZ23" s="123"/>
      <c r="MAA23" s="123"/>
      <c r="MAB23" s="123"/>
      <c r="MAC23" s="123"/>
      <c r="MAD23" s="123"/>
      <c r="MAE23" s="123"/>
      <c r="MAF23" s="123"/>
      <c r="MAG23" s="123"/>
      <c r="MAH23" s="123"/>
      <c r="MAI23" s="123"/>
      <c r="MAJ23" s="123"/>
      <c r="MAK23" s="123"/>
      <c r="MAL23" s="123"/>
      <c r="MAM23" s="123"/>
      <c r="MAN23" s="123"/>
      <c r="MAO23" s="123"/>
      <c r="MAP23" s="123"/>
      <c r="MAQ23" s="123"/>
      <c r="MAR23" s="123"/>
      <c r="MAS23" s="123"/>
      <c r="MAT23" s="123"/>
      <c r="MAU23" s="123"/>
      <c r="MAV23" s="123"/>
      <c r="MAW23" s="123"/>
      <c r="MAX23" s="123"/>
      <c r="MAY23" s="123"/>
      <c r="MAZ23" s="123"/>
      <c r="MBA23" s="123"/>
      <c r="MBB23" s="123"/>
      <c r="MBC23" s="123"/>
      <c r="MBD23" s="123"/>
      <c r="MBE23" s="123"/>
      <c r="MBF23" s="123"/>
      <c r="MBG23" s="123"/>
      <c r="MBH23" s="123"/>
      <c r="MBI23" s="123"/>
      <c r="MBJ23" s="123"/>
      <c r="MBK23" s="123"/>
      <c r="MBL23" s="123"/>
      <c r="MBM23" s="123"/>
      <c r="MBN23" s="123"/>
      <c r="MBO23" s="123"/>
      <c r="MBP23" s="123"/>
      <c r="MBQ23" s="123"/>
      <c r="MBR23" s="123"/>
      <c r="MBS23" s="123"/>
      <c r="MBT23" s="123"/>
      <c r="MBU23" s="123"/>
      <c r="MBV23" s="123"/>
      <c r="MBW23" s="123"/>
      <c r="MBX23" s="123"/>
      <c r="MBY23" s="123"/>
      <c r="MBZ23" s="123"/>
      <c r="MCA23" s="123"/>
      <c r="MCB23" s="123"/>
      <c r="MCC23" s="123"/>
      <c r="MCD23" s="123"/>
      <c r="MCE23" s="123"/>
      <c r="MCF23" s="123"/>
      <c r="MCG23" s="123"/>
      <c r="MCH23" s="123"/>
      <c r="MCI23" s="123"/>
      <c r="MCJ23" s="123"/>
      <c r="MCK23" s="123"/>
      <c r="MCL23" s="123"/>
      <c r="MCM23" s="123"/>
      <c r="MCN23" s="123"/>
      <c r="MCO23" s="123"/>
      <c r="MCP23" s="123"/>
      <c r="MCQ23" s="123"/>
      <c r="MCR23" s="123"/>
      <c r="MCS23" s="123"/>
      <c r="MCT23" s="123"/>
      <c r="MCU23" s="123"/>
      <c r="MCV23" s="123"/>
      <c r="MCW23" s="123"/>
      <c r="MCX23" s="123"/>
      <c r="MCY23" s="123"/>
      <c r="MCZ23" s="123"/>
      <c r="MDA23" s="123"/>
      <c r="MDB23" s="123"/>
      <c r="MDC23" s="123"/>
      <c r="MDD23" s="123"/>
      <c r="MDE23" s="123"/>
      <c r="MDF23" s="123"/>
      <c r="MDG23" s="123"/>
      <c r="MDH23" s="123"/>
      <c r="MDI23" s="123"/>
      <c r="MDJ23" s="123"/>
      <c r="MDK23" s="123"/>
      <c r="MDL23" s="123"/>
      <c r="MDM23" s="123"/>
      <c r="MDN23" s="123"/>
      <c r="MDO23" s="123"/>
      <c r="MDP23" s="123"/>
      <c r="MDQ23" s="123"/>
      <c r="MDR23" s="123"/>
      <c r="MDS23" s="123"/>
      <c r="MDT23" s="123"/>
      <c r="MDU23" s="123"/>
      <c r="MDV23" s="123"/>
      <c r="MDW23" s="123"/>
      <c r="MDX23" s="123"/>
      <c r="MDY23" s="123"/>
      <c r="MDZ23" s="123"/>
      <c r="MEA23" s="123"/>
      <c r="MEB23" s="123"/>
      <c r="MEC23" s="123"/>
      <c r="MED23" s="123"/>
      <c r="MEE23" s="123"/>
      <c r="MEF23" s="123"/>
      <c r="MEG23" s="123"/>
      <c r="MEH23" s="123"/>
      <c r="MEI23" s="123"/>
      <c r="MEJ23" s="123"/>
      <c r="MEK23" s="123"/>
      <c r="MEL23" s="123"/>
      <c r="MEM23" s="123"/>
      <c r="MEN23" s="123"/>
      <c r="MEO23" s="123"/>
      <c r="MEP23" s="123"/>
      <c r="MEQ23" s="123"/>
      <c r="MER23" s="123"/>
      <c r="MES23" s="123"/>
      <c r="MET23" s="123"/>
      <c r="MEU23" s="123"/>
      <c r="MEV23" s="123"/>
      <c r="MEW23" s="123"/>
      <c r="MEX23" s="123"/>
      <c r="MEY23" s="123"/>
      <c r="MEZ23" s="123"/>
      <c r="MFA23" s="123"/>
      <c r="MFB23" s="123"/>
      <c r="MFC23" s="123"/>
      <c r="MFD23" s="123"/>
      <c r="MFE23" s="123"/>
      <c r="MFF23" s="123"/>
      <c r="MFG23" s="123"/>
      <c r="MFH23" s="123"/>
      <c r="MFI23" s="123"/>
      <c r="MFJ23" s="123"/>
      <c r="MFK23" s="123"/>
      <c r="MFL23" s="123"/>
      <c r="MFM23" s="123"/>
      <c r="MFN23" s="123"/>
      <c r="MFO23" s="123"/>
      <c r="MFP23" s="123"/>
      <c r="MFQ23" s="123"/>
      <c r="MFR23" s="123"/>
      <c r="MFS23" s="123"/>
      <c r="MFT23" s="123"/>
      <c r="MFU23" s="123"/>
      <c r="MFV23" s="123"/>
      <c r="MFW23" s="123"/>
      <c r="MFX23" s="123"/>
      <c r="MFY23" s="123"/>
      <c r="MFZ23" s="123"/>
      <c r="MGA23" s="123"/>
      <c r="MGB23" s="123"/>
      <c r="MGC23" s="123"/>
      <c r="MGD23" s="123"/>
      <c r="MGE23" s="123"/>
      <c r="MGF23" s="123"/>
      <c r="MGG23" s="123"/>
      <c r="MGH23" s="123"/>
      <c r="MGI23" s="123"/>
      <c r="MGJ23" s="123"/>
      <c r="MGK23" s="123"/>
      <c r="MGL23" s="123"/>
      <c r="MGM23" s="123"/>
      <c r="MGN23" s="123"/>
      <c r="MGO23" s="123"/>
      <c r="MGP23" s="123"/>
      <c r="MGQ23" s="123"/>
      <c r="MGR23" s="123"/>
      <c r="MGS23" s="123"/>
      <c r="MGT23" s="123"/>
      <c r="MGU23" s="123"/>
      <c r="MGV23" s="123"/>
      <c r="MGW23" s="123"/>
      <c r="MGX23" s="123"/>
      <c r="MGY23" s="123"/>
      <c r="MGZ23" s="123"/>
      <c r="MHA23" s="123"/>
      <c r="MHB23" s="123"/>
      <c r="MHC23" s="123"/>
      <c r="MHD23" s="123"/>
      <c r="MHE23" s="123"/>
      <c r="MHF23" s="123"/>
      <c r="MHG23" s="123"/>
      <c r="MHH23" s="123"/>
      <c r="MHI23" s="123"/>
      <c r="MHJ23" s="123"/>
      <c r="MHK23" s="123"/>
      <c r="MHL23" s="123"/>
      <c r="MHM23" s="123"/>
      <c r="MHN23" s="123"/>
      <c r="MHO23" s="123"/>
      <c r="MHP23" s="123"/>
      <c r="MHQ23" s="123"/>
      <c r="MHR23" s="123"/>
      <c r="MHS23" s="123"/>
      <c r="MHT23" s="123"/>
      <c r="MHU23" s="123"/>
      <c r="MHV23" s="123"/>
      <c r="MHW23" s="123"/>
      <c r="MHX23" s="123"/>
      <c r="MHY23" s="123"/>
      <c r="MHZ23" s="123"/>
      <c r="MIA23" s="123"/>
      <c r="MIB23" s="123"/>
      <c r="MIC23" s="123"/>
      <c r="MID23" s="123"/>
      <c r="MIE23" s="123"/>
      <c r="MIF23" s="123"/>
      <c r="MIG23" s="123"/>
      <c r="MIH23" s="123"/>
      <c r="MII23" s="123"/>
      <c r="MIJ23" s="123"/>
      <c r="MIK23" s="123"/>
      <c r="MIL23" s="123"/>
      <c r="MIM23" s="123"/>
      <c r="MIN23" s="123"/>
      <c r="MIO23" s="123"/>
      <c r="MIP23" s="123"/>
      <c r="MIQ23" s="123"/>
      <c r="MIR23" s="123"/>
      <c r="MIS23" s="123"/>
      <c r="MIT23" s="123"/>
      <c r="MIU23" s="123"/>
      <c r="MIV23" s="123"/>
      <c r="MIW23" s="123"/>
      <c r="MIX23" s="123"/>
      <c r="MIY23" s="123"/>
      <c r="MIZ23" s="123"/>
      <c r="MJA23" s="123"/>
      <c r="MJB23" s="123"/>
      <c r="MJC23" s="123"/>
      <c r="MJD23" s="123"/>
      <c r="MJE23" s="123"/>
      <c r="MJF23" s="123"/>
      <c r="MJG23" s="123"/>
      <c r="MJH23" s="123"/>
      <c r="MJI23" s="123"/>
      <c r="MJJ23" s="123"/>
      <c r="MJK23" s="123"/>
      <c r="MJL23" s="123"/>
      <c r="MJM23" s="123"/>
      <c r="MJN23" s="123"/>
      <c r="MJO23" s="123"/>
      <c r="MJP23" s="123"/>
      <c r="MJQ23" s="123"/>
      <c r="MJR23" s="123"/>
      <c r="MJS23" s="123"/>
      <c r="MJT23" s="123"/>
      <c r="MJU23" s="123"/>
      <c r="MJV23" s="123"/>
      <c r="MJW23" s="123"/>
      <c r="MJX23" s="123"/>
      <c r="MJY23" s="123"/>
      <c r="MJZ23" s="123"/>
      <c r="MKA23" s="123"/>
      <c r="MKB23" s="123"/>
      <c r="MKC23" s="123"/>
      <c r="MKD23" s="123"/>
      <c r="MKE23" s="123"/>
      <c r="MKF23" s="123"/>
      <c r="MKG23" s="123"/>
      <c r="MKH23" s="123"/>
      <c r="MKI23" s="123"/>
      <c r="MKJ23" s="123"/>
      <c r="MKK23" s="123"/>
      <c r="MKL23" s="123"/>
      <c r="MKM23" s="123"/>
      <c r="MKN23" s="123"/>
      <c r="MKO23" s="123"/>
      <c r="MKP23" s="123"/>
      <c r="MKQ23" s="123"/>
      <c r="MKR23" s="123"/>
      <c r="MKS23" s="123"/>
      <c r="MKT23" s="123"/>
      <c r="MKU23" s="123"/>
      <c r="MKV23" s="123"/>
      <c r="MKW23" s="123"/>
      <c r="MKX23" s="123"/>
      <c r="MKY23" s="123"/>
      <c r="MKZ23" s="123"/>
      <c r="MLA23" s="123"/>
      <c r="MLB23" s="123"/>
      <c r="MLC23" s="123"/>
      <c r="MLD23" s="123"/>
      <c r="MLE23" s="123"/>
      <c r="MLF23" s="123"/>
      <c r="MLG23" s="123"/>
      <c r="MLH23" s="123"/>
      <c r="MLI23" s="123"/>
      <c r="MLJ23" s="123"/>
      <c r="MLK23" s="123"/>
      <c r="MLL23" s="123"/>
      <c r="MLM23" s="123"/>
      <c r="MLN23" s="123"/>
      <c r="MLO23" s="123"/>
      <c r="MLP23" s="123"/>
      <c r="MLQ23" s="123"/>
      <c r="MLR23" s="123"/>
      <c r="MLS23" s="123"/>
      <c r="MLT23" s="123"/>
      <c r="MLU23" s="123"/>
      <c r="MLV23" s="123"/>
      <c r="MLW23" s="123"/>
      <c r="MLX23" s="123"/>
      <c r="MLY23" s="123"/>
      <c r="MLZ23" s="123"/>
      <c r="MMA23" s="123"/>
      <c r="MMB23" s="123"/>
      <c r="MMC23" s="123"/>
      <c r="MMD23" s="123"/>
      <c r="MME23" s="123"/>
      <c r="MMF23" s="123"/>
      <c r="MMG23" s="123"/>
      <c r="MMH23" s="123"/>
      <c r="MMI23" s="123"/>
      <c r="MMJ23" s="123"/>
      <c r="MMK23" s="123"/>
      <c r="MML23" s="123"/>
      <c r="MMM23" s="123"/>
      <c r="MMN23" s="123"/>
      <c r="MMO23" s="123"/>
      <c r="MMP23" s="123"/>
      <c r="MMQ23" s="123"/>
      <c r="MMR23" s="123"/>
      <c r="MMS23" s="123"/>
      <c r="MMT23" s="123"/>
      <c r="MMU23" s="123"/>
      <c r="MMV23" s="123"/>
      <c r="MMW23" s="123"/>
      <c r="MMX23" s="123"/>
      <c r="MMY23" s="123"/>
      <c r="MMZ23" s="123"/>
      <c r="MNA23" s="123"/>
      <c r="MNB23" s="123"/>
      <c r="MNC23" s="123"/>
      <c r="MND23" s="123"/>
      <c r="MNE23" s="123"/>
      <c r="MNF23" s="123"/>
      <c r="MNG23" s="123"/>
      <c r="MNH23" s="123"/>
      <c r="MNI23" s="123"/>
      <c r="MNJ23" s="123"/>
      <c r="MNK23" s="123"/>
      <c r="MNL23" s="123"/>
      <c r="MNM23" s="123"/>
      <c r="MNN23" s="123"/>
      <c r="MNO23" s="123"/>
      <c r="MNP23" s="123"/>
      <c r="MNQ23" s="123"/>
      <c r="MNR23" s="123"/>
      <c r="MNS23" s="123"/>
      <c r="MNT23" s="123"/>
      <c r="MNU23" s="123"/>
      <c r="MNV23" s="123"/>
      <c r="MNW23" s="123"/>
      <c r="MNX23" s="123"/>
      <c r="MNY23" s="123"/>
      <c r="MNZ23" s="123"/>
      <c r="MOA23" s="123"/>
      <c r="MOB23" s="123"/>
      <c r="MOC23" s="123"/>
      <c r="MOD23" s="123"/>
      <c r="MOE23" s="123"/>
      <c r="MOF23" s="123"/>
      <c r="MOG23" s="123"/>
      <c r="MOH23" s="123"/>
      <c r="MOI23" s="123"/>
      <c r="MOJ23" s="123"/>
      <c r="MOK23" s="123"/>
      <c r="MOL23" s="123"/>
      <c r="MOM23" s="123"/>
      <c r="MON23" s="123"/>
      <c r="MOO23" s="123"/>
      <c r="MOP23" s="123"/>
      <c r="MOQ23" s="123"/>
      <c r="MOR23" s="123"/>
      <c r="MOS23" s="123"/>
      <c r="MOT23" s="123"/>
      <c r="MOU23" s="123"/>
      <c r="MOV23" s="123"/>
      <c r="MOW23" s="123"/>
      <c r="MOX23" s="123"/>
      <c r="MOY23" s="123"/>
      <c r="MOZ23" s="123"/>
      <c r="MPA23" s="123"/>
      <c r="MPB23" s="123"/>
      <c r="MPC23" s="123"/>
      <c r="MPD23" s="123"/>
      <c r="MPE23" s="123"/>
      <c r="MPF23" s="123"/>
      <c r="MPG23" s="123"/>
      <c r="MPH23" s="123"/>
      <c r="MPI23" s="123"/>
      <c r="MPJ23" s="123"/>
      <c r="MPK23" s="123"/>
      <c r="MPL23" s="123"/>
      <c r="MPM23" s="123"/>
      <c r="MPN23" s="123"/>
      <c r="MPO23" s="123"/>
      <c r="MPP23" s="123"/>
      <c r="MPQ23" s="123"/>
      <c r="MPR23" s="123"/>
      <c r="MPS23" s="123"/>
      <c r="MPT23" s="123"/>
      <c r="MPU23" s="123"/>
      <c r="MPV23" s="123"/>
      <c r="MPW23" s="123"/>
      <c r="MPX23" s="123"/>
      <c r="MPY23" s="123"/>
      <c r="MPZ23" s="123"/>
      <c r="MQA23" s="123"/>
      <c r="MQB23" s="123"/>
      <c r="MQC23" s="123"/>
      <c r="MQD23" s="123"/>
      <c r="MQE23" s="123"/>
      <c r="MQF23" s="123"/>
      <c r="MQG23" s="123"/>
      <c r="MQH23" s="123"/>
      <c r="MQI23" s="123"/>
      <c r="MQJ23" s="123"/>
      <c r="MQK23" s="123"/>
      <c r="MQL23" s="123"/>
      <c r="MQM23" s="123"/>
      <c r="MQN23" s="123"/>
      <c r="MQO23" s="123"/>
      <c r="MQP23" s="123"/>
      <c r="MQQ23" s="123"/>
      <c r="MQR23" s="123"/>
      <c r="MQS23" s="123"/>
      <c r="MQT23" s="123"/>
      <c r="MQU23" s="123"/>
      <c r="MQV23" s="123"/>
      <c r="MQW23" s="123"/>
      <c r="MQX23" s="123"/>
      <c r="MQY23" s="123"/>
      <c r="MQZ23" s="123"/>
      <c r="MRA23" s="123"/>
      <c r="MRB23" s="123"/>
      <c r="MRC23" s="123"/>
      <c r="MRD23" s="123"/>
      <c r="MRE23" s="123"/>
      <c r="MRF23" s="123"/>
      <c r="MRG23" s="123"/>
      <c r="MRH23" s="123"/>
      <c r="MRI23" s="123"/>
      <c r="MRJ23" s="123"/>
      <c r="MRK23" s="123"/>
      <c r="MRL23" s="123"/>
      <c r="MRM23" s="123"/>
      <c r="MRN23" s="123"/>
      <c r="MRO23" s="123"/>
      <c r="MRP23" s="123"/>
      <c r="MRQ23" s="123"/>
      <c r="MRR23" s="123"/>
      <c r="MRS23" s="123"/>
      <c r="MRT23" s="123"/>
      <c r="MRU23" s="123"/>
      <c r="MRV23" s="123"/>
      <c r="MRW23" s="123"/>
      <c r="MRX23" s="123"/>
      <c r="MRY23" s="123"/>
      <c r="MRZ23" s="123"/>
      <c r="MSA23" s="123"/>
      <c r="MSB23" s="123"/>
      <c r="MSC23" s="123"/>
      <c r="MSD23" s="123"/>
      <c r="MSE23" s="123"/>
      <c r="MSF23" s="123"/>
      <c r="MSG23" s="123"/>
      <c r="MSH23" s="123"/>
      <c r="MSI23" s="123"/>
      <c r="MSJ23" s="123"/>
      <c r="MSK23" s="123"/>
      <c r="MSL23" s="123"/>
      <c r="MSM23" s="123"/>
      <c r="MSN23" s="123"/>
      <c r="MSO23" s="123"/>
      <c r="MSP23" s="123"/>
      <c r="MSQ23" s="123"/>
      <c r="MSR23" s="123"/>
      <c r="MSS23" s="123"/>
      <c r="MST23" s="123"/>
      <c r="MSU23" s="123"/>
      <c r="MSV23" s="123"/>
      <c r="MSW23" s="123"/>
      <c r="MSX23" s="123"/>
      <c r="MSY23" s="123"/>
      <c r="MSZ23" s="123"/>
      <c r="MTA23" s="123"/>
      <c r="MTB23" s="123"/>
      <c r="MTC23" s="123"/>
      <c r="MTD23" s="123"/>
      <c r="MTE23" s="123"/>
      <c r="MTF23" s="123"/>
      <c r="MTG23" s="123"/>
      <c r="MTH23" s="123"/>
      <c r="MTI23" s="123"/>
      <c r="MTJ23" s="123"/>
      <c r="MTK23" s="123"/>
      <c r="MTL23" s="123"/>
      <c r="MTM23" s="123"/>
      <c r="MTN23" s="123"/>
      <c r="MTO23" s="123"/>
      <c r="MTP23" s="123"/>
      <c r="MTQ23" s="123"/>
      <c r="MTR23" s="123"/>
      <c r="MTS23" s="123"/>
      <c r="MTT23" s="123"/>
      <c r="MTU23" s="123"/>
      <c r="MTV23" s="123"/>
      <c r="MTW23" s="123"/>
      <c r="MTX23" s="123"/>
      <c r="MTY23" s="123"/>
      <c r="MTZ23" s="123"/>
      <c r="MUA23" s="123"/>
      <c r="MUB23" s="123"/>
      <c r="MUC23" s="123"/>
      <c r="MUD23" s="123"/>
      <c r="MUE23" s="123"/>
      <c r="MUF23" s="123"/>
      <c r="MUG23" s="123"/>
      <c r="MUH23" s="123"/>
      <c r="MUI23" s="123"/>
      <c r="MUJ23" s="123"/>
      <c r="MUK23" s="123"/>
      <c r="MUL23" s="123"/>
      <c r="MUM23" s="123"/>
      <c r="MUN23" s="123"/>
      <c r="MUO23" s="123"/>
      <c r="MUP23" s="123"/>
      <c r="MUQ23" s="123"/>
      <c r="MUR23" s="123"/>
      <c r="MUS23" s="123"/>
      <c r="MUT23" s="123"/>
      <c r="MUU23" s="123"/>
      <c r="MUV23" s="123"/>
      <c r="MUW23" s="123"/>
      <c r="MUX23" s="123"/>
      <c r="MUY23" s="123"/>
      <c r="MUZ23" s="123"/>
      <c r="MVA23" s="123"/>
      <c r="MVB23" s="123"/>
      <c r="MVC23" s="123"/>
      <c r="MVD23" s="123"/>
      <c r="MVE23" s="123"/>
      <c r="MVF23" s="123"/>
      <c r="MVG23" s="123"/>
      <c r="MVH23" s="123"/>
      <c r="MVI23" s="123"/>
      <c r="MVJ23" s="123"/>
      <c r="MVK23" s="123"/>
      <c r="MVL23" s="123"/>
      <c r="MVM23" s="123"/>
      <c r="MVN23" s="123"/>
      <c r="MVO23" s="123"/>
      <c r="MVP23" s="123"/>
      <c r="MVQ23" s="123"/>
      <c r="MVR23" s="123"/>
      <c r="MVS23" s="123"/>
      <c r="MVT23" s="123"/>
      <c r="MVU23" s="123"/>
      <c r="MVV23" s="123"/>
      <c r="MVW23" s="123"/>
      <c r="MVX23" s="123"/>
      <c r="MVY23" s="123"/>
      <c r="MVZ23" s="123"/>
      <c r="MWA23" s="123"/>
      <c r="MWB23" s="123"/>
      <c r="MWC23" s="123"/>
      <c r="MWD23" s="123"/>
      <c r="MWE23" s="123"/>
      <c r="MWF23" s="123"/>
      <c r="MWG23" s="123"/>
      <c r="MWH23" s="123"/>
      <c r="MWI23" s="123"/>
      <c r="MWJ23" s="123"/>
      <c r="MWK23" s="123"/>
      <c r="MWL23" s="123"/>
      <c r="MWM23" s="123"/>
      <c r="MWN23" s="123"/>
      <c r="MWO23" s="123"/>
      <c r="MWP23" s="123"/>
      <c r="MWQ23" s="123"/>
      <c r="MWR23" s="123"/>
      <c r="MWS23" s="123"/>
      <c r="MWT23" s="123"/>
      <c r="MWU23" s="123"/>
      <c r="MWV23" s="123"/>
      <c r="MWW23" s="123"/>
      <c r="MWX23" s="123"/>
      <c r="MWY23" s="123"/>
      <c r="MWZ23" s="123"/>
      <c r="MXA23" s="123"/>
      <c r="MXB23" s="123"/>
      <c r="MXC23" s="123"/>
      <c r="MXD23" s="123"/>
      <c r="MXE23" s="123"/>
      <c r="MXF23" s="123"/>
      <c r="MXG23" s="123"/>
      <c r="MXH23" s="123"/>
      <c r="MXI23" s="123"/>
      <c r="MXJ23" s="123"/>
      <c r="MXK23" s="123"/>
      <c r="MXL23" s="123"/>
      <c r="MXM23" s="123"/>
      <c r="MXN23" s="123"/>
      <c r="MXO23" s="123"/>
      <c r="MXP23" s="123"/>
      <c r="MXQ23" s="123"/>
      <c r="MXR23" s="123"/>
      <c r="MXS23" s="123"/>
      <c r="MXT23" s="123"/>
      <c r="MXU23" s="123"/>
      <c r="MXV23" s="123"/>
      <c r="MXW23" s="123"/>
      <c r="MXX23" s="123"/>
      <c r="MXY23" s="123"/>
      <c r="MXZ23" s="123"/>
      <c r="MYA23" s="123"/>
      <c r="MYB23" s="123"/>
      <c r="MYC23" s="123"/>
      <c r="MYD23" s="123"/>
      <c r="MYE23" s="123"/>
      <c r="MYF23" s="123"/>
      <c r="MYG23" s="123"/>
      <c r="MYH23" s="123"/>
      <c r="MYI23" s="123"/>
      <c r="MYJ23" s="123"/>
      <c r="MYK23" s="123"/>
      <c r="MYL23" s="123"/>
      <c r="MYM23" s="123"/>
      <c r="MYN23" s="123"/>
      <c r="MYO23" s="123"/>
      <c r="MYP23" s="123"/>
      <c r="MYQ23" s="123"/>
      <c r="MYR23" s="123"/>
      <c r="MYS23" s="123"/>
      <c r="MYT23" s="123"/>
      <c r="MYU23" s="123"/>
      <c r="MYV23" s="123"/>
      <c r="MYW23" s="123"/>
      <c r="MYX23" s="123"/>
      <c r="MYY23" s="123"/>
      <c r="MYZ23" s="123"/>
      <c r="MZA23" s="123"/>
      <c r="MZB23" s="123"/>
      <c r="MZC23" s="123"/>
      <c r="MZD23" s="123"/>
      <c r="MZE23" s="123"/>
      <c r="MZF23" s="123"/>
      <c r="MZG23" s="123"/>
      <c r="MZH23" s="123"/>
      <c r="MZI23" s="123"/>
      <c r="MZJ23" s="123"/>
      <c r="MZK23" s="123"/>
      <c r="MZL23" s="123"/>
      <c r="MZM23" s="123"/>
      <c r="MZN23" s="123"/>
      <c r="MZO23" s="123"/>
      <c r="MZP23" s="123"/>
      <c r="MZQ23" s="123"/>
      <c r="MZR23" s="123"/>
      <c r="MZS23" s="123"/>
      <c r="MZT23" s="123"/>
      <c r="MZU23" s="123"/>
      <c r="MZV23" s="123"/>
      <c r="MZW23" s="123"/>
      <c r="MZX23" s="123"/>
      <c r="MZY23" s="123"/>
      <c r="MZZ23" s="123"/>
      <c r="NAA23" s="123"/>
      <c r="NAB23" s="123"/>
      <c r="NAC23" s="123"/>
      <c r="NAD23" s="123"/>
      <c r="NAE23" s="123"/>
      <c r="NAF23" s="123"/>
      <c r="NAG23" s="123"/>
      <c r="NAH23" s="123"/>
      <c r="NAI23" s="123"/>
      <c r="NAJ23" s="123"/>
      <c r="NAK23" s="123"/>
      <c r="NAL23" s="123"/>
      <c r="NAM23" s="123"/>
      <c r="NAN23" s="123"/>
      <c r="NAO23" s="123"/>
      <c r="NAP23" s="123"/>
      <c r="NAQ23" s="123"/>
      <c r="NAR23" s="123"/>
      <c r="NAS23" s="123"/>
      <c r="NAT23" s="123"/>
      <c r="NAU23" s="123"/>
      <c r="NAV23" s="123"/>
      <c r="NAW23" s="123"/>
      <c r="NAX23" s="123"/>
      <c r="NAY23" s="123"/>
      <c r="NAZ23" s="123"/>
      <c r="NBA23" s="123"/>
      <c r="NBB23" s="123"/>
      <c r="NBC23" s="123"/>
      <c r="NBD23" s="123"/>
      <c r="NBE23" s="123"/>
      <c r="NBF23" s="123"/>
      <c r="NBG23" s="123"/>
      <c r="NBH23" s="123"/>
      <c r="NBI23" s="123"/>
      <c r="NBJ23" s="123"/>
      <c r="NBK23" s="123"/>
      <c r="NBL23" s="123"/>
      <c r="NBM23" s="123"/>
      <c r="NBN23" s="123"/>
      <c r="NBO23" s="123"/>
      <c r="NBP23" s="123"/>
      <c r="NBQ23" s="123"/>
      <c r="NBR23" s="123"/>
      <c r="NBS23" s="123"/>
      <c r="NBT23" s="123"/>
      <c r="NBU23" s="123"/>
      <c r="NBV23" s="123"/>
      <c r="NBW23" s="123"/>
      <c r="NBX23" s="123"/>
      <c r="NBY23" s="123"/>
      <c r="NBZ23" s="123"/>
      <c r="NCA23" s="123"/>
      <c r="NCB23" s="123"/>
      <c r="NCC23" s="123"/>
      <c r="NCD23" s="123"/>
      <c r="NCE23" s="123"/>
      <c r="NCF23" s="123"/>
      <c r="NCG23" s="123"/>
      <c r="NCH23" s="123"/>
      <c r="NCI23" s="123"/>
      <c r="NCJ23" s="123"/>
      <c r="NCK23" s="123"/>
      <c r="NCL23" s="123"/>
      <c r="NCM23" s="123"/>
      <c r="NCN23" s="123"/>
      <c r="NCO23" s="123"/>
      <c r="NCP23" s="123"/>
      <c r="NCQ23" s="123"/>
      <c r="NCR23" s="123"/>
      <c r="NCS23" s="123"/>
      <c r="NCT23" s="123"/>
      <c r="NCU23" s="123"/>
      <c r="NCV23" s="123"/>
      <c r="NCW23" s="123"/>
      <c r="NCX23" s="123"/>
      <c r="NCY23" s="123"/>
      <c r="NCZ23" s="123"/>
      <c r="NDA23" s="123"/>
      <c r="NDB23" s="123"/>
      <c r="NDC23" s="123"/>
      <c r="NDD23" s="123"/>
      <c r="NDE23" s="123"/>
      <c r="NDF23" s="123"/>
      <c r="NDG23" s="123"/>
      <c r="NDH23" s="123"/>
      <c r="NDI23" s="123"/>
      <c r="NDJ23" s="123"/>
      <c r="NDK23" s="123"/>
      <c r="NDL23" s="123"/>
      <c r="NDM23" s="123"/>
      <c r="NDN23" s="123"/>
      <c r="NDO23" s="123"/>
      <c r="NDP23" s="123"/>
      <c r="NDQ23" s="123"/>
      <c r="NDR23" s="123"/>
      <c r="NDS23" s="123"/>
      <c r="NDT23" s="123"/>
      <c r="NDU23" s="123"/>
      <c r="NDV23" s="123"/>
      <c r="NDW23" s="123"/>
      <c r="NDX23" s="123"/>
      <c r="NDY23" s="123"/>
      <c r="NDZ23" s="123"/>
      <c r="NEA23" s="123"/>
      <c r="NEB23" s="123"/>
      <c r="NEC23" s="123"/>
      <c r="NED23" s="123"/>
      <c r="NEE23" s="123"/>
      <c r="NEF23" s="123"/>
      <c r="NEG23" s="123"/>
      <c r="NEH23" s="123"/>
      <c r="NEI23" s="123"/>
      <c r="NEJ23" s="123"/>
      <c r="NEK23" s="123"/>
      <c r="NEL23" s="123"/>
      <c r="NEM23" s="123"/>
      <c r="NEN23" s="123"/>
      <c r="NEO23" s="123"/>
      <c r="NEP23" s="123"/>
      <c r="NEQ23" s="123"/>
      <c r="NER23" s="123"/>
      <c r="NES23" s="123"/>
      <c r="NET23" s="123"/>
      <c r="NEU23" s="123"/>
      <c r="NEV23" s="123"/>
      <c r="NEW23" s="123"/>
      <c r="NEX23" s="123"/>
      <c r="NEY23" s="123"/>
      <c r="NEZ23" s="123"/>
      <c r="NFA23" s="123"/>
      <c r="NFB23" s="123"/>
      <c r="NFC23" s="123"/>
      <c r="NFD23" s="123"/>
      <c r="NFE23" s="123"/>
      <c r="NFF23" s="123"/>
      <c r="NFG23" s="123"/>
      <c r="NFH23" s="123"/>
      <c r="NFI23" s="123"/>
      <c r="NFJ23" s="123"/>
      <c r="NFK23" s="123"/>
      <c r="NFL23" s="123"/>
      <c r="NFM23" s="123"/>
      <c r="NFN23" s="123"/>
      <c r="NFO23" s="123"/>
      <c r="NFP23" s="123"/>
      <c r="NFQ23" s="123"/>
      <c r="NFR23" s="123"/>
      <c r="NFS23" s="123"/>
      <c r="NFT23" s="123"/>
      <c r="NFU23" s="123"/>
      <c r="NFV23" s="123"/>
      <c r="NFW23" s="123"/>
      <c r="NFX23" s="123"/>
      <c r="NFY23" s="123"/>
      <c r="NFZ23" s="123"/>
      <c r="NGA23" s="123"/>
      <c r="NGB23" s="123"/>
      <c r="NGC23" s="123"/>
      <c r="NGD23" s="123"/>
      <c r="NGE23" s="123"/>
      <c r="NGF23" s="123"/>
      <c r="NGG23" s="123"/>
      <c r="NGH23" s="123"/>
      <c r="NGI23" s="123"/>
      <c r="NGJ23" s="123"/>
      <c r="NGK23" s="123"/>
      <c r="NGL23" s="123"/>
      <c r="NGM23" s="123"/>
      <c r="NGN23" s="123"/>
      <c r="NGO23" s="123"/>
      <c r="NGP23" s="123"/>
      <c r="NGQ23" s="123"/>
      <c r="NGR23" s="123"/>
      <c r="NGS23" s="123"/>
      <c r="NGT23" s="123"/>
      <c r="NGU23" s="123"/>
      <c r="NGV23" s="123"/>
      <c r="NGW23" s="123"/>
      <c r="NGX23" s="123"/>
      <c r="NGY23" s="123"/>
      <c r="NGZ23" s="123"/>
      <c r="NHA23" s="123"/>
      <c r="NHB23" s="123"/>
      <c r="NHC23" s="123"/>
      <c r="NHD23" s="123"/>
      <c r="NHE23" s="123"/>
      <c r="NHF23" s="123"/>
      <c r="NHG23" s="123"/>
      <c r="NHH23" s="123"/>
      <c r="NHI23" s="123"/>
      <c r="NHJ23" s="123"/>
      <c r="NHK23" s="123"/>
      <c r="NHL23" s="123"/>
      <c r="NHM23" s="123"/>
      <c r="NHN23" s="123"/>
      <c r="NHO23" s="123"/>
      <c r="NHP23" s="123"/>
      <c r="NHQ23" s="123"/>
      <c r="NHR23" s="123"/>
      <c r="NHS23" s="123"/>
      <c r="NHT23" s="123"/>
      <c r="NHU23" s="123"/>
      <c r="NHV23" s="123"/>
      <c r="NHW23" s="123"/>
      <c r="NHX23" s="123"/>
      <c r="NHY23" s="123"/>
      <c r="NHZ23" s="123"/>
      <c r="NIA23" s="123"/>
      <c r="NIB23" s="123"/>
      <c r="NIC23" s="123"/>
      <c r="NID23" s="123"/>
      <c r="NIE23" s="123"/>
      <c r="NIF23" s="123"/>
      <c r="NIG23" s="123"/>
      <c r="NIH23" s="123"/>
      <c r="NII23" s="123"/>
      <c r="NIJ23" s="123"/>
      <c r="NIK23" s="123"/>
      <c r="NIL23" s="123"/>
      <c r="NIM23" s="123"/>
      <c r="NIN23" s="123"/>
      <c r="NIO23" s="123"/>
      <c r="NIP23" s="123"/>
      <c r="NIQ23" s="123"/>
      <c r="NIR23" s="123"/>
      <c r="NIS23" s="123"/>
      <c r="NIT23" s="123"/>
      <c r="NIU23" s="123"/>
      <c r="NIV23" s="123"/>
      <c r="NIW23" s="123"/>
      <c r="NIX23" s="123"/>
      <c r="NIY23" s="123"/>
      <c r="NIZ23" s="123"/>
      <c r="NJA23" s="123"/>
      <c r="NJB23" s="123"/>
      <c r="NJC23" s="123"/>
      <c r="NJD23" s="123"/>
      <c r="NJE23" s="123"/>
      <c r="NJF23" s="123"/>
      <c r="NJG23" s="123"/>
      <c r="NJH23" s="123"/>
      <c r="NJI23" s="123"/>
      <c r="NJJ23" s="123"/>
      <c r="NJK23" s="123"/>
      <c r="NJL23" s="123"/>
      <c r="NJM23" s="123"/>
      <c r="NJN23" s="123"/>
      <c r="NJO23" s="123"/>
      <c r="NJP23" s="123"/>
      <c r="NJQ23" s="123"/>
      <c r="NJR23" s="123"/>
      <c r="NJS23" s="123"/>
      <c r="NJT23" s="123"/>
      <c r="NJU23" s="123"/>
      <c r="NJV23" s="123"/>
      <c r="NJW23" s="123"/>
      <c r="NJX23" s="123"/>
      <c r="NJY23" s="123"/>
      <c r="NJZ23" s="123"/>
      <c r="NKA23" s="123"/>
      <c r="NKB23" s="123"/>
      <c r="NKC23" s="123"/>
      <c r="NKD23" s="123"/>
      <c r="NKE23" s="123"/>
      <c r="NKF23" s="123"/>
      <c r="NKG23" s="123"/>
      <c r="NKH23" s="123"/>
      <c r="NKI23" s="123"/>
      <c r="NKJ23" s="123"/>
      <c r="NKK23" s="123"/>
      <c r="NKL23" s="123"/>
      <c r="NKM23" s="123"/>
      <c r="NKN23" s="123"/>
      <c r="NKO23" s="123"/>
      <c r="NKP23" s="123"/>
      <c r="NKQ23" s="123"/>
      <c r="NKR23" s="123"/>
      <c r="NKS23" s="123"/>
      <c r="NKT23" s="123"/>
      <c r="NKU23" s="123"/>
      <c r="NKV23" s="123"/>
      <c r="NKW23" s="123"/>
      <c r="NKX23" s="123"/>
      <c r="NKY23" s="123"/>
      <c r="NKZ23" s="123"/>
      <c r="NLA23" s="123"/>
      <c r="NLB23" s="123"/>
      <c r="NLC23" s="123"/>
      <c r="NLD23" s="123"/>
      <c r="NLE23" s="123"/>
      <c r="NLF23" s="123"/>
      <c r="NLG23" s="123"/>
      <c r="NLH23" s="123"/>
      <c r="NLI23" s="123"/>
      <c r="NLJ23" s="123"/>
      <c r="NLK23" s="123"/>
      <c r="NLL23" s="123"/>
      <c r="NLM23" s="123"/>
      <c r="NLN23" s="123"/>
      <c r="NLO23" s="123"/>
      <c r="NLP23" s="123"/>
      <c r="NLQ23" s="123"/>
      <c r="NLR23" s="123"/>
      <c r="NLS23" s="123"/>
      <c r="NLT23" s="123"/>
      <c r="NLU23" s="123"/>
      <c r="NLV23" s="123"/>
      <c r="NLW23" s="123"/>
      <c r="NLX23" s="123"/>
      <c r="NLY23" s="123"/>
      <c r="NLZ23" s="123"/>
      <c r="NMA23" s="123"/>
      <c r="NMB23" s="123"/>
      <c r="NMC23" s="123"/>
      <c r="NMD23" s="123"/>
      <c r="NME23" s="123"/>
      <c r="NMF23" s="123"/>
      <c r="NMG23" s="123"/>
      <c r="NMH23" s="123"/>
      <c r="NMI23" s="123"/>
      <c r="NMJ23" s="123"/>
      <c r="NMK23" s="123"/>
      <c r="NML23" s="123"/>
      <c r="NMM23" s="123"/>
      <c r="NMN23" s="123"/>
      <c r="NMO23" s="123"/>
      <c r="NMP23" s="123"/>
      <c r="NMQ23" s="123"/>
      <c r="NMR23" s="123"/>
      <c r="NMS23" s="123"/>
      <c r="NMT23" s="123"/>
      <c r="NMU23" s="123"/>
      <c r="NMV23" s="123"/>
      <c r="NMW23" s="123"/>
      <c r="NMX23" s="123"/>
      <c r="NMY23" s="123"/>
      <c r="NMZ23" s="123"/>
      <c r="NNA23" s="123"/>
      <c r="NNB23" s="123"/>
      <c r="NNC23" s="123"/>
      <c r="NND23" s="123"/>
      <c r="NNE23" s="123"/>
      <c r="NNF23" s="123"/>
      <c r="NNG23" s="123"/>
      <c r="NNH23" s="123"/>
      <c r="NNI23" s="123"/>
      <c r="NNJ23" s="123"/>
      <c r="NNK23" s="123"/>
      <c r="NNL23" s="123"/>
      <c r="NNM23" s="123"/>
      <c r="NNN23" s="123"/>
      <c r="NNO23" s="123"/>
      <c r="NNP23" s="123"/>
      <c r="NNQ23" s="123"/>
      <c r="NNR23" s="123"/>
      <c r="NNS23" s="123"/>
      <c r="NNT23" s="123"/>
      <c r="NNU23" s="123"/>
      <c r="NNV23" s="123"/>
      <c r="NNW23" s="123"/>
      <c r="NNX23" s="123"/>
      <c r="NNY23" s="123"/>
      <c r="NNZ23" s="123"/>
      <c r="NOA23" s="123"/>
      <c r="NOB23" s="123"/>
      <c r="NOC23" s="123"/>
      <c r="NOD23" s="123"/>
      <c r="NOE23" s="123"/>
      <c r="NOF23" s="123"/>
      <c r="NOG23" s="123"/>
      <c r="NOH23" s="123"/>
      <c r="NOI23" s="123"/>
      <c r="NOJ23" s="123"/>
      <c r="NOK23" s="123"/>
      <c r="NOL23" s="123"/>
      <c r="NOM23" s="123"/>
      <c r="NON23" s="123"/>
      <c r="NOO23" s="123"/>
      <c r="NOP23" s="123"/>
      <c r="NOQ23" s="123"/>
      <c r="NOR23" s="123"/>
      <c r="NOS23" s="123"/>
      <c r="NOT23" s="123"/>
      <c r="NOU23" s="123"/>
      <c r="NOV23" s="123"/>
      <c r="NOW23" s="123"/>
      <c r="NOX23" s="123"/>
      <c r="NOY23" s="123"/>
      <c r="NOZ23" s="123"/>
      <c r="NPA23" s="123"/>
      <c r="NPB23" s="123"/>
      <c r="NPC23" s="123"/>
      <c r="NPD23" s="123"/>
      <c r="NPE23" s="123"/>
      <c r="NPF23" s="123"/>
      <c r="NPG23" s="123"/>
      <c r="NPH23" s="123"/>
      <c r="NPI23" s="123"/>
      <c r="NPJ23" s="123"/>
      <c r="NPK23" s="123"/>
      <c r="NPL23" s="123"/>
      <c r="NPM23" s="123"/>
      <c r="NPN23" s="123"/>
      <c r="NPO23" s="123"/>
      <c r="NPP23" s="123"/>
      <c r="NPQ23" s="123"/>
      <c r="NPR23" s="123"/>
      <c r="NPS23" s="123"/>
      <c r="NPT23" s="123"/>
      <c r="NPU23" s="123"/>
      <c r="NPV23" s="123"/>
      <c r="NPW23" s="123"/>
      <c r="NPX23" s="123"/>
      <c r="NPY23" s="123"/>
      <c r="NPZ23" s="123"/>
      <c r="NQA23" s="123"/>
      <c r="NQB23" s="123"/>
      <c r="NQC23" s="123"/>
      <c r="NQD23" s="123"/>
      <c r="NQE23" s="123"/>
      <c r="NQF23" s="123"/>
      <c r="NQG23" s="123"/>
      <c r="NQH23" s="123"/>
      <c r="NQI23" s="123"/>
      <c r="NQJ23" s="123"/>
      <c r="NQK23" s="123"/>
      <c r="NQL23" s="123"/>
      <c r="NQM23" s="123"/>
      <c r="NQN23" s="123"/>
      <c r="NQO23" s="123"/>
      <c r="NQP23" s="123"/>
      <c r="NQQ23" s="123"/>
      <c r="NQR23" s="123"/>
      <c r="NQS23" s="123"/>
      <c r="NQT23" s="123"/>
      <c r="NQU23" s="123"/>
      <c r="NQV23" s="123"/>
      <c r="NQW23" s="123"/>
      <c r="NQX23" s="123"/>
      <c r="NQY23" s="123"/>
      <c r="NQZ23" s="123"/>
      <c r="NRA23" s="123"/>
      <c r="NRB23" s="123"/>
      <c r="NRC23" s="123"/>
      <c r="NRD23" s="123"/>
      <c r="NRE23" s="123"/>
      <c r="NRF23" s="123"/>
      <c r="NRG23" s="123"/>
      <c r="NRH23" s="123"/>
      <c r="NRI23" s="123"/>
      <c r="NRJ23" s="123"/>
      <c r="NRK23" s="123"/>
      <c r="NRL23" s="123"/>
      <c r="NRM23" s="123"/>
      <c r="NRN23" s="123"/>
      <c r="NRO23" s="123"/>
      <c r="NRP23" s="123"/>
      <c r="NRQ23" s="123"/>
      <c r="NRR23" s="123"/>
      <c r="NRS23" s="123"/>
      <c r="NRT23" s="123"/>
      <c r="NRU23" s="123"/>
      <c r="NRV23" s="123"/>
      <c r="NRW23" s="123"/>
      <c r="NRX23" s="123"/>
      <c r="NRY23" s="123"/>
      <c r="NRZ23" s="123"/>
      <c r="NSA23" s="123"/>
      <c r="NSB23" s="123"/>
      <c r="NSC23" s="123"/>
      <c r="NSD23" s="123"/>
      <c r="NSE23" s="123"/>
      <c r="NSF23" s="123"/>
      <c r="NSG23" s="123"/>
      <c r="NSH23" s="123"/>
      <c r="NSI23" s="123"/>
      <c r="NSJ23" s="123"/>
      <c r="NSK23" s="123"/>
      <c r="NSL23" s="123"/>
      <c r="NSM23" s="123"/>
      <c r="NSN23" s="123"/>
      <c r="NSO23" s="123"/>
      <c r="NSP23" s="123"/>
      <c r="NSQ23" s="123"/>
      <c r="NSR23" s="123"/>
      <c r="NSS23" s="123"/>
      <c r="NST23" s="123"/>
      <c r="NSU23" s="123"/>
      <c r="NSV23" s="123"/>
      <c r="NSW23" s="123"/>
      <c r="NSX23" s="123"/>
      <c r="NSY23" s="123"/>
      <c r="NSZ23" s="123"/>
      <c r="NTA23" s="123"/>
      <c r="NTB23" s="123"/>
      <c r="NTC23" s="123"/>
      <c r="NTD23" s="123"/>
      <c r="NTE23" s="123"/>
      <c r="NTF23" s="123"/>
      <c r="NTG23" s="123"/>
      <c r="NTH23" s="123"/>
      <c r="NTI23" s="123"/>
      <c r="NTJ23" s="123"/>
      <c r="NTK23" s="123"/>
      <c r="NTL23" s="123"/>
      <c r="NTM23" s="123"/>
      <c r="NTN23" s="123"/>
      <c r="NTO23" s="123"/>
      <c r="NTP23" s="123"/>
      <c r="NTQ23" s="123"/>
      <c r="NTR23" s="123"/>
      <c r="NTS23" s="123"/>
      <c r="NTT23" s="123"/>
      <c r="NTU23" s="123"/>
      <c r="NTV23" s="123"/>
      <c r="NTW23" s="123"/>
      <c r="NTX23" s="123"/>
      <c r="NTY23" s="123"/>
      <c r="NTZ23" s="123"/>
      <c r="NUA23" s="123"/>
      <c r="NUB23" s="123"/>
      <c r="NUC23" s="123"/>
      <c r="NUD23" s="123"/>
      <c r="NUE23" s="123"/>
      <c r="NUF23" s="123"/>
      <c r="NUG23" s="123"/>
      <c r="NUH23" s="123"/>
      <c r="NUI23" s="123"/>
      <c r="NUJ23" s="123"/>
      <c r="NUK23" s="123"/>
      <c r="NUL23" s="123"/>
      <c r="NUM23" s="123"/>
      <c r="NUN23" s="123"/>
      <c r="NUO23" s="123"/>
      <c r="NUP23" s="123"/>
      <c r="NUQ23" s="123"/>
      <c r="NUR23" s="123"/>
      <c r="NUS23" s="123"/>
      <c r="NUT23" s="123"/>
      <c r="NUU23" s="123"/>
      <c r="NUV23" s="123"/>
      <c r="NUW23" s="123"/>
      <c r="NUX23" s="123"/>
      <c r="NUY23" s="123"/>
      <c r="NUZ23" s="123"/>
      <c r="NVA23" s="123"/>
      <c r="NVB23" s="123"/>
      <c r="NVC23" s="123"/>
      <c r="NVD23" s="123"/>
      <c r="NVE23" s="123"/>
      <c r="NVF23" s="123"/>
      <c r="NVG23" s="123"/>
      <c r="NVH23" s="123"/>
      <c r="NVI23" s="123"/>
      <c r="NVJ23" s="123"/>
      <c r="NVK23" s="123"/>
      <c r="NVL23" s="123"/>
      <c r="NVM23" s="123"/>
      <c r="NVN23" s="123"/>
      <c r="NVO23" s="123"/>
      <c r="NVP23" s="123"/>
      <c r="NVQ23" s="123"/>
      <c r="NVR23" s="123"/>
      <c r="NVS23" s="123"/>
      <c r="NVT23" s="123"/>
      <c r="NVU23" s="123"/>
      <c r="NVV23" s="123"/>
      <c r="NVW23" s="123"/>
      <c r="NVX23" s="123"/>
      <c r="NVY23" s="123"/>
      <c r="NVZ23" s="123"/>
      <c r="NWA23" s="123"/>
      <c r="NWB23" s="123"/>
      <c r="NWC23" s="123"/>
      <c r="NWD23" s="123"/>
      <c r="NWE23" s="123"/>
      <c r="NWF23" s="123"/>
      <c r="NWG23" s="123"/>
      <c r="NWH23" s="123"/>
      <c r="NWI23" s="123"/>
      <c r="NWJ23" s="123"/>
      <c r="NWK23" s="123"/>
      <c r="NWL23" s="123"/>
      <c r="NWM23" s="123"/>
      <c r="NWN23" s="123"/>
      <c r="NWO23" s="123"/>
      <c r="NWP23" s="123"/>
      <c r="NWQ23" s="123"/>
      <c r="NWR23" s="123"/>
      <c r="NWS23" s="123"/>
      <c r="NWT23" s="123"/>
      <c r="NWU23" s="123"/>
      <c r="NWV23" s="123"/>
      <c r="NWW23" s="123"/>
      <c r="NWX23" s="123"/>
      <c r="NWY23" s="123"/>
      <c r="NWZ23" s="123"/>
      <c r="NXA23" s="123"/>
      <c r="NXB23" s="123"/>
      <c r="NXC23" s="123"/>
      <c r="NXD23" s="123"/>
      <c r="NXE23" s="123"/>
      <c r="NXF23" s="123"/>
      <c r="NXG23" s="123"/>
      <c r="NXH23" s="123"/>
      <c r="NXI23" s="123"/>
      <c r="NXJ23" s="123"/>
      <c r="NXK23" s="123"/>
      <c r="NXL23" s="123"/>
      <c r="NXM23" s="123"/>
      <c r="NXN23" s="123"/>
      <c r="NXO23" s="123"/>
      <c r="NXP23" s="123"/>
      <c r="NXQ23" s="123"/>
      <c r="NXR23" s="123"/>
      <c r="NXS23" s="123"/>
      <c r="NXT23" s="123"/>
      <c r="NXU23" s="123"/>
      <c r="NXV23" s="123"/>
      <c r="NXW23" s="123"/>
      <c r="NXX23" s="123"/>
      <c r="NXY23" s="123"/>
      <c r="NXZ23" s="123"/>
      <c r="NYA23" s="123"/>
      <c r="NYB23" s="123"/>
      <c r="NYC23" s="123"/>
      <c r="NYD23" s="123"/>
      <c r="NYE23" s="123"/>
      <c r="NYF23" s="123"/>
      <c r="NYG23" s="123"/>
      <c r="NYH23" s="123"/>
      <c r="NYI23" s="123"/>
      <c r="NYJ23" s="123"/>
      <c r="NYK23" s="123"/>
      <c r="NYL23" s="123"/>
      <c r="NYM23" s="123"/>
      <c r="NYN23" s="123"/>
      <c r="NYO23" s="123"/>
      <c r="NYP23" s="123"/>
      <c r="NYQ23" s="123"/>
      <c r="NYR23" s="123"/>
      <c r="NYS23" s="123"/>
      <c r="NYT23" s="123"/>
      <c r="NYU23" s="123"/>
      <c r="NYV23" s="123"/>
      <c r="NYW23" s="123"/>
      <c r="NYX23" s="123"/>
      <c r="NYY23" s="123"/>
      <c r="NYZ23" s="123"/>
      <c r="NZA23" s="123"/>
      <c r="NZB23" s="123"/>
      <c r="NZC23" s="123"/>
      <c r="NZD23" s="123"/>
      <c r="NZE23" s="123"/>
      <c r="NZF23" s="123"/>
      <c r="NZG23" s="123"/>
      <c r="NZH23" s="123"/>
      <c r="NZI23" s="123"/>
      <c r="NZJ23" s="123"/>
      <c r="NZK23" s="123"/>
      <c r="NZL23" s="123"/>
      <c r="NZM23" s="123"/>
      <c r="NZN23" s="123"/>
      <c r="NZO23" s="123"/>
      <c r="NZP23" s="123"/>
      <c r="NZQ23" s="123"/>
      <c r="NZR23" s="123"/>
      <c r="NZS23" s="123"/>
      <c r="NZT23" s="123"/>
      <c r="NZU23" s="123"/>
      <c r="NZV23" s="123"/>
      <c r="NZW23" s="123"/>
      <c r="NZX23" s="123"/>
      <c r="NZY23" s="123"/>
      <c r="NZZ23" s="123"/>
      <c r="OAA23" s="123"/>
      <c r="OAB23" s="123"/>
      <c r="OAC23" s="123"/>
      <c r="OAD23" s="123"/>
      <c r="OAE23" s="123"/>
      <c r="OAF23" s="123"/>
      <c r="OAG23" s="123"/>
      <c r="OAH23" s="123"/>
      <c r="OAI23" s="123"/>
      <c r="OAJ23" s="123"/>
      <c r="OAK23" s="123"/>
      <c r="OAL23" s="123"/>
      <c r="OAM23" s="123"/>
      <c r="OAN23" s="123"/>
      <c r="OAO23" s="123"/>
      <c r="OAP23" s="123"/>
      <c r="OAQ23" s="123"/>
      <c r="OAR23" s="123"/>
      <c r="OAS23" s="123"/>
      <c r="OAT23" s="123"/>
      <c r="OAU23" s="123"/>
      <c r="OAV23" s="123"/>
      <c r="OAW23" s="123"/>
      <c r="OAX23" s="123"/>
      <c r="OAY23" s="123"/>
      <c r="OAZ23" s="123"/>
      <c r="OBA23" s="123"/>
      <c r="OBB23" s="123"/>
      <c r="OBC23" s="123"/>
      <c r="OBD23" s="123"/>
      <c r="OBE23" s="123"/>
      <c r="OBF23" s="123"/>
      <c r="OBG23" s="123"/>
      <c r="OBH23" s="123"/>
      <c r="OBI23" s="123"/>
      <c r="OBJ23" s="123"/>
      <c r="OBK23" s="123"/>
      <c r="OBL23" s="123"/>
      <c r="OBM23" s="123"/>
      <c r="OBN23" s="123"/>
      <c r="OBO23" s="123"/>
      <c r="OBP23" s="123"/>
      <c r="OBQ23" s="123"/>
      <c r="OBR23" s="123"/>
      <c r="OBS23" s="123"/>
      <c r="OBT23" s="123"/>
      <c r="OBU23" s="123"/>
      <c r="OBV23" s="123"/>
      <c r="OBW23" s="123"/>
      <c r="OBX23" s="123"/>
      <c r="OBY23" s="123"/>
      <c r="OBZ23" s="123"/>
      <c r="OCA23" s="123"/>
      <c r="OCB23" s="123"/>
      <c r="OCC23" s="123"/>
      <c r="OCD23" s="123"/>
      <c r="OCE23" s="123"/>
      <c r="OCF23" s="123"/>
      <c r="OCG23" s="123"/>
      <c r="OCH23" s="123"/>
      <c r="OCI23" s="123"/>
      <c r="OCJ23" s="123"/>
      <c r="OCK23" s="123"/>
      <c r="OCL23" s="123"/>
      <c r="OCM23" s="123"/>
      <c r="OCN23" s="123"/>
      <c r="OCO23" s="123"/>
      <c r="OCP23" s="123"/>
      <c r="OCQ23" s="123"/>
      <c r="OCR23" s="123"/>
      <c r="OCS23" s="123"/>
      <c r="OCT23" s="123"/>
      <c r="OCU23" s="123"/>
      <c r="OCV23" s="123"/>
      <c r="OCW23" s="123"/>
      <c r="OCX23" s="123"/>
      <c r="OCY23" s="123"/>
      <c r="OCZ23" s="123"/>
      <c r="ODA23" s="123"/>
      <c r="ODB23" s="123"/>
      <c r="ODC23" s="123"/>
      <c r="ODD23" s="123"/>
      <c r="ODE23" s="123"/>
      <c r="ODF23" s="123"/>
      <c r="ODG23" s="123"/>
      <c r="ODH23" s="123"/>
      <c r="ODI23" s="123"/>
      <c r="ODJ23" s="123"/>
      <c r="ODK23" s="123"/>
      <c r="ODL23" s="123"/>
      <c r="ODM23" s="123"/>
      <c r="ODN23" s="123"/>
      <c r="ODO23" s="123"/>
      <c r="ODP23" s="123"/>
      <c r="ODQ23" s="123"/>
      <c r="ODR23" s="123"/>
      <c r="ODS23" s="123"/>
      <c r="ODT23" s="123"/>
      <c r="ODU23" s="123"/>
      <c r="ODV23" s="123"/>
      <c r="ODW23" s="123"/>
      <c r="ODX23" s="123"/>
      <c r="ODY23" s="123"/>
      <c r="ODZ23" s="123"/>
      <c r="OEA23" s="123"/>
      <c r="OEB23" s="123"/>
      <c r="OEC23" s="123"/>
      <c r="OED23" s="123"/>
      <c r="OEE23" s="123"/>
      <c r="OEF23" s="123"/>
      <c r="OEG23" s="123"/>
      <c r="OEH23" s="123"/>
      <c r="OEI23" s="123"/>
      <c r="OEJ23" s="123"/>
      <c r="OEK23" s="123"/>
      <c r="OEL23" s="123"/>
      <c r="OEM23" s="123"/>
      <c r="OEN23" s="123"/>
      <c r="OEO23" s="123"/>
      <c r="OEP23" s="123"/>
      <c r="OEQ23" s="123"/>
      <c r="OER23" s="123"/>
      <c r="OES23" s="123"/>
      <c r="OET23" s="123"/>
      <c r="OEU23" s="123"/>
      <c r="OEV23" s="123"/>
      <c r="OEW23" s="123"/>
      <c r="OEX23" s="123"/>
      <c r="OEY23" s="123"/>
      <c r="OEZ23" s="123"/>
      <c r="OFA23" s="123"/>
      <c r="OFB23" s="123"/>
      <c r="OFC23" s="123"/>
      <c r="OFD23" s="123"/>
      <c r="OFE23" s="123"/>
      <c r="OFF23" s="123"/>
      <c r="OFG23" s="123"/>
      <c r="OFH23" s="123"/>
      <c r="OFI23" s="123"/>
      <c r="OFJ23" s="123"/>
      <c r="OFK23" s="123"/>
      <c r="OFL23" s="123"/>
      <c r="OFM23" s="123"/>
      <c r="OFN23" s="123"/>
      <c r="OFO23" s="123"/>
      <c r="OFP23" s="123"/>
      <c r="OFQ23" s="123"/>
      <c r="OFR23" s="123"/>
      <c r="OFS23" s="123"/>
      <c r="OFT23" s="123"/>
      <c r="OFU23" s="123"/>
      <c r="OFV23" s="123"/>
      <c r="OFW23" s="123"/>
      <c r="OFX23" s="123"/>
      <c r="OFY23" s="123"/>
      <c r="OFZ23" s="123"/>
      <c r="OGA23" s="123"/>
      <c r="OGB23" s="123"/>
      <c r="OGC23" s="123"/>
      <c r="OGD23" s="123"/>
      <c r="OGE23" s="123"/>
      <c r="OGF23" s="123"/>
      <c r="OGG23" s="123"/>
      <c r="OGH23" s="123"/>
      <c r="OGI23" s="123"/>
      <c r="OGJ23" s="123"/>
      <c r="OGK23" s="123"/>
      <c r="OGL23" s="123"/>
      <c r="OGM23" s="123"/>
      <c r="OGN23" s="123"/>
      <c r="OGO23" s="123"/>
      <c r="OGP23" s="123"/>
      <c r="OGQ23" s="123"/>
      <c r="OGR23" s="123"/>
      <c r="OGS23" s="123"/>
      <c r="OGT23" s="123"/>
      <c r="OGU23" s="123"/>
      <c r="OGV23" s="123"/>
      <c r="OGW23" s="123"/>
      <c r="OGX23" s="123"/>
      <c r="OGY23" s="123"/>
      <c r="OGZ23" s="123"/>
      <c r="OHA23" s="123"/>
      <c r="OHB23" s="123"/>
      <c r="OHC23" s="123"/>
      <c r="OHD23" s="123"/>
      <c r="OHE23" s="123"/>
      <c r="OHF23" s="123"/>
      <c r="OHG23" s="123"/>
      <c r="OHH23" s="123"/>
      <c r="OHI23" s="123"/>
      <c r="OHJ23" s="123"/>
      <c r="OHK23" s="123"/>
      <c r="OHL23" s="123"/>
      <c r="OHM23" s="123"/>
      <c r="OHN23" s="123"/>
      <c r="OHO23" s="123"/>
      <c r="OHP23" s="123"/>
      <c r="OHQ23" s="123"/>
      <c r="OHR23" s="123"/>
      <c r="OHS23" s="123"/>
      <c r="OHT23" s="123"/>
      <c r="OHU23" s="123"/>
      <c r="OHV23" s="123"/>
      <c r="OHW23" s="123"/>
      <c r="OHX23" s="123"/>
      <c r="OHY23" s="123"/>
      <c r="OHZ23" s="123"/>
      <c r="OIA23" s="123"/>
      <c r="OIB23" s="123"/>
      <c r="OIC23" s="123"/>
      <c r="OID23" s="123"/>
      <c r="OIE23" s="123"/>
      <c r="OIF23" s="123"/>
      <c r="OIG23" s="123"/>
      <c r="OIH23" s="123"/>
      <c r="OII23" s="123"/>
      <c r="OIJ23" s="123"/>
      <c r="OIK23" s="123"/>
      <c r="OIL23" s="123"/>
      <c r="OIM23" s="123"/>
      <c r="OIN23" s="123"/>
      <c r="OIO23" s="123"/>
      <c r="OIP23" s="123"/>
      <c r="OIQ23" s="123"/>
      <c r="OIR23" s="123"/>
      <c r="OIS23" s="123"/>
      <c r="OIT23" s="123"/>
      <c r="OIU23" s="123"/>
      <c r="OIV23" s="123"/>
      <c r="OIW23" s="123"/>
      <c r="OIX23" s="123"/>
      <c r="OIY23" s="123"/>
      <c r="OIZ23" s="123"/>
      <c r="OJA23" s="123"/>
      <c r="OJB23" s="123"/>
      <c r="OJC23" s="123"/>
      <c r="OJD23" s="123"/>
      <c r="OJE23" s="123"/>
      <c r="OJF23" s="123"/>
      <c r="OJG23" s="123"/>
      <c r="OJH23" s="123"/>
      <c r="OJI23" s="123"/>
      <c r="OJJ23" s="123"/>
      <c r="OJK23" s="123"/>
      <c r="OJL23" s="123"/>
      <c r="OJM23" s="123"/>
      <c r="OJN23" s="123"/>
      <c r="OJO23" s="123"/>
      <c r="OJP23" s="123"/>
      <c r="OJQ23" s="123"/>
      <c r="OJR23" s="123"/>
      <c r="OJS23" s="123"/>
      <c r="OJT23" s="123"/>
      <c r="OJU23" s="123"/>
      <c r="OJV23" s="123"/>
      <c r="OJW23" s="123"/>
      <c r="OJX23" s="123"/>
      <c r="OJY23" s="123"/>
      <c r="OJZ23" s="123"/>
      <c r="OKA23" s="123"/>
      <c r="OKB23" s="123"/>
      <c r="OKC23" s="123"/>
      <c r="OKD23" s="123"/>
      <c r="OKE23" s="123"/>
      <c r="OKF23" s="123"/>
      <c r="OKG23" s="123"/>
      <c r="OKH23" s="123"/>
      <c r="OKI23" s="123"/>
      <c r="OKJ23" s="123"/>
      <c r="OKK23" s="123"/>
      <c r="OKL23" s="123"/>
      <c r="OKM23" s="123"/>
      <c r="OKN23" s="123"/>
      <c r="OKO23" s="123"/>
      <c r="OKP23" s="123"/>
      <c r="OKQ23" s="123"/>
      <c r="OKR23" s="123"/>
      <c r="OKS23" s="123"/>
      <c r="OKT23" s="123"/>
      <c r="OKU23" s="123"/>
      <c r="OKV23" s="123"/>
      <c r="OKW23" s="123"/>
      <c r="OKX23" s="123"/>
      <c r="OKY23" s="123"/>
      <c r="OKZ23" s="123"/>
      <c r="OLA23" s="123"/>
      <c r="OLB23" s="123"/>
      <c r="OLC23" s="123"/>
      <c r="OLD23" s="123"/>
      <c r="OLE23" s="123"/>
      <c r="OLF23" s="123"/>
      <c r="OLG23" s="123"/>
      <c r="OLH23" s="123"/>
      <c r="OLI23" s="123"/>
      <c r="OLJ23" s="123"/>
      <c r="OLK23" s="123"/>
      <c r="OLL23" s="123"/>
      <c r="OLM23" s="123"/>
      <c r="OLN23" s="123"/>
      <c r="OLO23" s="123"/>
      <c r="OLP23" s="123"/>
      <c r="OLQ23" s="123"/>
      <c r="OLR23" s="123"/>
      <c r="OLS23" s="123"/>
      <c r="OLT23" s="123"/>
      <c r="OLU23" s="123"/>
      <c r="OLV23" s="123"/>
      <c r="OLW23" s="123"/>
      <c r="OLX23" s="123"/>
      <c r="OLY23" s="123"/>
      <c r="OLZ23" s="123"/>
      <c r="OMA23" s="123"/>
      <c r="OMB23" s="123"/>
      <c r="OMC23" s="123"/>
      <c r="OMD23" s="123"/>
      <c r="OME23" s="123"/>
      <c r="OMF23" s="123"/>
      <c r="OMG23" s="123"/>
      <c r="OMH23" s="123"/>
      <c r="OMI23" s="123"/>
      <c r="OMJ23" s="123"/>
      <c r="OMK23" s="123"/>
      <c r="OML23" s="123"/>
      <c r="OMM23" s="123"/>
      <c r="OMN23" s="123"/>
      <c r="OMO23" s="123"/>
      <c r="OMP23" s="123"/>
      <c r="OMQ23" s="123"/>
      <c r="OMR23" s="123"/>
      <c r="OMS23" s="123"/>
      <c r="OMT23" s="123"/>
      <c r="OMU23" s="123"/>
      <c r="OMV23" s="123"/>
      <c r="OMW23" s="123"/>
      <c r="OMX23" s="123"/>
      <c r="OMY23" s="123"/>
      <c r="OMZ23" s="123"/>
      <c r="ONA23" s="123"/>
      <c r="ONB23" s="123"/>
      <c r="ONC23" s="123"/>
      <c r="OND23" s="123"/>
      <c r="ONE23" s="123"/>
      <c r="ONF23" s="123"/>
      <c r="ONG23" s="123"/>
      <c r="ONH23" s="123"/>
      <c r="ONI23" s="123"/>
      <c r="ONJ23" s="123"/>
      <c r="ONK23" s="123"/>
      <c r="ONL23" s="123"/>
      <c r="ONM23" s="123"/>
      <c r="ONN23" s="123"/>
      <c r="ONO23" s="123"/>
      <c r="ONP23" s="123"/>
      <c r="ONQ23" s="123"/>
      <c r="ONR23" s="123"/>
      <c r="ONS23" s="123"/>
      <c r="ONT23" s="123"/>
      <c r="ONU23" s="123"/>
      <c r="ONV23" s="123"/>
      <c r="ONW23" s="123"/>
      <c r="ONX23" s="123"/>
      <c r="ONY23" s="123"/>
      <c r="ONZ23" s="123"/>
      <c r="OOA23" s="123"/>
      <c r="OOB23" s="123"/>
      <c r="OOC23" s="123"/>
      <c r="OOD23" s="123"/>
      <c r="OOE23" s="123"/>
      <c r="OOF23" s="123"/>
      <c r="OOG23" s="123"/>
      <c r="OOH23" s="123"/>
      <c r="OOI23" s="123"/>
      <c r="OOJ23" s="123"/>
      <c r="OOK23" s="123"/>
      <c r="OOL23" s="123"/>
      <c r="OOM23" s="123"/>
      <c r="OON23" s="123"/>
      <c r="OOO23" s="123"/>
      <c r="OOP23" s="123"/>
      <c r="OOQ23" s="123"/>
      <c r="OOR23" s="123"/>
      <c r="OOS23" s="123"/>
      <c r="OOT23" s="123"/>
      <c r="OOU23" s="123"/>
      <c r="OOV23" s="123"/>
      <c r="OOW23" s="123"/>
      <c r="OOX23" s="123"/>
      <c r="OOY23" s="123"/>
      <c r="OOZ23" s="123"/>
      <c r="OPA23" s="123"/>
      <c r="OPB23" s="123"/>
      <c r="OPC23" s="123"/>
      <c r="OPD23" s="123"/>
      <c r="OPE23" s="123"/>
      <c r="OPF23" s="123"/>
      <c r="OPG23" s="123"/>
      <c r="OPH23" s="123"/>
      <c r="OPI23" s="123"/>
      <c r="OPJ23" s="123"/>
      <c r="OPK23" s="123"/>
      <c r="OPL23" s="123"/>
      <c r="OPM23" s="123"/>
      <c r="OPN23" s="123"/>
      <c r="OPO23" s="123"/>
      <c r="OPP23" s="123"/>
      <c r="OPQ23" s="123"/>
      <c r="OPR23" s="123"/>
      <c r="OPS23" s="123"/>
      <c r="OPT23" s="123"/>
      <c r="OPU23" s="123"/>
      <c r="OPV23" s="123"/>
      <c r="OPW23" s="123"/>
      <c r="OPX23" s="123"/>
      <c r="OPY23" s="123"/>
      <c r="OPZ23" s="123"/>
      <c r="OQA23" s="123"/>
      <c r="OQB23" s="123"/>
      <c r="OQC23" s="123"/>
      <c r="OQD23" s="123"/>
      <c r="OQE23" s="123"/>
      <c r="OQF23" s="123"/>
      <c r="OQG23" s="123"/>
      <c r="OQH23" s="123"/>
      <c r="OQI23" s="123"/>
      <c r="OQJ23" s="123"/>
      <c r="OQK23" s="123"/>
      <c r="OQL23" s="123"/>
      <c r="OQM23" s="123"/>
      <c r="OQN23" s="123"/>
      <c r="OQO23" s="123"/>
      <c r="OQP23" s="123"/>
      <c r="OQQ23" s="123"/>
      <c r="OQR23" s="123"/>
      <c r="OQS23" s="123"/>
      <c r="OQT23" s="123"/>
      <c r="OQU23" s="123"/>
      <c r="OQV23" s="123"/>
      <c r="OQW23" s="123"/>
      <c r="OQX23" s="123"/>
      <c r="OQY23" s="123"/>
      <c r="OQZ23" s="123"/>
      <c r="ORA23" s="123"/>
      <c r="ORB23" s="123"/>
      <c r="ORC23" s="123"/>
      <c r="ORD23" s="123"/>
      <c r="ORE23" s="123"/>
      <c r="ORF23" s="123"/>
      <c r="ORG23" s="123"/>
      <c r="ORH23" s="123"/>
      <c r="ORI23" s="123"/>
      <c r="ORJ23" s="123"/>
      <c r="ORK23" s="123"/>
      <c r="ORL23" s="123"/>
      <c r="ORM23" s="123"/>
      <c r="ORN23" s="123"/>
      <c r="ORO23" s="123"/>
      <c r="ORP23" s="123"/>
      <c r="ORQ23" s="123"/>
      <c r="ORR23" s="123"/>
      <c r="ORS23" s="123"/>
      <c r="ORT23" s="123"/>
      <c r="ORU23" s="123"/>
      <c r="ORV23" s="123"/>
      <c r="ORW23" s="123"/>
      <c r="ORX23" s="123"/>
      <c r="ORY23" s="123"/>
      <c r="ORZ23" s="123"/>
      <c r="OSA23" s="123"/>
      <c r="OSB23" s="123"/>
      <c r="OSC23" s="123"/>
      <c r="OSD23" s="123"/>
      <c r="OSE23" s="123"/>
      <c r="OSF23" s="123"/>
      <c r="OSG23" s="123"/>
      <c r="OSH23" s="123"/>
      <c r="OSI23" s="123"/>
      <c r="OSJ23" s="123"/>
      <c r="OSK23" s="123"/>
      <c r="OSL23" s="123"/>
      <c r="OSM23" s="123"/>
      <c r="OSN23" s="123"/>
      <c r="OSO23" s="123"/>
      <c r="OSP23" s="123"/>
      <c r="OSQ23" s="123"/>
      <c r="OSR23" s="123"/>
      <c r="OSS23" s="123"/>
      <c r="OST23" s="123"/>
      <c r="OSU23" s="123"/>
      <c r="OSV23" s="123"/>
      <c r="OSW23" s="123"/>
      <c r="OSX23" s="123"/>
      <c r="OSY23" s="123"/>
      <c r="OSZ23" s="123"/>
      <c r="OTA23" s="123"/>
      <c r="OTB23" s="123"/>
      <c r="OTC23" s="123"/>
      <c r="OTD23" s="123"/>
      <c r="OTE23" s="123"/>
      <c r="OTF23" s="123"/>
      <c r="OTG23" s="123"/>
      <c r="OTH23" s="123"/>
      <c r="OTI23" s="123"/>
      <c r="OTJ23" s="123"/>
      <c r="OTK23" s="123"/>
      <c r="OTL23" s="123"/>
      <c r="OTM23" s="123"/>
      <c r="OTN23" s="123"/>
      <c r="OTO23" s="123"/>
      <c r="OTP23" s="123"/>
      <c r="OTQ23" s="123"/>
      <c r="OTR23" s="123"/>
      <c r="OTS23" s="123"/>
      <c r="OTT23" s="123"/>
      <c r="OTU23" s="123"/>
      <c r="OTV23" s="123"/>
      <c r="OTW23" s="123"/>
      <c r="OTX23" s="123"/>
      <c r="OTY23" s="123"/>
      <c r="OTZ23" s="123"/>
      <c r="OUA23" s="123"/>
      <c r="OUB23" s="123"/>
      <c r="OUC23" s="123"/>
      <c r="OUD23" s="123"/>
      <c r="OUE23" s="123"/>
      <c r="OUF23" s="123"/>
      <c r="OUG23" s="123"/>
      <c r="OUH23" s="123"/>
      <c r="OUI23" s="123"/>
      <c r="OUJ23" s="123"/>
      <c r="OUK23" s="123"/>
      <c r="OUL23" s="123"/>
      <c r="OUM23" s="123"/>
      <c r="OUN23" s="123"/>
      <c r="OUO23" s="123"/>
      <c r="OUP23" s="123"/>
      <c r="OUQ23" s="123"/>
      <c r="OUR23" s="123"/>
      <c r="OUS23" s="123"/>
      <c r="OUT23" s="123"/>
      <c r="OUU23" s="123"/>
      <c r="OUV23" s="123"/>
      <c r="OUW23" s="123"/>
      <c r="OUX23" s="123"/>
      <c r="OUY23" s="123"/>
      <c r="OUZ23" s="123"/>
      <c r="OVA23" s="123"/>
      <c r="OVB23" s="123"/>
      <c r="OVC23" s="123"/>
      <c r="OVD23" s="123"/>
      <c r="OVE23" s="123"/>
      <c r="OVF23" s="123"/>
      <c r="OVG23" s="123"/>
      <c r="OVH23" s="123"/>
      <c r="OVI23" s="123"/>
      <c r="OVJ23" s="123"/>
      <c r="OVK23" s="123"/>
      <c r="OVL23" s="123"/>
      <c r="OVM23" s="123"/>
      <c r="OVN23" s="123"/>
      <c r="OVO23" s="123"/>
      <c r="OVP23" s="123"/>
      <c r="OVQ23" s="123"/>
      <c r="OVR23" s="123"/>
      <c r="OVS23" s="123"/>
      <c r="OVT23" s="123"/>
      <c r="OVU23" s="123"/>
      <c r="OVV23" s="123"/>
      <c r="OVW23" s="123"/>
      <c r="OVX23" s="123"/>
      <c r="OVY23" s="123"/>
      <c r="OVZ23" s="123"/>
      <c r="OWA23" s="123"/>
      <c r="OWB23" s="123"/>
      <c r="OWC23" s="123"/>
      <c r="OWD23" s="123"/>
      <c r="OWE23" s="123"/>
      <c r="OWF23" s="123"/>
      <c r="OWG23" s="123"/>
      <c r="OWH23" s="123"/>
      <c r="OWI23" s="123"/>
      <c r="OWJ23" s="123"/>
      <c r="OWK23" s="123"/>
      <c r="OWL23" s="123"/>
      <c r="OWM23" s="123"/>
      <c r="OWN23" s="123"/>
      <c r="OWO23" s="123"/>
      <c r="OWP23" s="123"/>
      <c r="OWQ23" s="123"/>
      <c r="OWR23" s="123"/>
      <c r="OWS23" s="123"/>
      <c r="OWT23" s="123"/>
      <c r="OWU23" s="123"/>
      <c r="OWV23" s="123"/>
      <c r="OWW23" s="123"/>
      <c r="OWX23" s="123"/>
      <c r="OWY23" s="123"/>
      <c r="OWZ23" s="123"/>
      <c r="OXA23" s="123"/>
      <c r="OXB23" s="123"/>
      <c r="OXC23" s="123"/>
      <c r="OXD23" s="123"/>
      <c r="OXE23" s="123"/>
      <c r="OXF23" s="123"/>
      <c r="OXG23" s="123"/>
      <c r="OXH23" s="123"/>
      <c r="OXI23" s="123"/>
      <c r="OXJ23" s="123"/>
      <c r="OXK23" s="123"/>
      <c r="OXL23" s="123"/>
      <c r="OXM23" s="123"/>
      <c r="OXN23" s="123"/>
      <c r="OXO23" s="123"/>
      <c r="OXP23" s="123"/>
      <c r="OXQ23" s="123"/>
      <c r="OXR23" s="123"/>
      <c r="OXS23" s="123"/>
      <c r="OXT23" s="123"/>
      <c r="OXU23" s="123"/>
      <c r="OXV23" s="123"/>
      <c r="OXW23" s="123"/>
      <c r="OXX23" s="123"/>
      <c r="OXY23" s="123"/>
      <c r="OXZ23" s="123"/>
      <c r="OYA23" s="123"/>
      <c r="OYB23" s="123"/>
      <c r="OYC23" s="123"/>
      <c r="OYD23" s="123"/>
      <c r="OYE23" s="123"/>
      <c r="OYF23" s="123"/>
      <c r="OYG23" s="123"/>
      <c r="OYH23" s="123"/>
      <c r="OYI23" s="123"/>
      <c r="OYJ23" s="123"/>
      <c r="OYK23" s="123"/>
      <c r="OYL23" s="123"/>
      <c r="OYM23" s="123"/>
      <c r="OYN23" s="123"/>
      <c r="OYO23" s="123"/>
      <c r="OYP23" s="123"/>
      <c r="OYQ23" s="123"/>
      <c r="OYR23" s="123"/>
      <c r="OYS23" s="123"/>
      <c r="OYT23" s="123"/>
      <c r="OYU23" s="123"/>
      <c r="OYV23" s="123"/>
      <c r="OYW23" s="123"/>
      <c r="OYX23" s="123"/>
      <c r="OYY23" s="123"/>
      <c r="OYZ23" s="123"/>
      <c r="OZA23" s="123"/>
      <c r="OZB23" s="123"/>
      <c r="OZC23" s="123"/>
      <c r="OZD23" s="123"/>
      <c r="OZE23" s="123"/>
      <c r="OZF23" s="123"/>
      <c r="OZG23" s="123"/>
      <c r="OZH23" s="123"/>
      <c r="OZI23" s="123"/>
      <c r="OZJ23" s="123"/>
      <c r="OZK23" s="123"/>
      <c r="OZL23" s="123"/>
      <c r="OZM23" s="123"/>
      <c r="OZN23" s="123"/>
      <c r="OZO23" s="123"/>
      <c r="OZP23" s="123"/>
      <c r="OZQ23" s="123"/>
      <c r="OZR23" s="123"/>
      <c r="OZS23" s="123"/>
      <c r="OZT23" s="123"/>
      <c r="OZU23" s="123"/>
      <c r="OZV23" s="123"/>
      <c r="OZW23" s="123"/>
      <c r="OZX23" s="123"/>
      <c r="OZY23" s="123"/>
      <c r="OZZ23" s="123"/>
      <c r="PAA23" s="123"/>
      <c r="PAB23" s="123"/>
      <c r="PAC23" s="123"/>
      <c r="PAD23" s="123"/>
      <c r="PAE23" s="123"/>
      <c r="PAF23" s="123"/>
      <c r="PAG23" s="123"/>
      <c r="PAH23" s="123"/>
      <c r="PAI23" s="123"/>
      <c r="PAJ23" s="123"/>
      <c r="PAK23" s="123"/>
      <c r="PAL23" s="123"/>
      <c r="PAM23" s="123"/>
      <c r="PAN23" s="123"/>
      <c r="PAO23" s="123"/>
      <c r="PAP23" s="123"/>
      <c r="PAQ23" s="123"/>
      <c r="PAR23" s="123"/>
      <c r="PAS23" s="123"/>
      <c r="PAT23" s="123"/>
      <c r="PAU23" s="123"/>
      <c r="PAV23" s="123"/>
      <c r="PAW23" s="123"/>
      <c r="PAX23" s="123"/>
      <c r="PAY23" s="123"/>
      <c r="PAZ23" s="123"/>
      <c r="PBA23" s="123"/>
      <c r="PBB23" s="123"/>
      <c r="PBC23" s="123"/>
      <c r="PBD23" s="123"/>
      <c r="PBE23" s="123"/>
      <c r="PBF23" s="123"/>
      <c r="PBG23" s="123"/>
      <c r="PBH23" s="123"/>
      <c r="PBI23" s="123"/>
      <c r="PBJ23" s="123"/>
      <c r="PBK23" s="123"/>
      <c r="PBL23" s="123"/>
      <c r="PBM23" s="123"/>
      <c r="PBN23" s="123"/>
      <c r="PBO23" s="123"/>
      <c r="PBP23" s="123"/>
      <c r="PBQ23" s="123"/>
      <c r="PBR23" s="123"/>
      <c r="PBS23" s="123"/>
      <c r="PBT23" s="123"/>
      <c r="PBU23" s="123"/>
      <c r="PBV23" s="123"/>
      <c r="PBW23" s="123"/>
      <c r="PBX23" s="123"/>
      <c r="PBY23" s="123"/>
      <c r="PBZ23" s="123"/>
      <c r="PCA23" s="123"/>
      <c r="PCB23" s="123"/>
      <c r="PCC23" s="123"/>
      <c r="PCD23" s="123"/>
      <c r="PCE23" s="123"/>
      <c r="PCF23" s="123"/>
      <c r="PCG23" s="123"/>
      <c r="PCH23" s="123"/>
      <c r="PCI23" s="123"/>
      <c r="PCJ23" s="123"/>
      <c r="PCK23" s="123"/>
      <c r="PCL23" s="123"/>
      <c r="PCM23" s="123"/>
      <c r="PCN23" s="123"/>
      <c r="PCO23" s="123"/>
      <c r="PCP23" s="123"/>
      <c r="PCQ23" s="123"/>
      <c r="PCR23" s="123"/>
      <c r="PCS23" s="123"/>
      <c r="PCT23" s="123"/>
      <c r="PCU23" s="123"/>
      <c r="PCV23" s="123"/>
      <c r="PCW23" s="123"/>
      <c r="PCX23" s="123"/>
      <c r="PCY23" s="123"/>
      <c r="PCZ23" s="123"/>
      <c r="PDA23" s="123"/>
      <c r="PDB23" s="123"/>
      <c r="PDC23" s="123"/>
      <c r="PDD23" s="123"/>
      <c r="PDE23" s="123"/>
      <c r="PDF23" s="123"/>
      <c r="PDG23" s="123"/>
      <c r="PDH23" s="123"/>
      <c r="PDI23" s="123"/>
      <c r="PDJ23" s="123"/>
      <c r="PDK23" s="123"/>
      <c r="PDL23" s="123"/>
      <c r="PDM23" s="123"/>
      <c r="PDN23" s="123"/>
      <c r="PDO23" s="123"/>
      <c r="PDP23" s="123"/>
      <c r="PDQ23" s="123"/>
      <c r="PDR23" s="123"/>
      <c r="PDS23" s="123"/>
      <c r="PDT23" s="123"/>
      <c r="PDU23" s="123"/>
      <c r="PDV23" s="123"/>
      <c r="PDW23" s="123"/>
      <c r="PDX23" s="123"/>
      <c r="PDY23" s="123"/>
      <c r="PDZ23" s="123"/>
      <c r="PEA23" s="123"/>
      <c r="PEB23" s="123"/>
      <c r="PEC23" s="123"/>
      <c r="PED23" s="123"/>
      <c r="PEE23" s="123"/>
      <c r="PEF23" s="123"/>
      <c r="PEG23" s="123"/>
      <c r="PEH23" s="123"/>
      <c r="PEI23" s="123"/>
      <c r="PEJ23" s="123"/>
      <c r="PEK23" s="123"/>
      <c r="PEL23" s="123"/>
      <c r="PEM23" s="123"/>
      <c r="PEN23" s="123"/>
      <c r="PEO23" s="123"/>
      <c r="PEP23" s="123"/>
      <c r="PEQ23" s="123"/>
      <c r="PER23" s="123"/>
      <c r="PES23" s="123"/>
      <c r="PET23" s="123"/>
      <c r="PEU23" s="123"/>
      <c r="PEV23" s="123"/>
      <c r="PEW23" s="123"/>
      <c r="PEX23" s="123"/>
      <c r="PEY23" s="123"/>
      <c r="PEZ23" s="123"/>
      <c r="PFA23" s="123"/>
      <c r="PFB23" s="123"/>
      <c r="PFC23" s="123"/>
      <c r="PFD23" s="123"/>
      <c r="PFE23" s="123"/>
      <c r="PFF23" s="123"/>
      <c r="PFG23" s="123"/>
      <c r="PFH23" s="123"/>
      <c r="PFI23" s="123"/>
      <c r="PFJ23" s="123"/>
      <c r="PFK23" s="123"/>
      <c r="PFL23" s="123"/>
      <c r="PFM23" s="123"/>
      <c r="PFN23" s="123"/>
      <c r="PFO23" s="123"/>
      <c r="PFP23" s="123"/>
      <c r="PFQ23" s="123"/>
      <c r="PFR23" s="123"/>
      <c r="PFS23" s="123"/>
      <c r="PFT23" s="123"/>
      <c r="PFU23" s="123"/>
      <c r="PFV23" s="123"/>
      <c r="PFW23" s="123"/>
      <c r="PFX23" s="123"/>
      <c r="PFY23" s="123"/>
      <c r="PFZ23" s="123"/>
      <c r="PGA23" s="123"/>
      <c r="PGB23" s="123"/>
      <c r="PGC23" s="123"/>
      <c r="PGD23" s="123"/>
      <c r="PGE23" s="123"/>
      <c r="PGF23" s="123"/>
      <c r="PGG23" s="123"/>
      <c r="PGH23" s="123"/>
      <c r="PGI23" s="123"/>
      <c r="PGJ23" s="123"/>
      <c r="PGK23" s="123"/>
      <c r="PGL23" s="123"/>
      <c r="PGM23" s="123"/>
      <c r="PGN23" s="123"/>
      <c r="PGO23" s="123"/>
      <c r="PGP23" s="123"/>
      <c r="PGQ23" s="123"/>
      <c r="PGR23" s="123"/>
      <c r="PGS23" s="123"/>
      <c r="PGT23" s="123"/>
      <c r="PGU23" s="123"/>
      <c r="PGV23" s="123"/>
      <c r="PGW23" s="123"/>
      <c r="PGX23" s="123"/>
      <c r="PGY23" s="123"/>
      <c r="PGZ23" s="123"/>
      <c r="PHA23" s="123"/>
      <c r="PHB23" s="123"/>
      <c r="PHC23" s="123"/>
      <c r="PHD23" s="123"/>
      <c r="PHE23" s="123"/>
      <c r="PHF23" s="123"/>
      <c r="PHG23" s="123"/>
      <c r="PHH23" s="123"/>
      <c r="PHI23" s="123"/>
      <c r="PHJ23" s="123"/>
      <c r="PHK23" s="123"/>
      <c r="PHL23" s="123"/>
      <c r="PHM23" s="123"/>
      <c r="PHN23" s="123"/>
      <c r="PHO23" s="123"/>
      <c r="PHP23" s="123"/>
      <c r="PHQ23" s="123"/>
      <c r="PHR23" s="123"/>
      <c r="PHS23" s="123"/>
      <c r="PHT23" s="123"/>
      <c r="PHU23" s="123"/>
      <c r="PHV23" s="123"/>
      <c r="PHW23" s="123"/>
      <c r="PHX23" s="123"/>
      <c r="PHY23" s="123"/>
      <c r="PHZ23" s="123"/>
      <c r="PIA23" s="123"/>
      <c r="PIB23" s="123"/>
      <c r="PIC23" s="123"/>
      <c r="PID23" s="123"/>
      <c r="PIE23" s="123"/>
      <c r="PIF23" s="123"/>
      <c r="PIG23" s="123"/>
      <c r="PIH23" s="123"/>
      <c r="PII23" s="123"/>
      <c r="PIJ23" s="123"/>
      <c r="PIK23" s="123"/>
      <c r="PIL23" s="123"/>
      <c r="PIM23" s="123"/>
      <c r="PIN23" s="123"/>
      <c r="PIO23" s="123"/>
      <c r="PIP23" s="123"/>
      <c r="PIQ23" s="123"/>
      <c r="PIR23" s="123"/>
      <c r="PIS23" s="123"/>
      <c r="PIT23" s="123"/>
      <c r="PIU23" s="123"/>
      <c r="PIV23" s="123"/>
      <c r="PIW23" s="123"/>
      <c r="PIX23" s="123"/>
      <c r="PIY23" s="123"/>
      <c r="PIZ23" s="123"/>
      <c r="PJA23" s="123"/>
      <c r="PJB23" s="123"/>
      <c r="PJC23" s="123"/>
      <c r="PJD23" s="123"/>
      <c r="PJE23" s="123"/>
      <c r="PJF23" s="123"/>
      <c r="PJG23" s="123"/>
      <c r="PJH23" s="123"/>
      <c r="PJI23" s="123"/>
      <c r="PJJ23" s="123"/>
      <c r="PJK23" s="123"/>
      <c r="PJL23" s="123"/>
      <c r="PJM23" s="123"/>
      <c r="PJN23" s="123"/>
      <c r="PJO23" s="123"/>
      <c r="PJP23" s="123"/>
      <c r="PJQ23" s="123"/>
      <c r="PJR23" s="123"/>
      <c r="PJS23" s="123"/>
      <c r="PJT23" s="123"/>
      <c r="PJU23" s="123"/>
      <c r="PJV23" s="123"/>
      <c r="PJW23" s="123"/>
      <c r="PJX23" s="123"/>
      <c r="PJY23" s="123"/>
      <c r="PJZ23" s="123"/>
      <c r="PKA23" s="123"/>
      <c r="PKB23" s="123"/>
      <c r="PKC23" s="123"/>
      <c r="PKD23" s="123"/>
      <c r="PKE23" s="123"/>
      <c r="PKF23" s="123"/>
      <c r="PKG23" s="123"/>
      <c r="PKH23" s="123"/>
      <c r="PKI23" s="123"/>
      <c r="PKJ23" s="123"/>
      <c r="PKK23" s="123"/>
      <c r="PKL23" s="123"/>
      <c r="PKM23" s="123"/>
      <c r="PKN23" s="123"/>
      <c r="PKO23" s="123"/>
      <c r="PKP23" s="123"/>
      <c r="PKQ23" s="123"/>
      <c r="PKR23" s="123"/>
      <c r="PKS23" s="123"/>
      <c r="PKT23" s="123"/>
      <c r="PKU23" s="123"/>
      <c r="PKV23" s="123"/>
      <c r="PKW23" s="123"/>
      <c r="PKX23" s="123"/>
      <c r="PKY23" s="123"/>
      <c r="PKZ23" s="123"/>
      <c r="PLA23" s="123"/>
      <c r="PLB23" s="123"/>
      <c r="PLC23" s="123"/>
      <c r="PLD23" s="123"/>
      <c r="PLE23" s="123"/>
      <c r="PLF23" s="123"/>
      <c r="PLG23" s="123"/>
      <c r="PLH23" s="123"/>
      <c r="PLI23" s="123"/>
      <c r="PLJ23" s="123"/>
      <c r="PLK23" s="123"/>
      <c r="PLL23" s="123"/>
      <c r="PLM23" s="123"/>
      <c r="PLN23" s="123"/>
      <c r="PLO23" s="123"/>
      <c r="PLP23" s="123"/>
      <c r="PLQ23" s="123"/>
      <c r="PLR23" s="123"/>
      <c r="PLS23" s="123"/>
      <c r="PLT23" s="123"/>
      <c r="PLU23" s="123"/>
      <c r="PLV23" s="123"/>
      <c r="PLW23" s="123"/>
      <c r="PLX23" s="123"/>
      <c r="PLY23" s="123"/>
      <c r="PLZ23" s="123"/>
      <c r="PMA23" s="123"/>
      <c r="PMB23" s="123"/>
      <c r="PMC23" s="123"/>
      <c r="PMD23" s="123"/>
      <c r="PME23" s="123"/>
      <c r="PMF23" s="123"/>
      <c r="PMG23" s="123"/>
      <c r="PMH23" s="123"/>
      <c r="PMI23" s="123"/>
      <c r="PMJ23" s="123"/>
      <c r="PMK23" s="123"/>
      <c r="PML23" s="123"/>
      <c r="PMM23" s="123"/>
      <c r="PMN23" s="123"/>
      <c r="PMO23" s="123"/>
      <c r="PMP23" s="123"/>
      <c r="PMQ23" s="123"/>
      <c r="PMR23" s="123"/>
      <c r="PMS23" s="123"/>
      <c r="PMT23" s="123"/>
      <c r="PMU23" s="123"/>
      <c r="PMV23" s="123"/>
      <c r="PMW23" s="123"/>
      <c r="PMX23" s="123"/>
      <c r="PMY23" s="123"/>
      <c r="PMZ23" s="123"/>
      <c r="PNA23" s="123"/>
      <c r="PNB23" s="123"/>
      <c r="PNC23" s="123"/>
      <c r="PND23" s="123"/>
      <c r="PNE23" s="123"/>
      <c r="PNF23" s="123"/>
      <c r="PNG23" s="123"/>
      <c r="PNH23" s="123"/>
      <c r="PNI23" s="123"/>
      <c r="PNJ23" s="123"/>
      <c r="PNK23" s="123"/>
      <c r="PNL23" s="123"/>
      <c r="PNM23" s="123"/>
      <c r="PNN23" s="123"/>
      <c r="PNO23" s="123"/>
      <c r="PNP23" s="123"/>
      <c r="PNQ23" s="123"/>
      <c r="PNR23" s="123"/>
      <c r="PNS23" s="123"/>
      <c r="PNT23" s="123"/>
      <c r="PNU23" s="123"/>
      <c r="PNV23" s="123"/>
      <c r="PNW23" s="123"/>
      <c r="PNX23" s="123"/>
      <c r="PNY23" s="123"/>
      <c r="PNZ23" s="123"/>
      <c r="POA23" s="123"/>
      <c r="POB23" s="123"/>
      <c r="POC23" s="123"/>
      <c r="POD23" s="123"/>
      <c r="POE23" s="123"/>
      <c r="POF23" s="123"/>
      <c r="POG23" s="123"/>
      <c r="POH23" s="123"/>
      <c r="POI23" s="123"/>
      <c r="POJ23" s="123"/>
      <c r="POK23" s="123"/>
      <c r="POL23" s="123"/>
      <c r="POM23" s="123"/>
      <c r="PON23" s="123"/>
      <c r="POO23" s="123"/>
      <c r="POP23" s="123"/>
      <c r="POQ23" s="123"/>
      <c r="POR23" s="123"/>
      <c r="POS23" s="123"/>
      <c r="POT23" s="123"/>
      <c r="POU23" s="123"/>
      <c r="POV23" s="123"/>
      <c r="POW23" s="123"/>
      <c r="POX23" s="123"/>
      <c r="POY23" s="123"/>
      <c r="POZ23" s="123"/>
      <c r="PPA23" s="123"/>
      <c r="PPB23" s="123"/>
      <c r="PPC23" s="123"/>
      <c r="PPD23" s="123"/>
      <c r="PPE23" s="123"/>
      <c r="PPF23" s="123"/>
      <c r="PPG23" s="123"/>
      <c r="PPH23" s="123"/>
      <c r="PPI23" s="123"/>
      <c r="PPJ23" s="123"/>
      <c r="PPK23" s="123"/>
      <c r="PPL23" s="123"/>
      <c r="PPM23" s="123"/>
      <c r="PPN23" s="123"/>
      <c r="PPO23" s="123"/>
      <c r="PPP23" s="123"/>
      <c r="PPQ23" s="123"/>
      <c r="PPR23" s="123"/>
      <c r="PPS23" s="123"/>
      <c r="PPT23" s="123"/>
      <c r="PPU23" s="123"/>
      <c r="PPV23" s="123"/>
      <c r="PPW23" s="123"/>
      <c r="PPX23" s="123"/>
      <c r="PPY23" s="123"/>
      <c r="PPZ23" s="123"/>
      <c r="PQA23" s="123"/>
      <c r="PQB23" s="123"/>
      <c r="PQC23" s="123"/>
      <c r="PQD23" s="123"/>
      <c r="PQE23" s="123"/>
      <c r="PQF23" s="123"/>
      <c r="PQG23" s="123"/>
      <c r="PQH23" s="123"/>
      <c r="PQI23" s="123"/>
      <c r="PQJ23" s="123"/>
      <c r="PQK23" s="123"/>
      <c r="PQL23" s="123"/>
      <c r="PQM23" s="123"/>
      <c r="PQN23" s="123"/>
      <c r="PQO23" s="123"/>
      <c r="PQP23" s="123"/>
      <c r="PQQ23" s="123"/>
      <c r="PQR23" s="123"/>
      <c r="PQS23" s="123"/>
      <c r="PQT23" s="123"/>
      <c r="PQU23" s="123"/>
      <c r="PQV23" s="123"/>
      <c r="PQW23" s="123"/>
      <c r="PQX23" s="123"/>
      <c r="PQY23" s="123"/>
      <c r="PQZ23" s="123"/>
      <c r="PRA23" s="123"/>
      <c r="PRB23" s="123"/>
      <c r="PRC23" s="123"/>
      <c r="PRD23" s="123"/>
      <c r="PRE23" s="123"/>
      <c r="PRF23" s="123"/>
      <c r="PRG23" s="123"/>
      <c r="PRH23" s="123"/>
      <c r="PRI23" s="123"/>
      <c r="PRJ23" s="123"/>
      <c r="PRK23" s="123"/>
      <c r="PRL23" s="123"/>
      <c r="PRM23" s="123"/>
      <c r="PRN23" s="123"/>
      <c r="PRO23" s="123"/>
      <c r="PRP23" s="123"/>
      <c r="PRQ23" s="123"/>
      <c r="PRR23" s="123"/>
      <c r="PRS23" s="123"/>
      <c r="PRT23" s="123"/>
      <c r="PRU23" s="123"/>
      <c r="PRV23" s="123"/>
      <c r="PRW23" s="123"/>
      <c r="PRX23" s="123"/>
      <c r="PRY23" s="123"/>
      <c r="PRZ23" s="123"/>
      <c r="PSA23" s="123"/>
      <c r="PSB23" s="123"/>
      <c r="PSC23" s="123"/>
      <c r="PSD23" s="123"/>
      <c r="PSE23" s="123"/>
      <c r="PSF23" s="123"/>
      <c r="PSG23" s="123"/>
      <c r="PSH23" s="123"/>
      <c r="PSI23" s="123"/>
      <c r="PSJ23" s="123"/>
      <c r="PSK23" s="123"/>
      <c r="PSL23" s="123"/>
      <c r="PSM23" s="123"/>
      <c r="PSN23" s="123"/>
      <c r="PSO23" s="123"/>
      <c r="PSP23" s="123"/>
      <c r="PSQ23" s="123"/>
      <c r="PSR23" s="123"/>
      <c r="PSS23" s="123"/>
      <c r="PST23" s="123"/>
      <c r="PSU23" s="123"/>
      <c r="PSV23" s="123"/>
      <c r="PSW23" s="123"/>
      <c r="PSX23" s="123"/>
      <c r="PSY23" s="123"/>
      <c r="PSZ23" s="123"/>
      <c r="PTA23" s="123"/>
      <c r="PTB23" s="123"/>
      <c r="PTC23" s="123"/>
      <c r="PTD23" s="123"/>
      <c r="PTE23" s="123"/>
      <c r="PTF23" s="123"/>
      <c r="PTG23" s="123"/>
      <c r="PTH23" s="123"/>
      <c r="PTI23" s="123"/>
      <c r="PTJ23" s="123"/>
      <c r="PTK23" s="123"/>
      <c r="PTL23" s="123"/>
      <c r="PTM23" s="123"/>
      <c r="PTN23" s="123"/>
      <c r="PTO23" s="123"/>
      <c r="PTP23" s="123"/>
      <c r="PTQ23" s="123"/>
      <c r="PTR23" s="123"/>
      <c r="PTS23" s="123"/>
      <c r="PTT23" s="123"/>
      <c r="PTU23" s="123"/>
      <c r="PTV23" s="123"/>
      <c r="PTW23" s="123"/>
      <c r="PTX23" s="123"/>
      <c r="PTY23" s="123"/>
      <c r="PTZ23" s="123"/>
      <c r="PUA23" s="123"/>
      <c r="PUB23" s="123"/>
      <c r="PUC23" s="123"/>
      <c r="PUD23" s="123"/>
      <c r="PUE23" s="123"/>
      <c r="PUF23" s="123"/>
      <c r="PUG23" s="123"/>
      <c r="PUH23" s="123"/>
      <c r="PUI23" s="123"/>
      <c r="PUJ23" s="123"/>
      <c r="PUK23" s="123"/>
      <c r="PUL23" s="123"/>
      <c r="PUM23" s="123"/>
      <c r="PUN23" s="123"/>
      <c r="PUO23" s="123"/>
      <c r="PUP23" s="123"/>
      <c r="PUQ23" s="123"/>
      <c r="PUR23" s="123"/>
      <c r="PUS23" s="123"/>
      <c r="PUT23" s="123"/>
      <c r="PUU23" s="123"/>
      <c r="PUV23" s="123"/>
      <c r="PUW23" s="123"/>
      <c r="PUX23" s="123"/>
      <c r="PUY23" s="123"/>
      <c r="PUZ23" s="123"/>
      <c r="PVA23" s="123"/>
      <c r="PVB23" s="123"/>
      <c r="PVC23" s="123"/>
      <c r="PVD23" s="123"/>
      <c r="PVE23" s="123"/>
      <c r="PVF23" s="123"/>
      <c r="PVG23" s="123"/>
      <c r="PVH23" s="123"/>
      <c r="PVI23" s="123"/>
      <c r="PVJ23" s="123"/>
      <c r="PVK23" s="123"/>
      <c r="PVL23" s="123"/>
      <c r="PVM23" s="123"/>
      <c r="PVN23" s="123"/>
      <c r="PVO23" s="123"/>
      <c r="PVP23" s="123"/>
      <c r="PVQ23" s="123"/>
      <c r="PVR23" s="123"/>
      <c r="PVS23" s="123"/>
      <c r="PVT23" s="123"/>
      <c r="PVU23" s="123"/>
      <c r="PVV23" s="123"/>
      <c r="PVW23" s="123"/>
      <c r="PVX23" s="123"/>
      <c r="PVY23" s="123"/>
      <c r="PVZ23" s="123"/>
      <c r="PWA23" s="123"/>
      <c r="PWB23" s="123"/>
      <c r="PWC23" s="123"/>
      <c r="PWD23" s="123"/>
      <c r="PWE23" s="123"/>
      <c r="PWF23" s="123"/>
      <c r="PWG23" s="123"/>
      <c r="PWH23" s="123"/>
      <c r="PWI23" s="123"/>
      <c r="PWJ23" s="123"/>
      <c r="PWK23" s="123"/>
      <c r="PWL23" s="123"/>
      <c r="PWM23" s="123"/>
      <c r="PWN23" s="123"/>
      <c r="PWO23" s="123"/>
      <c r="PWP23" s="123"/>
      <c r="PWQ23" s="123"/>
      <c r="PWR23" s="123"/>
      <c r="PWS23" s="123"/>
      <c r="PWT23" s="123"/>
      <c r="PWU23" s="123"/>
      <c r="PWV23" s="123"/>
      <c r="PWW23" s="123"/>
      <c r="PWX23" s="123"/>
      <c r="PWY23" s="123"/>
      <c r="PWZ23" s="123"/>
      <c r="PXA23" s="123"/>
      <c r="PXB23" s="123"/>
      <c r="PXC23" s="123"/>
      <c r="PXD23" s="123"/>
      <c r="PXE23" s="123"/>
      <c r="PXF23" s="123"/>
      <c r="PXG23" s="123"/>
      <c r="PXH23" s="123"/>
      <c r="PXI23" s="123"/>
      <c r="PXJ23" s="123"/>
      <c r="PXK23" s="123"/>
      <c r="PXL23" s="123"/>
      <c r="PXM23" s="123"/>
      <c r="PXN23" s="123"/>
      <c r="PXO23" s="123"/>
      <c r="PXP23" s="123"/>
      <c r="PXQ23" s="123"/>
      <c r="PXR23" s="123"/>
      <c r="PXS23" s="123"/>
      <c r="PXT23" s="123"/>
      <c r="PXU23" s="123"/>
      <c r="PXV23" s="123"/>
      <c r="PXW23" s="123"/>
      <c r="PXX23" s="123"/>
      <c r="PXY23" s="123"/>
      <c r="PXZ23" s="123"/>
      <c r="PYA23" s="123"/>
      <c r="PYB23" s="123"/>
      <c r="PYC23" s="123"/>
      <c r="PYD23" s="123"/>
      <c r="PYE23" s="123"/>
      <c r="PYF23" s="123"/>
      <c r="PYG23" s="123"/>
      <c r="PYH23" s="123"/>
      <c r="PYI23" s="123"/>
      <c r="PYJ23" s="123"/>
      <c r="PYK23" s="123"/>
      <c r="PYL23" s="123"/>
      <c r="PYM23" s="123"/>
      <c r="PYN23" s="123"/>
      <c r="PYO23" s="123"/>
      <c r="PYP23" s="123"/>
      <c r="PYQ23" s="123"/>
      <c r="PYR23" s="123"/>
      <c r="PYS23" s="123"/>
      <c r="PYT23" s="123"/>
      <c r="PYU23" s="123"/>
      <c r="PYV23" s="123"/>
      <c r="PYW23" s="123"/>
      <c r="PYX23" s="123"/>
      <c r="PYY23" s="123"/>
      <c r="PYZ23" s="123"/>
      <c r="PZA23" s="123"/>
      <c r="PZB23" s="123"/>
      <c r="PZC23" s="123"/>
      <c r="PZD23" s="123"/>
      <c r="PZE23" s="123"/>
      <c r="PZF23" s="123"/>
      <c r="PZG23" s="123"/>
      <c r="PZH23" s="123"/>
      <c r="PZI23" s="123"/>
      <c r="PZJ23" s="123"/>
      <c r="PZK23" s="123"/>
      <c r="PZL23" s="123"/>
      <c r="PZM23" s="123"/>
      <c r="PZN23" s="123"/>
      <c r="PZO23" s="123"/>
      <c r="PZP23" s="123"/>
      <c r="PZQ23" s="123"/>
      <c r="PZR23" s="123"/>
      <c r="PZS23" s="123"/>
      <c r="PZT23" s="123"/>
      <c r="PZU23" s="123"/>
      <c r="PZV23" s="123"/>
      <c r="PZW23" s="123"/>
      <c r="PZX23" s="123"/>
      <c r="PZY23" s="123"/>
      <c r="PZZ23" s="123"/>
      <c r="QAA23" s="123"/>
      <c r="QAB23" s="123"/>
      <c r="QAC23" s="123"/>
      <c r="QAD23" s="123"/>
      <c r="QAE23" s="123"/>
      <c r="QAF23" s="123"/>
      <c r="QAG23" s="123"/>
      <c r="QAH23" s="123"/>
      <c r="QAI23" s="123"/>
      <c r="QAJ23" s="123"/>
      <c r="QAK23" s="123"/>
      <c r="QAL23" s="123"/>
      <c r="QAM23" s="123"/>
      <c r="QAN23" s="123"/>
      <c r="QAO23" s="123"/>
      <c r="QAP23" s="123"/>
      <c r="QAQ23" s="123"/>
      <c r="QAR23" s="123"/>
      <c r="QAS23" s="123"/>
      <c r="QAT23" s="123"/>
      <c r="QAU23" s="123"/>
      <c r="QAV23" s="123"/>
      <c r="QAW23" s="123"/>
      <c r="QAX23" s="123"/>
      <c r="QAY23" s="123"/>
      <c r="QAZ23" s="123"/>
      <c r="QBA23" s="123"/>
      <c r="QBB23" s="123"/>
      <c r="QBC23" s="123"/>
      <c r="QBD23" s="123"/>
      <c r="QBE23" s="123"/>
      <c r="QBF23" s="123"/>
      <c r="QBG23" s="123"/>
      <c r="QBH23" s="123"/>
      <c r="QBI23" s="123"/>
      <c r="QBJ23" s="123"/>
      <c r="QBK23" s="123"/>
      <c r="QBL23" s="123"/>
      <c r="QBM23" s="123"/>
      <c r="QBN23" s="123"/>
      <c r="QBO23" s="123"/>
      <c r="QBP23" s="123"/>
      <c r="QBQ23" s="123"/>
      <c r="QBR23" s="123"/>
      <c r="QBS23" s="123"/>
      <c r="QBT23" s="123"/>
      <c r="QBU23" s="123"/>
      <c r="QBV23" s="123"/>
      <c r="QBW23" s="123"/>
      <c r="QBX23" s="123"/>
      <c r="QBY23" s="123"/>
      <c r="QBZ23" s="123"/>
      <c r="QCA23" s="123"/>
      <c r="QCB23" s="123"/>
      <c r="QCC23" s="123"/>
      <c r="QCD23" s="123"/>
      <c r="QCE23" s="123"/>
      <c r="QCF23" s="123"/>
      <c r="QCG23" s="123"/>
      <c r="QCH23" s="123"/>
      <c r="QCI23" s="123"/>
      <c r="QCJ23" s="123"/>
      <c r="QCK23" s="123"/>
      <c r="QCL23" s="123"/>
      <c r="QCM23" s="123"/>
      <c r="QCN23" s="123"/>
      <c r="QCO23" s="123"/>
      <c r="QCP23" s="123"/>
      <c r="QCQ23" s="123"/>
      <c r="QCR23" s="123"/>
      <c r="QCS23" s="123"/>
      <c r="QCT23" s="123"/>
      <c r="QCU23" s="123"/>
      <c r="QCV23" s="123"/>
      <c r="QCW23" s="123"/>
      <c r="QCX23" s="123"/>
      <c r="QCY23" s="123"/>
      <c r="QCZ23" s="123"/>
      <c r="QDA23" s="123"/>
      <c r="QDB23" s="123"/>
      <c r="QDC23" s="123"/>
      <c r="QDD23" s="123"/>
      <c r="QDE23" s="123"/>
      <c r="QDF23" s="123"/>
      <c r="QDG23" s="123"/>
      <c r="QDH23" s="123"/>
      <c r="QDI23" s="123"/>
      <c r="QDJ23" s="123"/>
      <c r="QDK23" s="123"/>
      <c r="QDL23" s="123"/>
      <c r="QDM23" s="123"/>
      <c r="QDN23" s="123"/>
      <c r="QDO23" s="123"/>
      <c r="QDP23" s="123"/>
      <c r="QDQ23" s="123"/>
      <c r="QDR23" s="123"/>
      <c r="QDS23" s="123"/>
      <c r="QDT23" s="123"/>
      <c r="QDU23" s="123"/>
      <c r="QDV23" s="123"/>
      <c r="QDW23" s="123"/>
      <c r="QDX23" s="123"/>
      <c r="QDY23" s="123"/>
      <c r="QDZ23" s="123"/>
      <c r="QEA23" s="123"/>
      <c r="QEB23" s="123"/>
      <c r="QEC23" s="123"/>
      <c r="QED23" s="123"/>
      <c r="QEE23" s="123"/>
      <c r="QEF23" s="123"/>
      <c r="QEG23" s="123"/>
      <c r="QEH23" s="123"/>
      <c r="QEI23" s="123"/>
      <c r="QEJ23" s="123"/>
      <c r="QEK23" s="123"/>
      <c r="QEL23" s="123"/>
      <c r="QEM23" s="123"/>
      <c r="QEN23" s="123"/>
      <c r="QEO23" s="123"/>
      <c r="QEP23" s="123"/>
      <c r="QEQ23" s="123"/>
      <c r="QER23" s="123"/>
      <c r="QES23" s="123"/>
      <c r="QET23" s="123"/>
      <c r="QEU23" s="123"/>
      <c r="QEV23" s="123"/>
      <c r="QEW23" s="123"/>
      <c r="QEX23" s="123"/>
      <c r="QEY23" s="123"/>
      <c r="QEZ23" s="123"/>
      <c r="QFA23" s="123"/>
      <c r="QFB23" s="123"/>
      <c r="QFC23" s="123"/>
      <c r="QFD23" s="123"/>
      <c r="QFE23" s="123"/>
      <c r="QFF23" s="123"/>
      <c r="QFG23" s="123"/>
      <c r="QFH23" s="123"/>
      <c r="QFI23" s="123"/>
      <c r="QFJ23" s="123"/>
      <c r="QFK23" s="123"/>
      <c r="QFL23" s="123"/>
      <c r="QFM23" s="123"/>
      <c r="QFN23" s="123"/>
      <c r="QFO23" s="123"/>
      <c r="QFP23" s="123"/>
      <c r="QFQ23" s="123"/>
      <c r="QFR23" s="123"/>
      <c r="QFS23" s="123"/>
      <c r="QFT23" s="123"/>
      <c r="QFU23" s="123"/>
      <c r="QFV23" s="123"/>
      <c r="QFW23" s="123"/>
      <c r="QFX23" s="123"/>
      <c r="QFY23" s="123"/>
      <c r="QFZ23" s="123"/>
      <c r="QGA23" s="123"/>
      <c r="QGB23" s="123"/>
      <c r="QGC23" s="123"/>
      <c r="QGD23" s="123"/>
      <c r="QGE23" s="123"/>
      <c r="QGF23" s="123"/>
      <c r="QGG23" s="123"/>
      <c r="QGH23" s="123"/>
      <c r="QGI23" s="123"/>
      <c r="QGJ23" s="123"/>
      <c r="QGK23" s="123"/>
      <c r="QGL23" s="123"/>
      <c r="QGM23" s="123"/>
      <c r="QGN23" s="123"/>
      <c r="QGO23" s="123"/>
      <c r="QGP23" s="123"/>
      <c r="QGQ23" s="123"/>
      <c r="QGR23" s="123"/>
      <c r="QGS23" s="123"/>
      <c r="QGT23" s="123"/>
      <c r="QGU23" s="123"/>
      <c r="QGV23" s="123"/>
      <c r="QGW23" s="123"/>
      <c r="QGX23" s="123"/>
      <c r="QGY23" s="123"/>
      <c r="QGZ23" s="123"/>
      <c r="QHA23" s="123"/>
      <c r="QHB23" s="123"/>
      <c r="QHC23" s="123"/>
      <c r="QHD23" s="123"/>
      <c r="QHE23" s="123"/>
      <c r="QHF23" s="123"/>
      <c r="QHG23" s="123"/>
      <c r="QHH23" s="123"/>
      <c r="QHI23" s="123"/>
      <c r="QHJ23" s="123"/>
      <c r="QHK23" s="123"/>
      <c r="QHL23" s="123"/>
      <c r="QHM23" s="123"/>
      <c r="QHN23" s="123"/>
      <c r="QHO23" s="123"/>
      <c r="QHP23" s="123"/>
      <c r="QHQ23" s="123"/>
      <c r="QHR23" s="123"/>
      <c r="QHS23" s="123"/>
      <c r="QHT23" s="123"/>
      <c r="QHU23" s="123"/>
      <c r="QHV23" s="123"/>
      <c r="QHW23" s="123"/>
      <c r="QHX23" s="123"/>
      <c r="QHY23" s="123"/>
      <c r="QHZ23" s="123"/>
      <c r="QIA23" s="123"/>
      <c r="QIB23" s="123"/>
      <c r="QIC23" s="123"/>
      <c r="QID23" s="123"/>
      <c r="QIE23" s="123"/>
      <c r="QIF23" s="123"/>
      <c r="QIG23" s="123"/>
      <c r="QIH23" s="123"/>
      <c r="QII23" s="123"/>
      <c r="QIJ23" s="123"/>
      <c r="QIK23" s="123"/>
      <c r="QIL23" s="123"/>
      <c r="QIM23" s="123"/>
      <c r="QIN23" s="123"/>
      <c r="QIO23" s="123"/>
      <c r="QIP23" s="123"/>
      <c r="QIQ23" s="123"/>
      <c r="QIR23" s="123"/>
      <c r="QIS23" s="123"/>
      <c r="QIT23" s="123"/>
      <c r="QIU23" s="123"/>
      <c r="QIV23" s="123"/>
      <c r="QIW23" s="123"/>
      <c r="QIX23" s="123"/>
      <c r="QIY23" s="123"/>
      <c r="QIZ23" s="123"/>
      <c r="QJA23" s="123"/>
      <c r="QJB23" s="123"/>
      <c r="QJC23" s="123"/>
      <c r="QJD23" s="123"/>
      <c r="QJE23" s="123"/>
      <c r="QJF23" s="123"/>
      <c r="QJG23" s="123"/>
      <c r="QJH23" s="123"/>
      <c r="QJI23" s="123"/>
      <c r="QJJ23" s="123"/>
      <c r="QJK23" s="123"/>
      <c r="QJL23" s="123"/>
      <c r="QJM23" s="123"/>
      <c r="QJN23" s="123"/>
      <c r="QJO23" s="123"/>
      <c r="QJP23" s="123"/>
      <c r="QJQ23" s="123"/>
      <c r="QJR23" s="123"/>
      <c r="QJS23" s="123"/>
      <c r="QJT23" s="123"/>
      <c r="QJU23" s="123"/>
      <c r="QJV23" s="123"/>
      <c r="QJW23" s="123"/>
      <c r="QJX23" s="123"/>
      <c r="QJY23" s="123"/>
      <c r="QJZ23" s="123"/>
      <c r="QKA23" s="123"/>
      <c r="QKB23" s="123"/>
      <c r="QKC23" s="123"/>
      <c r="QKD23" s="123"/>
      <c r="QKE23" s="123"/>
      <c r="QKF23" s="123"/>
      <c r="QKG23" s="123"/>
      <c r="QKH23" s="123"/>
      <c r="QKI23" s="123"/>
      <c r="QKJ23" s="123"/>
      <c r="QKK23" s="123"/>
      <c r="QKL23" s="123"/>
      <c r="QKM23" s="123"/>
      <c r="QKN23" s="123"/>
      <c r="QKO23" s="123"/>
      <c r="QKP23" s="123"/>
      <c r="QKQ23" s="123"/>
      <c r="QKR23" s="123"/>
      <c r="QKS23" s="123"/>
      <c r="QKT23" s="123"/>
      <c r="QKU23" s="123"/>
      <c r="QKV23" s="123"/>
      <c r="QKW23" s="123"/>
      <c r="QKX23" s="123"/>
      <c r="QKY23" s="123"/>
      <c r="QKZ23" s="123"/>
      <c r="QLA23" s="123"/>
      <c r="QLB23" s="123"/>
      <c r="QLC23" s="123"/>
      <c r="QLD23" s="123"/>
      <c r="QLE23" s="123"/>
      <c r="QLF23" s="123"/>
      <c r="QLG23" s="123"/>
      <c r="QLH23" s="123"/>
      <c r="QLI23" s="123"/>
      <c r="QLJ23" s="123"/>
      <c r="QLK23" s="123"/>
      <c r="QLL23" s="123"/>
      <c r="QLM23" s="123"/>
      <c r="QLN23" s="123"/>
      <c r="QLO23" s="123"/>
      <c r="QLP23" s="123"/>
      <c r="QLQ23" s="123"/>
      <c r="QLR23" s="123"/>
      <c r="QLS23" s="123"/>
      <c r="QLT23" s="123"/>
      <c r="QLU23" s="123"/>
      <c r="QLV23" s="123"/>
      <c r="QLW23" s="123"/>
      <c r="QLX23" s="123"/>
      <c r="QLY23" s="123"/>
      <c r="QLZ23" s="123"/>
      <c r="QMA23" s="123"/>
      <c r="QMB23" s="123"/>
      <c r="QMC23" s="123"/>
      <c r="QMD23" s="123"/>
      <c r="QME23" s="123"/>
      <c r="QMF23" s="123"/>
      <c r="QMG23" s="123"/>
      <c r="QMH23" s="123"/>
      <c r="QMI23" s="123"/>
      <c r="QMJ23" s="123"/>
      <c r="QMK23" s="123"/>
      <c r="QML23" s="123"/>
      <c r="QMM23" s="123"/>
      <c r="QMN23" s="123"/>
      <c r="QMO23" s="123"/>
      <c r="QMP23" s="123"/>
      <c r="QMQ23" s="123"/>
      <c r="QMR23" s="123"/>
      <c r="QMS23" s="123"/>
      <c r="QMT23" s="123"/>
      <c r="QMU23" s="123"/>
      <c r="QMV23" s="123"/>
      <c r="QMW23" s="123"/>
      <c r="QMX23" s="123"/>
      <c r="QMY23" s="123"/>
      <c r="QMZ23" s="123"/>
      <c r="QNA23" s="123"/>
      <c r="QNB23" s="123"/>
      <c r="QNC23" s="123"/>
      <c r="QND23" s="123"/>
      <c r="QNE23" s="123"/>
      <c r="QNF23" s="123"/>
      <c r="QNG23" s="123"/>
      <c r="QNH23" s="123"/>
      <c r="QNI23" s="123"/>
      <c r="QNJ23" s="123"/>
      <c r="QNK23" s="123"/>
      <c r="QNL23" s="123"/>
      <c r="QNM23" s="123"/>
      <c r="QNN23" s="123"/>
      <c r="QNO23" s="123"/>
      <c r="QNP23" s="123"/>
      <c r="QNQ23" s="123"/>
      <c r="QNR23" s="123"/>
      <c r="QNS23" s="123"/>
      <c r="QNT23" s="123"/>
      <c r="QNU23" s="123"/>
      <c r="QNV23" s="123"/>
      <c r="QNW23" s="123"/>
      <c r="QNX23" s="123"/>
      <c r="QNY23" s="123"/>
      <c r="QNZ23" s="123"/>
      <c r="QOA23" s="123"/>
      <c r="QOB23" s="123"/>
      <c r="QOC23" s="123"/>
      <c r="QOD23" s="123"/>
      <c r="QOE23" s="123"/>
      <c r="QOF23" s="123"/>
      <c r="QOG23" s="123"/>
      <c r="QOH23" s="123"/>
      <c r="QOI23" s="123"/>
      <c r="QOJ23" s="123"/>
      <c r="QOK23" s="123"/>
      <c r="QOL23" s="123"/>
      <c r="QOM23" s="123"/>
      <c r="QON23" s="123"/>
      <c r="QOO23" s="123"/>
      <c r="QOP23" s="123"/>
      <c r="QOQ23" s="123"/>
      <c r="QOR23" s="123"/>
      <c r="QOS23" s="123"/>
      <c r="QOT23" s="123"/>
      <c r="QOU23" s="123"/>
      <c r="QOV23" s="123"/>
      <c r="QOW23" s="123"/>
      <c r="QOX23" s="123"/>
      <c r="QOY23" s="123"/>
      <c r="QOZ23" s="123"/>
      <c r="QPA23" s="123"/>
      <c r="QPB23" s="123"/>
      <c r="QPC23" s="123"/>
      <c r="QPD23" s="123"/>
      <c r="QPE23" s="123"/>
      <c r="QPF23" s="123"/>
      <c r="QPG23" s="123"/>
      <c r="QPH23" s="123"/>
      <c r="QPI23" s="123"/>
      <c r="QPJ23" s="123"/>
      <c r="QPK23" s="123"/>
      <c r="QPL23" s="123"/>
      <c r="QPM23" s="123"/>
      <c r="QPN23" s="123"/>
      <c r="QPO23" s="123"/>
      <c r="QPP23" s="123"/>
      <c r="QPQ23" s="123"/>
      <c r="QPR23" s="123"/>
      <c r="QPS23" s="123"/>
      <c r="QPT23" s="123"/>
      <c r="QPU23" s="123"/>
      <c r="QPV23" s="123"/>
      <c r="QPW23" s="123"/>
      <c r="QPX23" s="123"/>
      <c r="QPY23" s="123"/>
      <c r="QPZ23" s="123"/>
      <c r="QQA23" s="123"/>
      <c r="QQB23" s="123"/>
      <c r="QQC23" s="123"/>
      <c r="QQD23" s="123"/>
      <c r="QQE23" s="123"/>
      <c r="QQF23" s="123"/>
      <c r="QQG23" s="123"/>
      <c r="QQH23" s="123"/>
      <c r="QQI23" s="123"/>
      <c r="QQJ23" s="123"/>
      <c r="QQK23" s="123"/>
      <c r="QQL23" s="123"/>
      <c r="QQM23" s="123"/>
      <c r="QQN23" s="123"/>
      <c r="QQO23" s="123"/>
      <c r="QQP23" s="123"/>
      <c r="QQQ23" s="123"/>
      <c r="QQR23" s="123"/>
      <c r="QQS23" s="123"/>
      <c r="QQT23" s="123"/>
      <c r="QQU23" s="123"/>
      <c r="QQV23" s="123"/>
      <c r="QQW23" s="123"/>
      <c r="QQX23" s="123"/>
      <c r="QQY23" s="123"/>
      <c r="QQZ23" s="123"/>
      <c r="QRA23" s="123"/>
      <c r="QRB23" s="123"/>
      <c r="QRC23" s="123"/>
      <c r="QRD23" s="123"/>
      <c r="QRE23" s="123"/>
      <c r="QRF23" s="123"/>
      <c r="QRG23" s="123"/>
      <c r="QRH23" s="123"/>
      <c r="QRI23" s="123"/>
      <c r="QRJ23" s="123"/>
      <c r="QRK23" s="123"/>
      <c r="QRL23" s="123"/>
      <c r="QRM23" s="123"/>
      <c r="QRN23" s="123"/>
      <c r="QRO23" s="123"/>
      <c r="QRP23" s="123"/>
      <c r="QRQ23" s="123"/>
      <c r="QRR23" s="123"/>
      <c r="QRS23" s="123"/>
      <c r="QRT23" s="123"/>
      <c r="QRU23" s="123"/>
      <c r="QRV23" s="123"/>
      <c r="QRW23" s="123"/>
      <c r="QRX23" s="123"/>
      <c r="QRY23" s="123"/>
      <c r="QRZ23" s="123"/>
      <c r="QSA23" s="123"/>
      <c r="QSB23" s="123"/>
      <c r="QSC23" s="123"/>
      <c r="QSD23" s="123"/>
      <c r="QSE23" s="123"/>
      <c r="QSF23" s="123"/>
      <c r="QSG23" s="123"/>
      <c r="QSH23" s="123"/>
      <c r="QSI23" s="123"/>
      <c r="QSJ23" s="123"/>
      <c r="QSK23" s="123"/>
      <c r="QSL23" s="123"/>
      <c r="QSM23" s="123"/>
      <c r="QSN23" s="123"/>
      <c r="QSO23" s="123"/>
      <c r="QSP23" s="123"/>
      <c r="QSQ23" s="123"/>
      <c r="QSR23" s="123"/>
      <c r="QSS23" s="123"/>
      <c r="QST23" s="123"/>
      <c r="QSU23" s="123"/>
      <c r="QSV23" s="123"/>
      <c r="QSW23" s="123"/>
      <c r="QSX23" s="123"/>
      <c r="QSY23" s="123"/>
      <c r="QSZ23" s="123"/>
      <c r="QTA23" s="123"/>
      <c r="QTB23" s="123"/>
      <c r="QTC23" s="123"/>
      <c r="QTD23" s="123"/>
      <c r="QTE23" s="123"/>
      <c r="QTF23" s="123"/>
      <c r="QTG23" s="123"/>
      <c r="QTH23" s="123"/>
      <c r="QTI23" s="123"/>
      <c r="QTJ23" s="123"/>
      <c r="QTK23" s="123"/>
      <c r="QTL23" s="123"/>
      <c r="QTM23" s="123"/>
      <c r="QTN23" s="123"/>
      <c r="QTO23" s="123"/>
      <c r="QTP23" s="123"/>
      <c r="QTQ23" s="123"/>
      <c r="QTR23" s="123"/>
      <c r="QTS23" s="123"/>
      <c r="QTT23" s="123"/>
      <c r="QTU23" s="123"/>
      <c r="QTV23" s="123"/>
      <c r="QTW23" s="123"/>
      <c r="QTX23" s="123"/>
      <c r="QTY23" s="123"/>
      <c r="QTZ23" s="123"/>
      <c r="QUA23" s="123"/>
      <c r="QUB23" s="123"/>
      <c r="QUC23" s="123"/>
      <c r="QUD23" s="123"/>
      <c r="QUE23" s="123"/>
      <c r="QUF23" s="123"/>
      <c r="QUG23" s="123"/>
      <c r="QUH23" s="123"/>
      <c r="QUI23" s="123"/>
      <c r="QUJ23" s="123"/>
      <c r="QUK23" s="123"/>
      <c r="QUL23" s="123"/>
      <c r="QUM23" s="123"/>
      <c r="QUN23" s="123"/>
      <c r="QUO23" s="123"/>
      <c r="QUP23" s="123"/>
      <c r="QUQ23" s="123"/>
      <c r="QUR23" s="123"/>
      <c r="QUS23" s="123"/>
      <c r="QUT23" s="123"/>
      <c r="QUU23" s="123"/>
      <c r="QUV23" s="123"/>
      <c r="QUW23" s="123"/>
      <c r="QUX23" s="123"/>
      <c r="QUY23" s="123"/>
      <c r="QUZ23" s="123"/>
      <c r="QVA23" s="123"/>
      <c r="QVB23" s="123"/>
      <c r="QVC23" s="123"/>
      <c r="QVD23" s="123"/>
      <c r="QVE23" s="123"/>
      <c r="QVF23" s="123"/>
      <c r="QVG23" s="123"/>
      <c r="QVH23" s="123"/>
      <c r="QVI23" s="123"/>
      <c r="QVJ23" s="123"/>
      <c r="QVK23" s="123"/>
      <c r="QVL23" s="123"/>
      <c r="QVM23" s="123"/>
      <c r="QVN23" s="123"/>
      <c r="QVO23" s="123"/>
      <c r="QVP23" s="123"/>
      <c r="QVQ23" s="123"/>
      <c r="QVR23" s="123"/>
      <c r="QVS23" s="123"/>
      <c r="QVT23" s="123"/>
      <c r="QVU23" s="123"/>
      <c r="QVV23" s="123"/>
      <c r="QVW23" s="123"/>
      <c r="QVX23" s="123"/>
      <c r="QVY23" s="123"/>
      <c r="QVZ23" s="123"/>
      <c r="QWA23" s="123"/>
      <c r="QWB23" s="123"/>
      <c r="QWC23" s="123"/>
      <c r="QWD23" s="123"/>
      <c r="QWE23" s="123"/>
      <c r="QWF23" s="123"/>
      <c r="QWG23" s="123"/>
      <c r="QWH23" s="123"/>
      <c r="QWI23" s="123"/>
      <c r="QWJ23" s="123"/>
      <c r="QWK23" s="123"/>
      <c r="QWL23" s="123"/>
      <c r="QWM23" s="123"/>
      <c r="QWN23" s="123"/>
      <c r="QWO23" s="123"/>
      <c r="QWP23" s="123"/>
      <c r="QWQ23" s="123"/>
      <c r="QWR23" s="123"/>
      <c r="QWS23" s="123"/>
      <c r="QWT23" s="123"/>
      <c r="QWU23" s="123"/>
      <c r="QWV23" s="123"/>
      <c r="QWW23" s="123"/>
      <c r="QWX23" s="123"/>
      <c r="QWY23" s="123"/>
      <c r="QWZ23" s="123"/>
      <c r="QXA23" s="123"/>
      <c r="QXB23" s="123"/>
      <c r="QXC23" s="123"/>
      <c r="QXD23" s="123"/>
      <c r="QXE23" s="123"/>
      <c r="QXF23" s="123"/>
      <c r="QXG23" s="123"/>
      <c r="QXH23" s="123"/>
      <c r="QXI23" s="123"/>
      <c r="QXJ23" s="123"/>
      <c r="QXK23" s="123"/>
      <c r="QXL23" s="123"/>
      <c r="QXM23" s="123"/>
      <c r="QXN23" s="123"/>
      <c r="QXO23" s="123"/>
      <c r="QXP23" s="123"/>
      <c r="QXQ23" s="123"/>
      <c r="QXR23" s="123"/>
      <c r="QXS23" s="123"/>
      <c r="QXT23" s="123"/>
      <c r="QXU23" s="123"/>
      <c r="QXV23" s="123"/>
      <c r="QXW23" s="123"/>
      <c r="QXX23" s="123"/>
      <c r="QXY23" s="123"/>
      <c r="QXZ23" s="123"/>
      <c r="QYA23" s="123"/>
      <c r="QYB23" s="123"/>
      <c r="QYC23" s="123"/>
      <c r="QYD23" s="123"/>
      <c r="QYE23" s="123"/>
      <c r="QYF23" s="123"/>
      <c r="QYG23" s="123"/>
      <c r="QYH23" s="123"/>
      <c r="QYI23" s="123"/>
      <c r="QYJ23" s="123"/>
      <c r="QYK23" s="123"/>
      <c r="QYL23" s="123"/>
      <c r="QYM23" s="123"/>
      <c r="QYN23" s="123"/>
      <c r="QYO23" s="123"/>
      <c r="QYP23" s="123"/>
      <c r="QYQ23" s="123"/>
      <c r="QYR23" s="123"/>
      <c r="QYS23" s="123"/>
      <c r="QYT23" s="123"/>
      <c r="QYU23" s="123"/>
      <c r="QYV23" s="123"/>
      <c r="QYW23" s="123"/>
      <c r="QYX23" s="123"/>
      <c r="QYY23" s="123"/>
      <c r="QYZ23" s="123"/>
      <c r="QZA23" s="123"/>
      <c r="QZB23" s="123"/>
      <c r="QZC23" s="123"/>
      <c r="QZD23" s="123"/>
      <c r="QZE23" s="123"/>
      <c r="QZF23" s="123"/>
      <c r="QZG23" s="123"/>
      <c r="QZH23" s="123"/>
      <c r="QZI23" s="123"/>
      <c r="QZJ23" s="123"/>
      <c r="QZK23" s="123"/>
      <c r="QZL23" s="123"/>
      <c r="QZM23" s="123"/>
      <c r="QZN23" s="123"/>
      <c r="QZO23" s="123"/>
      <c r="QZP23" s="123"/>
      <c r="QZQ23" s="123"/>
      <c r="QZR23" s="123"/>
      <c r="QZS23" s="123"/>
      <c r="QZT23" s="123"/>
      <c r="QZU23" s="123"/>
      <c r="QZV23" s="123"/>
      <c r="QZW23" s="123"/>
      <c r="QZX23" s="123"/>
      <c r="QZY23" s="123"/>
      <c r="QZZ23" s="123"/>
      <c r="RAA23" s="123"/>
      <c r="RAB23" s="123"/>
      <c r="RAC23" s="123"/>
      <c r="RAD23" s="123"/>
      <c r="RAE23" s="123"/>
      <c r="RAF23" s="123"/>
      <c r="RAG23" s="123"/>
      <c r="RAH23" s="123"/>
      <c r="RAI23" s="123"/>
      <c r="RAJ23" s="123"/>
      <c r="RAK23" s="123"/>
      <c r="RAL23" s="123"/>
      <c r="RAM23" s="123"/>
      <c r="RAN23" s="123"/>
      <c r="RAO23" s="123"/>
      <c r="RAP23" s="123"/>
      <c r="RAQ23" s="123"/>
      <c r="RAR23" s="123"/>
      <c r="RAS23" s="123"/>
      <c r="RAT23" s="123"/>
      <c r="RAU23" s="123"/>
      <c r="RAV23" s="123"/>
      <c r="RAW23" s="123"/>
      <c r="RAX23" s="123"/>
      <c r="RAY23" s="123"/>
      <c r="RAZ23" s="123"/>
      <c r="RBA23" s="123"/>
      <c r="RBB23" s="123"/>
      <c r="RBC23" s="123"/>
      <c r="RBD23" s="123"/>
      <c r="RBE23" s="123"/>
      <c r="RBF23" s="123"/>
      <c r="RBG23" s="123"/>
      <c r="RBH23" s="123"/>
      <c r="RBI23" s="123"/>
      <c r="RBJ23" s="123"/>
      <c r="RBK23" s="123"/>
      <c r="RBL23" s="123"/>
      <c r="RBM23" s="123"/>
      <c r="RBN23" s="123"/>
      <c r="RBO23" s="123"/>
      <c r="RBP23" s="123"/>
      <c r="RBQ23" s="123"/>
      <c r="RBR23" s="123"/>
      <c r="RBS23" s="123"/>
      <c r="RBT23" s="123"/>
      <c r="RBU23" s="123"/>
      <c r="RBV23" s="123"/>
      <c r="RBW23" s="123"/>
      <c r="RBX23" s="123"/>
      <c r="RBY23" s="123"/>
      <c r="RBZ23" s="123"/>
      <c r="RCA23" s="123"/>
      <c r="RCB23" s="123"/>
      <c r="RCC23" s="123"/>
      <c r="RCD23" s="123"/>
      <c r="RCE23" s="123"/>
      <c r="RCF23" s="123"/>
      <c r="RCG23" s="123"/>
      <c r="RCH23" s="123"/>
      <c r="RCI23" s="123"/>
      <c r="RCJ23" s="123"/>
      <c r="RCK23" s="123"/>
      <c r="RCL23" s="123"/>
      <c r="RCM23" s="123"/>
      <c r="RCN23" s="123"/>
      <c r="RCO23" s="123"/>
      <c r="RCP23" s="123"/>
      <c r="RCQ23" s="123"/>
      <c r="RCR23" s="123"/>
      <c r="RCS23" s="123"/>
      <c r="RCT23" s="123"/>
      <c r="RCU23" s="123"/>
      <c r="RCV23" s="123"/>
      <c r="RCW23" s="123"/>
      <c r="RCX23" s="123"/>
      <c r="RCY23" s="123"/>
      <c r="RCZ23" s="123"/>
      <c r="RDA23" s="123"/>
      <c r="RDB23" s="123"/>
      <c r="RDC23" s="123"/>
      <c r="RDD23" s="123"/>
      <c r="RDE23" s="123"/>
      <c r="RDF23" s="123"/>
      <c r="RDG23" s="123"/>
      <c r="RDH23" s="123"/>
      <c r="RDI23" s="123"/>
      <c r="RDJ23" s="123"/>
      <c r="RDK23" s="123"/>
      <c r="RDL23" s="123"/>
      <c r="RDM23" s="123"/>
      <c r="RDN23" s="123"/>
      <c r="RDO23" s="123"/>
      <c r="RDP23" s="123"/>
      <c r="RDQ23" s="123"/>
      <c r="RDR23" s="123"/>
      <c r="RDS23" s="123"/>
      <c r="RDT23" s="123"/>
      <c r="RDU23" s="123"/>
      <c r="RDV23" s="123"/>
      <c r="RDW23" s="123"/>
      <c r="RDX23" s="123"/>
      <c r="RDY23" s="123"/>
      <c r="RDZ23" s="123"/>
      <c r="REA23" s="123"/>
      <c r="REB23" s="123"/>
      <c r="REC23" s="123"/>
      <c r="RED23" s="123"/>
      <c r="REE23" s="123"/>
      <c r="REF23" s="123"/>
      <c r="REG23" s="123"/>
      <c r="REH23" s="123"/>
      <c r="REI23" s="123"/>
      <c r="REJ23" s="123"/>
      <c r="REK23" s="123"/>
      <c r="REL23" s="123"/>
      <c r="REM23" s="123"/>
      <c r="REN23" s="123"/>
      <c r="REO23" s="123"/>
      <c r="REP23" s="123"/>
      <c r="REQ23" s="123"/>
      <c r="RER23" s="123"/>
      <c r="RES23" s="123"/>
      <c r="RET23" s="123"/>
      <c r="REU23" s="123"/>
      <c r="REV23" s="123"/>
      <c r="REW23" s="123"/>
      <c r="REX23" s="123"/>
      <c r="REY23" s="123"/>
      <c r="REZ23" s="123"/>
      <c r="RFA23" s="123"/>
      <c r="RFB23" s="123"/>
      <c r="RFC23" s="123"/>
      <c r="RFD23" s="123"/>
      <c r="RFE23" s="123"/>
      <c r="RFF23" s="123"/>
      <c r="RFG23" s="123"/>
      <c r="RFH23" s="123"/>
      <c r="RFI23" s="123"/>
      <c r="RFJ23" s="123"/>
      <c r="RFK23" s="123"/>
      <c r="RFL23" s="123"/>
      <c r="RFM23" s="123"/>
      <c r="RFN23" s="123"/>
      <c r="RFO23" s="123"/>
      <c r="RFP23" s="123"/>
      <c r="RFQ23" s="123"/>
      <c r="RFR23" s="123"/>
      <c r="RFS23" s="123"/>
      <c r="RFT23" s="123"/>
      <c r="RFU23" s="123"/>
      <c r="RFV23" s="123"/>
      <c r="RFW23" s="123"/>
      <c r="RFX23" s="123"/>
      <c r="RFY23" s="123"/>
      <c r="RFZ23" s="123"/>
      <c r="RGA23" s="123"/>
      <c r="RGB23" s="123"/>
      <c r="RGC23" s="123"/>
      <c r="RGD23" s="123"/>
      <c r="RGE23" s="123"/>
      <c r="RGF23" s="123"/>
      <c r="RGG23" s="123"/>
      <c r="RGH23" s="123"/>
      <c r="RGI23" s="123"/>
      <c r="RGJ23" s="123"/>
      <c r="RGK23" s="123"/>
      <c r="RGL23" s="123"/>
      <c r="RGM23" s="123"/>
      <c r="RGN23" s="123"/>
      <c r="RGO23" s="123"/>
      <c r="RGP23" s="123"/>
      <c r="RGQ23" s="123"/>
      <c r="RGR23" s="123"/>
      <c r="RGS23" s="123"/>
      <c r="RGT23" s="123"/>
      <c r="RGU23" s="123"/>
      <c r="RGV23" s="123"/>
      <c r="RGW23" s="123"/>
      <c r="RGX23" s="123"/>
      <c r="RGY23" s="123"/>
      <c r="RGZ23" s="123"/>
      <c r="RHA23" s="123"/>
      <c r="RHB23" s="123"/>
      <c r="RHC23" s="123"/>
      <c r="RHD23" s="123"/>
      <c r="RHE23" s="123"/>
      <c r="RHF23" s="123"/>
      <c r="RHG23" s="123"/>
      <c r="RHH23" s="123"/>
      <c r="RHI23" s="123"/>
      <c r="RHJ23" s="123"/>
      <c r="RHK23" s="123"/>
      <c r="RHL23" s="123"/>
      <c r="RHM23" s="123"/>
      <c r="RHN23" s="123"/>
      <c r="RHO23" s="123"/>
      <c r="RHP23" s="123"/>
      <c r="RHQ23" s="123"/>
      <c r="RHR23" s="123"/>
      <c r="RHS23" s="123"/>
      <c r="RHT23" s="123"/>
      <c r="RHU23" s="123"/>
      <c r="RHV23" s="123"/>
      <c r="RHW23" s="123"/>
      <c r="RHX23" s="123"/>
      <c r="RHY23" s="123"/>
      <c r="RHZ23" s="123"/>
      <c r="RIA23" s="123"/>
      <c r="RIB23" s="123"/>
      <c r="RIC23" s="123"/>
      <c r="RID23" s="123"/>
      <c r="RIE23" s="123"/>
      <c r="RIF23" s="123"/>
      <c r="RIG23" s="123"/>
      <c r="RIH23" s="123"/>
      <c r="RII23" s="123"/>
      <c r="RIJ23" s="123"/>
      <c r="RIK23" s="123"/>
      <c r="RIL23" s="123"/>
      <c r="RIM23" s="123"/>
      <c r="RIN23" s="123"/>
      <c r="RIO23" s="123"/>
      <c r="RIP23" s="123"/>
      <c r="RIQ23" s="123"/>
      <c r="RIR23" s="123"/>
      <c r="RIS23" s="123"/>
      <c r="RIT23" s="123"/>
      <c r="RIU23" s="123"/>
      <c r="RIV23" s="123"/>
      <c r="RIW23" s="123"/>
      <c r="RIX23" s="123"/>
      <c r="RIY23" s="123"/>
      <c r="RIZ23" s="123"/>
      <c r="RJA23" s="123"/>
      <c r="RJB23" s="123"/>
      <c r="RJC23" s="123"/>
      <c r="RJD23" s="123"/>
      <c r="RJE23" s="123"/>
      <c r="RJF23" s="123"/>
      <c r="RJG23" s="123"/>
      <c r="RJH23" s="123"/>
      <c r="RJI23" s="123"/>
      <c r="RJJ23" s="123"/>
      <c r="RJK23" s="123"/>
      <c r="RJL23" s="123"/>
      <c r="RJM23" s="123"/>
      <c r="RJN23" s="123"/>
      <c r="RJO23" s="123"/>
      <c r="RJP23" s="123"/>
      <c r="RJQ23" s="123"/>
      <c r="RJR23" s="123"/>
      <c r="RJS23" s="123"/>
      <c r="RJT23" s="123"/>
      <c r="RJU23" s="123"/>
      <c r="RJV23" s="123"/>
      <c r="RJW23" s="123"/>
      <c r="RJX23" s="123"/>
      <c r="RJY23" s="123"/>
      <c r="RJZ23" s="123"/>
      <c r="RKA23" s="123"/>
      <c r="RKB23" s="123"/>
      <c r="RKC23" s="123"/>
      <c r="RKD23" s="123"/>
      <c r="RKE23" s="123"/>
      <c r="RKF23" s="123"/>
      <c r="RKG23" s="123"/>
      <c r="RKH23" s="123"/>
      <c r="RKI23" s="123"/>
      <c r="RKJ23" s="123"/>
      <c r="RKK23" s="123"/>
      <c r="RKL23" s="123"/>
      <c r="RKM23" s="123"/>
      <c r="RKN23" s="123"/>
      <c r="RKO23" s="123"/>
      <c r="RKP23" s="123"/>
      <c r="RKQ23" s="123"/>
      <c r="RKR23" s="123"/>
      <c r="RKS23" s="123"/>
      <c r="RKT23" s="123"/>
      <c r="RKU23" s="123"/>
      <c r="RKV23" s="123"/>
      <c r="RKW23" s="123"/>
      <c r="RKX23" s="123"/>
      <c r="RKY23" s="123"/>
      <c r="RKZ23" s="123"/>
      <c r="RLA23" s="123"/>
      <c r="RLB23" s="123"/>
      <c r="RLC23" s="123"/>
      <c r="RLD23" s="123"/>
      <c r="RLE23" s="123"/>
      <c r="RLF23" s="123"/>
      <c r="RLG23" s="123"/>
      <c r="RLH23" s="123"/>
      <c r="RLI23" s="123"/>
      <c r="RLJ23" s="123"/>
      <c r="RLK23" s="123"/>
      <c r="RLL23" s="123"/>
      <c r="RLM23" s="123"/>
      <c r="RLN23" s="123"/>
      <c r="RLO23" s="123"/>
      <c r="RLP23" s="123"/>
      <c r="RLQ23" s="123"/>
      <c r="RLR23" s="123"/>
      <c r="RLS23" s="123"/>
      <c r="RLT23" s="123"/>
      <c r="RLU23" s="123"/>
      <c r="RLV23" s="123"/>
      <c r="RLW23" s="123"/>
      <c r="RLX23" s="123"/>
      <c r="RLY23" s="123"/>
      <c r="RLZ23" s="123"/>
      <c r="RMA23" s="123"/>
      <c r="RMB23" s="123"/>
      <c r="RMC23" s="123"/>
      <c r="RMD23" s="123"/>
      <c r="RME23" s="123"/>
      <c r="RMF23" s="123"/>
      <c r="RMG23" s="123"/>
      <c r="RMH23" s="123"/>
      <c r="RMI23" s="123"/>
      <c r="RMJ23" s="123"/>
      <c r="RMK23" s="123"/>
      <c r="RML23" s="123"/>
      <c r="RMM23" s="123"/>
      <c r="RMN23" s="123"/>
      <c r="RMO23" s="123"/>
      <c r="RMP23" s="123"/>
      <c r="RMQ23" s="123"/>
      <c r="RMR23" s="123"/>
      <c r="RMS23" s="123"/>
      <c r="RMT23" s="123"/>
      <c r="RMU23" s="123"/>
      <c r="RMV23" s="123"/>
      <c r="RMW23" s="123"/>
      <c r="RMX23" s="123"/>
      <c r="RMY23" s="123"/>
      <c r="RMZ23" s="123"/>
      <c r="RNA23" s="123"/>
      <c r="RNB23" s="123"/>
      <c r="RNC23" s="123"/>
      <c r="RND23" s="123"/>
      <c r="RNE23" s="123"/>
      <c r="RNF23" s="123"/>
      <c r="RNG23" s="123"/>
      <c r="RNH23" s="123"/>
      <c r="RNI23" s="123"/>
      <c r="RNJ23" s="123"/>
      <c r="RNK23" s="123"/>
      <c r="RNL23" s="123"/>
      <c r="RNM23" s="123"/>
      <c r="RNN23" s="123"/>
      <c r="RNO23" s="123"/>
      <c r="RNP23" s="123"/>
      <c r="RNQ23" s="123"/>
      <c r="RNR23" s="123"/>
      <c r="RNS23" s="123"/>
      <c r="RNT23" s="123"/>
      <c r="RNU23" s="123"/>
      <c r="RNV23" s="123"/>
      <c r="RNW23" s="123"/>
      <c r="RNX23" s="123"/>
      <c r="RNY23" s="123"/>
      <c r="RNZ23" s="123"/>
      <c r="ROA23" s="123"/>
      <c r="ROB23" s="123"/>
      <c r="ROC23" s="123"/>
      <c r="ROD23" s="123"/>
      <c r="ROE23" s="123"/>
      <c r="ROF23" s="123"/>
      <c r="ROG23" s="123"/>
      <c r="ROH23" s="123"/>
      <c r="ROI23" s="123"/>
      <c r="ROJ23" s="123"/>
      <c r="ROK23" s="123"/>
      <c r="ROL23" s="123"/>
      <c r="ROM23" s="123"/>
      <c r="RON23" s="123"/>
      <c r="ROO23" s="123"/>
      <c r="ROP23" s="123"/>
      <c r="ROQ23" s="123"/>
      <c r="ROR23" s="123"/>
      <c r="ROS23" s="123"/>
      <c r="ROT23" s="123"/>
      <c r="ROU23" s="123"/>
      <c r="ROV23" s="123"/>
      <c r="ROW23" s="123"/>
      <c r="ROX23" s="123"/>
      <c r="ROY23" s="123"/>
      <c r="ROZ23" s="123"/>
      <c r="RPA23" s="123"/>
      <c r="RPB23" s="123"/>
      <c r="RPC23" s="123"/>
      <c r="RPD23" s="123"/>
      <c r="RPE23" s="123"/>
      <c r="RPF23" s="123"/>
      <c r="RPG23" s="123"/>
      <c r="RPH23" s="123"/>
      <c r="RPI23" s="123"/>
      <c r="RPJ23" s="123"/>
      <c r="RPK23" s="123"/>
      <c r="RPL23" s="123"/>
      <c r="RPM23" s="123"/>
      <c r="RPN23" s="123"/>
      <c r="RPO23" s="123"/>
      <c r="RPP23" s="123"/>
      <c r="RPQ23" s="123"/>
      <c r="RPR23" s="123"/>
      <c r="RPS23" s="123"/>
      <c r="RPT23" s="123"/>
      <c r="RPU23" s="123"/>
      <c r="RPV23" s="123"/>
      <c r="RPW23" s="123"/>
      <c r="RPX23" s="123"/>
      <c r="RPY23" s="123"/>
      <c r="RPZ23" s="123"/>
      <c r="RQA23" s="123"/>
      <c r="RQB23" s="123"/>
      <c r="RQC23" s="123"/>
      <c r="RQD23" s="123"/>
      <c r="RQE23" s="123"/>
      <c r="RQF23" s="123"/>
      <c r="RQG23" s="123"/>
      <c r="RQH23" s="123"/>
      <c r="RQI23" s="123"/>
      <c r="RQJ23" s="123"/>
      <c r="RQK23" s="123"/>
      <c r="RQL23" s="123"/>
      <c r="RQM23" s="123"/>
      <c r="RQN23" s="123"/>
      <c r="RQO23" s="123"/>
      <c r="RQP23" s="123"/>
      <c r="RQQ23" s="123"/>
      <c r="RQR23" s="123"/>
      <c r="RQS23" s="123"/>
      <c r="RQT23" s="123"/>
      <c r="RQU23" s="123"/>
      <c r="RQV23" s="123"/>
      <c r="RQW23" s="123"/>
      <c r="RQX23" s="123"/>
      <c r="RQY23" s="123"/>
      <c r="RQZ23" s="123"/>
      <c r="RRA23" s="123"/>
      <c r="RRB23" s="123"/>
      <c r="RRC23" s="123"/>
      <c r="RRD23" s="123"/>
      <c r="RRE23" s="123"/>
      <c r="RRF23" s="123"/>
      <c r="RRG23" s="123"/>
      <c r="RRH23" s="123"/>
      <c r="RRI23" s="123"/>
      <c r="RRJ23" s="123"/>
      <c r="RRK23" s="123"/>
      <c r="RRL23" s="123"/>
      <c r="RRM23" s="123"/>
      <c r="RRN23" s="123"/>
      <c r="RRO23" s="123"/>
      <c r="RRP23" s="123"/>
      <c r="RRQ23" s="123"/>
      <c r="RRR23" s="123"/>
      <c r="RRS23" s="123"/>
      <c r="RRT23" s="123"/>
      <c r="RRU23" s="123"/>
      <c r="RRV23" s="123"/>
      <c r="RRW23" s="123"/>
      <c r="RRX23" s="123"/>
      <c r="RRY23" s="123"/>
      <c r="RRZ23" s="123"/>
      <c r="RSA23" s="123"/>
      <c r="RSB23" s="123"/>
      <c r="RSC23" s="123"/>
      <c r="RSD23" s="123"/>
      <c r="RSE23" s="123"/>
      <c r="RSF23" s="123"/>
      <c r="RSG23" s="123"/>
      <c r="RSH23" s="123"/>
      <c r="RSI23" s="123"/>
      <c r="RSJ23" s="123"/>
      <c r="RSK23" s="123"/>
      <c r="RSL23" s="123"/>
      <c r="RSM23" s="123"/>
      <c r="RSN23" s="123"/>
      <c r="RSO23" s="123"/>
      <c r="RSP23" s="123"/>
      <c r="RSQ23" s="123"/>
      <c r="RSR23" s="123"/>
      <c r="RSS23" s="123"/>
      <c r="RST23" s="123"/>
      <c r="RSU23" s="123"/>
      <c r="RSV23" s="123"/>
      <c r="RSW23" s="123"/>
      <c r="RSX23" s="123"/>
      <c r="RSY23" s="123"/>
      <c r="RSZ23" s="123"/>
      <c r="RTA23" s="123"/>
      <c r="RTB23" s="123"/>
      <c r="RTC23" s="123"/>
      <c r="RTD23" s="123"/>
      <c r="RTE23" s="123"/>
      <c r="RTF23" s="123"/>
      <c r="RTG23" s="123"/>
      <c r="RTH23" s="123"/>
      <c r="RTI23" s="123"/>
      <c r="RTJ23" s="123"/>
      <c r="RTK23" s="123"/>
      <c r="RTL23" s="123"/>
      <c r="RTM23" s="123"/>
      <c r="RTN23" s="123"/>
      <c r="RTO23" s="123"/>
      <c r="RTP23" s="123"/>
      <c r="RTQ23" s="123"/>
      <c r="RTR23" s="123"/>
      <c r="RTS23" s="123"/>
      <c r="RTT23" s="123"/>
      <c r="RTU23" s="123"/>
      <c r="RTV23" s="123"/>
      <c r="RTW23" s="123"/>
      <c r="RTX23" s="123"/>
      <c r="RTY23" s="123"/>
      <c r="RTZ23" s="123"/>
      <c r="RUA23" s="123"/>
      <c r="RUB23" s="123"/>
      <c r="RUC23" s="123"/>
      <c r="RUD23" s="123"/>
      <c r="RUE23" s="123"/>
      <c r="RUF23" s="123"/>
      <c r="RUG23" s="123"/>
      <c r="RUH23" s="123"/>
      <c r="RUI23" s="123"/>
      <c r="RUJ23" s="123"/>
      <c r="RUK23" s="123"/>
      <c r="RUL23" s="123"/>
      <c r="RUM23" s="123"/>
      <c r="RUN23" s="123"/>
      <c r="RUO23" s="123"/>
      <c r="RUP23" s="123"/>
      <c r="RUQ23" s="123"/>
      <c r="RUR23" s="123"/>
      <c r="RUS23" s="123"/>
      <c r="RUT23" s="123"/>
      <c r="RUU23" s="123"/>
      <c r="RUV23" s="123"/>
      <c r="RUW23" s="123"/>
      <c r="RUX23" s="123"/>
      <c r="RUY23" s="123"/>
      <c r="RUZ23" s="123"/>
      <c r="RVA23" s="123"/>
      <c r="RVB23" s="123"/>
      <c r="RVC23" s="123"/>
      <c r="RVD23" s="123"/>
      <c r="RVE23" s="123"/>
      <c r="RVF23" s="123"/>
      <c r="RVG23" s="123"/>
      <c r="RVH23" s="123"/>
      <c r="RVI23" s="123"/>
      <c r="RVJ23" s="123"/>
      <c r="RVK23" s="123"/>
      <c r="RVL23" s="123"/>
      <c r="RVM23" s="123"/>
      <c r="RVN23" s="123"/>
      <c r="RVO23" s="123"/>
      <c r="RVP23" s="123"/>
      <c r="RVQ23" s="123"/>
      <c r="RVR23" s="123"/>
      <c r="RVS23" s="123"/>
      <c r="RVT23" s="123"/>
      <c r="RVU23" s="123"/>
      <c r="RVV23" s="123"/>
      <c r="RVW23" s="123"/>
      <c r="RVX23" s="123"/>
      <c r="RVY23" s="123"/>
      <c r="RVZ23" s="123"/>
      <c r="RWA23" s="123"/>
      <c r="RWB23" s="123"/>
      <c r="RWC23" s="123"/>
      <c r="RWD23" s="123"/>
      <c r="RWE23" s="123"/>
      <c r="RWF23" s="123"/>
      <c r="RWG23" s="123"/>
      <c r="RWH23" s="123"/>
      <c r="RWI23" s="123"/>
      <c r="RWJ23" s="123"/>
      <c r="RWK23" s="123"/>
      <c r="RWL23" s="123"/>
      <c r="RWM23" s="123"/>
      <c r="RWN23" s="123"/>
      <c r="RWO23" s="123"/>
      <c r="RWP23" s="123"/>
      <c r="RWQ23" s="123"/>
      <c r="RWR23" s="123"/>
      <c r="RWS23" s="123"/>
      <c r="RWT23" s="123"/>
      <c r="RWU23" s="123"/>
      <c r="RWV23" s="123"/>
      <c r="RWW23" s="123"/>
      <c r="RWX23" s="123"/>
      <c r="RWY23" s="123"/>
      <c r="RWZ23" s="123"/>
      <c r="RXA23" s="123"/>
      <c r="RXB23" s="123"/>
      <c r="RXC23" s="123"/>
      <c r="RXD23" s="123"/>
      <c r="RXE23" s="123"/>
      <c r="RXF23" s="123"/>
      <c r="RXG23" s="123"/>
      <c r="RXH23" s="123"/>
      <c r="RXI23" s="123"/>
      <c r="RXJ23" s="123"/>
      <c r="RXK23" s="123"/>
      <c r="RXL23" s="123"/>
      <c r="RXM23" s="123"/>
      <c r="RXN23" s="123"/>
      <c r="RXO23" s="123"/>
      <c r="RXP23" s="123"/>
      <c r="RXQ23" s="123"/>
      <c r="RXR23" s="123"/>
      <c r="RXS23" s="123"/>
      <c r="RXT23" s="123"/>
      <c r="RXU23" s="123"/>
      <c r="RXV23" s="123"/>
      <c r="RXW23" s="123"/>
      <c r="RXX23" s="123"/>
      <c r="RXY23" s="123"/>
      <c r="RXZ23" s="123"/>
      <c r="RYA23" s="123"/>
      <c r="RYB23" s="123"/>
      <c r="RYC23" s="123"/>
      <c r="RYD23" s="123"/>
      <c r="RYE23" s="123"/>
      <c r="RYF23" s="123"/>
      <c r="RYG23" s="123"/>
      <c r="RYH23" s="123"/>
      <c r="RYI23" s="123"/>
      <c r="RYJ23" s="123"/>
      <c r="RYK23" s="123"/>
      <c r="RYL23" s="123"/>
      <c r="RYM23" s="123"/>
      <c r="RYN23" s="123"/>
      <c r="RYO23" s="123"/>
      <c r="RYP23" s="123"/>
      <c r="RYQ23" s="123"/>
      <c r="RYR23" s="123"/>
      <c r="RYS23" s="123"/>
      <c r="RYT23" s="123"/>
      <c r="RYU23" s="123"/>
      <c r="RYV23" s="123"/>
      <c r="RYW23" s="123"/>
      <c r="RYX23" s="123"/>
      <c r="RYY23" s="123"/>
      <c r="RYZ23" s="123"/>
      <c r="RZA23" s="123"/>
      <c r="RZB23" s="123"/>
      <c r="RZC23" s="123"/>
      <c r="RZD23" s="123"/>
      <c r="RZE23" s="123"/>
      <c r="RZF23" s="123"/>
      <c r="RZG23" s="123"/>
      <c r="RZH23" s="123"/>
      <c r="RZI23" s="123"/>
      <c r="RZJ23" s="123"/>
      <c r="RZK23" s="123"/>
      <c r="RZL23" s="123"/>
      <c r="RZM23" s="123"/>
      <c r="RZN23" s="123"/>
      <c r="RZO23" s="123"/>
      <c r="RZP23" s="123"/>
      <c r="RZQ23" s="123"/>
      <c r="RZR23" s="123"/>
      <c r="RZS23" s="123"/>
      <c r="RZT23" s="123"/>
      <c r="RZU23" s="123"/>
      <c r="RZV23" s="123"/>
      <c r="RZW23" s="123"/>
      <c r="RZX23" s="123"/>
      <c r="RZY23" s="123"/>
      <c r="RZZ23" s="123"/>
      <c r="SAA23" s="123"/>
      <c r="SAB23" s="123"/>
      <c r="SAC23" s="123"/>
      <c r="SAD23" s="123"/>
      <c r="SAE23" s="123"/>
      <c r="SAF23" s="123"/>
      <c r="SAG23" s="123"/>
      <c r="SAH23" s="123"/>
      <c r="SAI23" s="123"/>
      <c r="SAJ23" s="123"/>
      <c r="SAK23" s="123"/>
      <c r="SAL23" s="123"/>
      <c r="SAM23" s="123"/>
      <c r="SAN23" s="123"/>
      <c r="SAO23" s="123"/>
      <c r="SAP23" s="123"/>
      <c r="SAQ23" s="123"/>
      <c r="SAR23" s="123"/>
      <c r="SAS23" s="123"/>
      <c r="SAT23" s="123"/>
      <c r="SAU23" s="123"/>
      <c r="SAV23" s="123"/>
      <c r="SAW23" s="123"/>
      <c r="SAX23" s="123"/>
      <c r="SAY23" s="123"/>
      <c r="SAZ23" s="123"/>
      <c r="SBA23" s="123"/>
      <c r="SBB23" s="123"/>
      <c r="SBC23" s="123"/>
      <c r="SBD23" s="123"/>
      <c r="SBE23" s="123"/>
      <c r="SBF23" s="123"/>
      <c r="SBG23" s="123"/>
      <c r="SBH23" s="123"/>
      <c r="SBI23" s="123"/>
      <c r="SBJ23" s="123"/>
      <c r="SBK23" s="123"/>
      <c r="SBL23" s="123"/>
      <c r="SBM23" s="123"/>
      <c r="SBN23" s="123"/>
      <c r="SBO23" s="123"/>
      <c r="SBP23" s="123"/>
      <c r="SBQ23" s="123"/>
      <c r="SBR23" s="123"/>
      <c r="SBS23" s="123"/>
      <c r="SBT23" s="123"/>
      <c r="SBU23" s="123"/>
      <c r="SBV23" s="123"/>
      <c r="SBW23" s="123"/>
      <c r="SBX23" s="123"/>
      <c r="SBY23" s="123"/>
      <c r="SBZ23" s="123"/>
      <c r="SCA23" s="123"/>
      <c r="SCB23" s="123"/>
      <c r="SCC23" s="123"/>
      <c r="SCD23" s="123"/>
      <c r="SCE23" s="123"/>
      <c r="SCF23" s="123"/>
      <c r="SCG23" s="123"/>
      <c r="SCH23" s="123"/>
      <c r="SCI23" s="123"/>
      <c r="SCJ23" s="123"/>
      <c r="SCK23" s="123"/>
      <c r="SCL23" s="123"/>
      <c r="SCM23" s="123"/>
      <c r="SCN23" s="123"/>
      <c r="SCO23" s="123"/>
      <c r="SCP23" s="123"/>
      <c r="SCQ23" s="123"/>
      <c r="SCR23" s="123"/>
      <c r="SCS23" s="123"/>
      <c r="SCT23" s="123"/>
      <c r="SCU23" s="123"/>
      <c r="SCV23" s="123"/>
      <c r="SCW23" s="123"/>
      <c r="SCX23" s="123"/>
      <c r="SCY23" s="123"/>
      <c r="SCZ23" s="123"/>
      <c r="SDA23" s="123"/>
      <c r="SDB23" s="123"/>
      <c r="SDC23" s="123"/>
      <c r="SDD23" s="123"/>
      <c r="SDE23" s="123"/>
      <c r="SDF23" s="123"/>
      <c r="SDG23" s="123"/>
      <c r="SDH23" s="123"/>
      <c r="SDI23" s="123"/>
      <c r="SDJ23" s="123"/>
      <c r="SDK23" s="123"/>
      <c r="SDL23" s="123"/>
      <c r="SDM23" s="123"/>
      <c r="SDN23" s="123"/>
      <c r="SDO23" s="123"/>
      <c r="SDP23" s="123"/>
      <c r="SDQ23" s="123"/>
      <c r="SDR23" s="123"/>
      <c r="SDS23" s="123"/>
      <c r="SDT23" s="123"/>
      <c r="SDU23" s="123"/>
      <c r="SDV23" s="123"/>
      <c r="SDW23" s="123"/>
      <c r="SDX23" s="123"/>
      <c r="SDY23" s="123"/>
      <c r="SDZ23" s="123"/>
      <c r="SEA23" s="123"/>
      <c r="SEB23" s="123"/>
      <c r="SEC23" s="123"/>
      <c r="SED23" s="123"/>
      <c r="SEE23" s="123"/>
      <c r="SEF23" s="123"/>
      <c r="SEG23" s="123"/>
      <c r="SEH23" s="123"/>
      <c r="SEI23" s="123"/>
      <c r="SEJ23" s="123"/>
      <c r="SEK23" s="123"/>
      <c r="SEL23" s="123"/>
      <c r="SEM23" s="123"/>
      <c r="SEN23" s="123"/>
      <c r="SEO23" s="123"/>
      <c r="SEP23" s="123"/>
      <c r="SEQ23" s="123"/>
      <c r="SER23" s="123"/>
      <c r="SES23" s="123"/>
      <c r="SET23" s="123"/>
      <c r="SEU23" s="123"/>
      <c r="SEV23" s="123"/>
      <c r="SEW23" s="123"/>
      <c r="SEX23" s="123"/>
      <c r="SEY23" s="123"/>
      <c r="SEZ23" s="123"/>
      <c r="SFA23" s="123"/>
      <c r="SFB23" s="123"/>
      <c r="SFC23" s="123"/>
      <c r="SFD23" s="123"/>
      <c r="SFE23" s="123"/>
      <c r="SFF23" s="123"/>
      <c r="SFG23" s="123"/>
      <c r="SFH23" s="123"/>
      <c r="SFI23" s="123"/>
      <c r="SFJ23" s="123"/>
      <c r="SFK23" s="123"/>
      <c r="SFL23" s="123"/>
      <c r="SFM23" s="123"/>
      <c r="SFN23" s="123"/>
      <c r="SFO23" s="123"/>
      <c r="SFP23" s="123"/>
      <c r="SFQ23" s="123"/>
      <c r="SFR23" s="123"/>
      <c r="SFS23" s="123"/>
      <c r="SFT23" s="123"/>
      <c r="SFU23" s="123"/>
      <c r="SFV23" s="123"/>
      <c r="SFW23" s="123"/>
      <c r="SFX23" s="123"/>
      <c r="SFY23" s="123"/>
      <c r="SFZ23" s="123"/>
      <c r="SGA23" s="123"/>
      <c r="SGB23" s="123"/>
      <c r="SGC23" s="123"/>
      <c r="SGD23" s="123"/>
      <c r="SGE23" s="123"/>
      <c r="SGF23" s="123"/>
      <c r="SGG23" s="123"/>
      <c r="SGH23" s="123"/>
      <c r="SGI23" s="123"/>
      <c r="SGJ23" s="123"/>
      <c r="SGK23" s="123"/>
      <c r="SGL23" s="123"/>
      <c r="SGM23" s="123"/>
      <c r="SGN23" s="123"/>
      <c r="SGO23" s="123"/>
      <c r="SGP23" s="123"/>
      <c r="SGQ23" s="123"/>
      <c r="SGR23" s="123"/>
      <c r="SGS23" s="123"/>
      <c r="SGT23" s="123"/>
      <c r="SGU23" s="123"/>
      <c r="SGV23" s="123"/>
      <c r="SGW23" s="123"/>
      <c r="SGX23" s="123"/>
      <c r="SGY23" s="123"/>
      <c r="SGZ23" s="123"/>
      <c r="SHA23" s="123"/>
      <c r="SHB23" s="123"/>
      <c r="SHC23" s="123"/>
      <c r="SHD23" s="123"/>
      <c r="SHE23" s="123"/>
      <c r="SHF23" s="123"/>
      <c r="SHG23" s="123"/>
      <c r="SHH23" s="123"/>
      <c r="SHI23" s="123"/>
      <c r="SHJ23" s="123"/>
      <c r="SHK23" s="123"/>
      <c r="SHL23" s="123"/>
      <c r="SHM23" s="123"/>
      <c r="SHN23" s="123"/>
      <c r="SHO23" s="123"/>
      <c r="SHP23" s="123"/>
      <c r="SHQ23" s="123"/>
      <c r="SHR23" s="123"/>
      <c r="SHS23" s="123"/>
      <c r="SHT23" s="123"/>
      <c r="SHU23" s="123"/>
      <c r="SHV23" s="123"/>
      <c r="SHW23" s="123"/>
      <c r="SHX23" s="123"/>
      <c r="SHY23" s="123"/>
      <c r="SHZ23" s="123"/>
      <c r="SIA23" s="123"/>
      <c r="SIB23" s="123"/>
      <c r="SIC23" s="123"/>
      <c r="SID23" s="123"/>
      <c r="SIE23" s="123"/>
      <c r="SIF23" s="123"/>
      <c r="SIG23" s="123"/>
      <c r="SIH23" s="123"/>
      <c r="SII23" s="123"/>
      <c r="SIJ23" s="123"/>
      <c r="SIK23" s="123"/>
      <c r="SIL23" s="123"/>
      <c r="SIM23" s="123"/>
      <c r="SIN23" s="123"/>
      <c r="SIO23" s="123"/>
      <c r="SIP23" s="123"/>
      <c r="SIQ23" s="123"/>
      <c r="SIR23" s="123"/>
      <c r="SIS23" s="123"/>
      <c r="SIT23" s="123"/>
      <c r="SIU23" s="123"/>
      <c r="SIV23" s="123"/>
      <c r="SIW23" s="123"/>
      <c r="SIX23" s="123"/>
      <c r="SIY23" s="123"/>
      <c r="SIZ23" s="123"/>
      <c r="SJA23" s="123"/>
      <c r="SJB23" s="123"/>
      <c r="SJC23" s="123"/>
      <c r="SJD23" s="123"/>
      <c r="SJE23" s="123"/>
      <c r="SJF23" s="123"/>
      <c r="SJG23" s="123"/>
      <c r="SJH23" s="123"/>
      <c r="SJI23" s="123"/>
      <c r="SJJ23" s="123"/>
      <c r="SJK23" s="123"/>
      <c r="SJL23" s="123"/>
      <c r="SJM23" s="123"/>
      <c r="SJN23" s="123"/>
      <c r="SJO23" s="123"/>
      <c r="SJP23" s="123"/>
      <c r="SJQ23" s="123"/>
      <c r="SJR23" s="123"/>
      <c r="SJS23" s="123"/>
      <c r="SJT23" s="123"/>
      <c r="SJU23" s="123"/>
      <c r="SJV23" s="123"/>
      <c r="SJW23" s="123"/>
      <c r="SJX23" s="123"/>
      <c r="SJY23" s="123"/>
      <c r="SJZ23" s="123"/>
      <c r="SKA23" s="123"/>
      <c r="SKB23" s="123"/>
      <c r="SKC23" s="123"/>
      <c r="SKD23" s="123"/>
      <c r="SKE23" s="123"/>
      <c r="SKF23" s="123"/>
      <c r="SKG23" s="123"/>
      <c r="SKH23" s="123"/>
      <c r="SKI23" s="123"/>
      <c r="SKJ23" s="123"/>
      <c r="SKK23" s="123"/>
      <c r="SKL23" s="123"/>
      <c r="SKM23" s="123"/>
      <c r="SKN23" s="123"/>
      <c r="SKO23" s="123"/>
      <c r="SKP23" s="123"/>
      <c r="SKQ23" s="123"/>
      <c r="SKR23" s="123"/>
      <c r="SKS23" s="123"/>
      <c r="SKT23" s="123"/>
      <c r="SKU23" s="123"/>
      <c r="SKV23" s="123"/>
      <c r="SKW23" s="123"/>
      <c r="SKX23" s="123"/>
      <c r="SKY23" s="123"/>
      <c r="SKZ23" s="123"/>
      <c r="SLA23" s="123"/>
      <c r="SLB23" s="123"/>
      <c r="SLC23" s="123"/>
      <c r="SLD23" s="123"/>
      <c r="SLE23" s="123"/>
      <c r="SLF23" s="123"/>
      <c r="SLG23" s="123"/>
      <c r="SLH23" s="123"/>
      <c r="SLI23" s="123"/>
      <c r="SLJ23" s="123"/>
      <c r="SLK23" s="123"/>
      <c r="SLL23" s="123"/>
      <c r="SLM23" s="123"/>
      <c r="SLN23" s="123"/>
      <c r="SLO23" s="123"/>
      <c r="SLP23" s="123"/>
      <c r="SLQ23" s="123"/>
      <c r="SLR23" s="123"/>
      <c r="SLS23" s="123"/>
      <c r="SLT23" s="123"/>
      <c r="SLU23" s="123"/>
      <c r="SLV23" s="123"/>
      <c r="SLW23" s="123"/>
      <c r="SLX23" s="123"/>
      <c r="SLY23" s="123"/>
      <c r="SLZ23" s="123"/>
      <c r="SMA23" s="123"/>
      <c r="SMB23" s="123"/>
      <c r="SMC23" s="123"/>
      <c r="SMD23" s="123"/>
      <c r="SME23" s="123"/>
      <c r="SMF23" s="123"/>
      <c r="SMG23" s="123"/>
      <c r="SMH23" s="123"/>
      <c r="SMI23" s="123"/>
      <c r="SMJ23" s="123"/>
      <c r="SMK23" s="123"/>
      <c r="SML23" s="123"/>
      <c r="SMM23" s="123"/>
      <c r="SMN23" s="123"/>
      <c r="SMO23" s="123"/>
      <c r="SMP23" s="123"/>
      <c r="SMQ23" s="123"/>
      <c r="SMR23" s="123"/>
      <c r="SMS23" s="123"/>
      <c r="SMT23" s="123"/>
      <c r="SMU23" s="123"/>
      <c r="SMV23" s="123"/>
      <c r="SMW23" s="123"/>
      <c r="SMX23" s="123"/>
      <c r="SMY23" s="123"/>
      <c r="SMZ23" s="123"/>
      <c r="SNA23" s="123"/>
      <c r="SNB23" s="123"/>
      <c r="SNC23" s="123"/>
      <c r="SND23" s="123"/>
      <c r="SNE23" s="123"/>
      <c r="SNF23" s="123"/>
      <c r="SNG23" s="123"/>
      <c r="SNH23" s="123"/>
      <c r="SNI23" s="123"/>
      <c r="SNJ23" s="123"/>
      <c r="SNK23" s="123"/>
      <c r="SNL23" s="123"/>
      <c r="SNM23" s="123"/>
      <c r="SNN23" s="123"/>
      <c r="SNO23" s="123"/>
      <c r="SNP23" s="123"/>
      <c r="SNQ23" s="123"/>
      <c r="SNR23" s="123"/>
      <c r="SNS23" s="123"/>
      <c r="SNT23" s="123"/>
      <c r="SNU23" s="123"/>
      <c r="SNV23" s="123"/>
      <c r="SNW23" s="123"/>
      <c r="SNX23" s="123"/>
      <c r="SNY23" s="123"/>
      <c r="SNZ23" s="123"/>
      <c r="SOA23" s="123"/>
      <c r="SOB23" s="123"/>
      <c r="SOC23" s="123"/>
      <c r="SOD23" s="123"/>
      <c r="SOE23" s="123"/>
      <c r="SOF23" s="123"/>
      <c r="SOG23" s="123"/>
      <c r="SOH23" s="123"/>
      <c r="SOI23" s="123"/>
      <c r="SOJ23" s="123"/>
      <c r="SOK23" s="123"/>
      <c r="SOL23" s="123"/>
      <c r="SOM23" s="123"/>
      <c r="SON23" s="123"/>
      <c r="SOO23" s="123"/>
      <c r="SOP23" s="123"/>
      <c r="SOQ23" s="123"/>
      <c r="SOR23" s="123"/>
      <c r="SOS23" s="123"/>
      <c r="SOT23" s="123"/>
      <c r="SOU23" s="123"/>
      <c r="SOV23" s="123"/>
      <c r="SOW23" s="123"/>
      <c r="SOX23" s="123"/>
      <c r="SOY23" s="123"/>
      <c r="SOZ23" s="123"/>
      <c r="SPA23" s="123"/>
      <c r="SPB23" s="123"/>
      <c r="SPC23" s="123"/>
      <c r="SPD23" s="123"/>
      <c r="SPE23" s="123"/>
      <c r="SPF23" s="123"/>
      <c r="SPG23" s="123"/>
      <c r="SPH23" s="123"/>
      <c r="SPI23" s="123"/>
      <c r="SPJ23" s="123"/>
      <c r="SPK23" s="123"/>
      <c r="SPL23" s="123"/>
      <c r="SPM23" s="123"/>
      <c r="SPN23" s="123"/>
      <c r="SPO23" s="123"/>
      <c r="SPP23" s="123"/>
      <c r="SPQ23" s="123"/>
      <c r="SPR23" s="123"/>
      <c r="SPS23" s="123"/>
      <c r="SPT23" s="123"/>
      <c r="SPU23" s="123"/>
      <c r="SPV23" s="123"/>
      <c r="SPW23" s="123"/>
      <c r="SPX23" s="123"/>
      <c r="SPY23" s="123"/>
      <c r="SPZ23" s="123"/>
      <c r="SQA23" s="123"/>
      <c r="SQB23" s="123"/>
      <c r="SQC23" s="123"/>
      <c r="SQD23" s="123"/>
      <c r="SQE23" s="123"/>
      <c r="SQF23" s="123"/>
      <c r="SQG23" s="123"/>
      <c r="SQH23" s="123"/>
      <c r="SQI23" s="123"/>
      <c r="SQJ23" s="123"/>
      <c r="SQK23" s="123"/>
      <c r="SQL23" s="123"/>
      <c r="SQM23" s="123"/>
      <c r="SQN23" s="123"/>
      <c r="SQO23" s="123"/>
      <c r="SQP23" s="123"/>
      <c r="SQQ23" s="123"/>
      <c r="SQR23" s="123"/>
      <c r="SQS23" s="123"/>
      <c r="SQT23" s="123"/>
      <c r="SQU23" s="123"/>
      <c r="SQV23" s="123"/>
      <c r="SQW23" s="123"/>
      <c r="SQX23" s="123"/>
      <c r="SQY23" s="123"/>
      <c r="SQZ23" s="123"/>
      <c r="SRA23" s="123"/>
      <c r="SRB23" s="123"/>
      <c r="SRC23" s="123"/>
      <c r="SRD23" s="123"/>
      <c r="SRE23" s="123"/>
      <c r="SRF23" s="123"/>
      <c r="SRG23" s="123"/>
      <c r="SRH23" s="123"/>
      <c r="SRI23" s="123"/>
      <c r="SRJ23" s="123"/>
      <c r="SRK23" s="123"/>
      <c r="SRL23" s="123"/>
      <c r="SRM23" s="123"/>
      <c r="SRN23" s="123"/>
      <c r="SRO23" s="123"/>
      <c r="SRP23" s="123"/>
      <c r="SRQ23" s="123"/>
      <c r="SRR23" s="123"/>
      <c r="SRS23" s="123"/>
      <c r="SRT23" s="123"/>
      <c r="SRU23" s="123"/>
      <c r="SRV23" s="123"/>
      <c r="SRW23" s="123"/>
      <c r="SRX23" s="123"/>
      <c r="SRY23" s="123"/>
      <c r="SRZ23" s="123"/>
      <c r="SSA23" s="123"/>
      <c r="SSB23" s="123"/>
      <c r="SSC23" s="123"/>
      <c r="SSD23" s="123"/>
      <c r="SSE23" s="123"/>
      <c r="SSF23" s="123"/>
      <c r="SSG23" s="123"/>
      <c r="SSH23" s="123"/>
      <c r="SSI23" s="123"/>
      <c r="SSJ23" s="123"/>
      <c r="SSK23" s="123"/>
      <c r="SSL23" s="123"/>
      <c r="SSM23" s="123"/>
      <c r="SSN23" s="123"/>
      <c r="SSO23" s="123"/>
      <c r="SSP23" s="123"/>
      <c r="SSQ23" s="123"/>
      <c r="SSR23" s="123"/>
      <c r="SSS23" s="123"/>
      <c r="SST23" s="123"/>
      <c r="SSU23" s="123"/>
      <c r="SSV23" s="123"/>
      <c r="SSW23" s="123"/>
      <c r="SSX23" s="123"/>
      <c r="SSY23" s="123"/>
      <c r="SSZ23" s="123"/>
      <c r="STA23" s="123"/>
      <c r="STB23" s="123"/>
      <c r="STC23" s="123"/>
      <c r="STD23" s="123"/>
      <c r="STE23" s="123"/>
      <c r="STF23" s="123"/>
      <c r="STG23" s="123"/>
      <c r="STH23" s="123"/>
      <c r="STI23" s="123"/>
      <c r="STJ23" s="123"/>
      <c r="STK23" s="123"/>
      <c r="STL23" s="123"/>
      <c r="STM23" s="123"/>
      <c r="STN23" s="123"/>
      <c r="STO23" s="123"/>
      <c r="STP23" s="123"/>
      <c r="STQ23" s="123"/>
      <c r="STR23" s="123"/>
      <c r="STS23" s="123"/>
      <c r="STT23" s="123"/>
      <c r="STU23" s="123"/>
      <c r="STV23" s="123"/>
      <c r="STW23" s="123"/>
      <c r="STX23" s="123"/>
      <c r="STY23" s="123"/>
      <c r="STZ23" s="123"/>
      <c r="SUA23" s="123"/>
      <c r="SUB23" s="123"/>
      <c r="SUC23" s="123"/>
      <c r="SUD23" s="123"/>
      <c r="SUE23" s="123"/>
      <c r="SUF23" s="123"/>
      <c r="SUG23" s="123"/>
      <c r="SUH23" s="123"/>
      <c r="SUI23" s="123"/>
      <c r="SUJ23" s="123"/>
      <c r="SUK23" s="123"/>
      <c r="SUL23" s="123"/>
      <c r="SUM23" s="123"/>
      <c r="SUN23" s="123"/>
      <c r="SUO23" s="123"/>
      <c r="SUP23" s="123"/>
      <c r="SUQ23" s="123"/>
      <c r="SUR23" s="123"/>
      <c r="SUS23" s="123"/>
      <c r="SUT23" s="123"/>
      <c r="SUU23" s="123"/>
      <c r="SUV23" s="123"/>
      <c r="SUW23" s="123"/>
      <c r="SUX23" s="123"/>
      <c r="SUY23" s="123"/>
      <c r="SUZ23" s="123"/>
      <c r="SVA23" s="123"/>
      <c r="SVB23" s="123"/>
      <c r="SVC23" s="123"/>
      <c r="SVD23" s="123"/>
      <c r="SVE23" s="123"/>
      <c r="SVF23" s="123"/>
      <c r="SVG23" s="123"/>
      <c r="SVH23" s="123"/>
      <c r="SVI23" s="123"/>
      <c r="SVJ23" s="123"/>
      <c r="SVK23" s="123"/>
      <c r="SVL23" s="123"/>
      <c r="SVM23" s="123"/>
      <c r="SVN23" s="123"/>
      <c r="SVO23" s="123"/>
      <c r="SVP23" s="123"/>
      <c r="SVQ23" s="123"/>
      <c r="SVR23" s="123"/>
      <c r="SVS23" s="123"/>
      <c r="SVT23" s="123"/>
      <c r="SVU23" s="123"/>
      <c r="SVV23" s="123"/>
      <c r="SVW23" s="123"/>
      <c r="SVX23" s="123"/>
      <c r="SVY23" s="123"/>
      <c r="SVZ23" s="123"/>
      <c r="SWA23" s="123"/>
      <c r="SWB23" s="123"/>
      <c r="SWC23" s="123"/>
      <c r="SWD23" s="123"/>
      <c r="SWE23" s="123"/>
      <c r="SWF23" s="123"/>
      <c r="SWG23" s="123"/>
      <c r="SWH23" s="123"/>
      <c r="SWI23" s="123"/>
      <c r="SWJ23" s="123"/>
      <c r="SWK23" s="123"/>
      <c r="SWL23" s="123"/>
      <c r="SWM23" s="123"/>
      <c r="SWN23" s="123"/>
      <c r="SWO23" s="123"/>
      <c r="SWP23" s="123"/>
      <c r="SWQ23" s="123"/>
      <c r="SWR23" s="123"/>
      <c r="SWS23" s="123"/>
      <c r="SWT23" s="123"/>
      <c r="SWU23" s="123"/>
      <c r="SWV23" s="123"/>
      <c r="SWW23" s="123"/>
      <c r="SWX23" s="123"/>
      <c r="SWY23" s="123"/>
      <c r="SWZ23" s="123"/>
      <c r="SXA23" s="123"/>
      <c r="SXB23" s="123"/>
      <c r="SXC23" s="123"/>
      <c r="SXD23" s="123"/>
      <c r="SXE23" s="123"/>
      <c r="SXF23" s="123"/>
      <c r="SXG23" s="123"/>
      <c r="SXH23" s="123"/>
      <c r="SXI23" s="123"/>
      <c r="SXJ23" s="123"/>
      <c r="SXK23" s="123"/>
      <c r="SXL23" s="123"/>
      <c r="SXM23" s="123"/>
      <c r="SXN23" s="123"/>
      <c r="SXO23" s="123"/>
      <c r="SXP23" s="123"/>
      <c r="SXQ23" s="123"/>
      <c r="SXR23" s="123"/>
      <c r="SXS23" s="123"/>
      <c r="SXT23" s="123"/>
      <c r="SXU23" s="123"/>
      <c r="SXV23" s="123"/>
      <c r="SXW23" s="123"/>
      <c r="SXX23" s="123"/>
      <c r="SXY23" s="123"/>
      <c r="SXZ23" s="123"/>
      <c r="SYA23" s="123"/>
      <c r="SYB23" s="123"/>
      <c r="SYC23" s="123"/>
      <c r="SYD23" s="123"/>
      <c r="SYE23" s="123"/>
      <c r="SYF23" s="123"/>
      <c r="SYG23" s="123"/>
      <c r="SYH23" s="123"/>
      <c r="SYI23" s="123"/>
      <c r="SYJ23" s="123"/>
      <c r="SYK23" s="123"/>
      <c r="SYL23" s="123"/>
      <c r="SYM23" s="123"/>
      <c r="SYN23" s="123"/>
      <c r="SYO23" s="123"/>
      <c r="SYP23" s="123"/>
      <c r="SYQ23" s="123"/>
      <c r="SYR23" s="123"/>
      <c r="SYS23" s="123"/>
      <c r="SYT23" s="123"/>
      <c r="SYU23" s="123"/>
      <c r="SYV23" s="123"/>
      <c r="SYW23" s="123"/>
      <c r="SYX23" s="123"/>
      <c r="SYY23" s="123"/>
      <c r="SYZ23" s="123"/>
      <c r="SZA23" s="123"/>
      <c r="SZB23" s="123"/>
      <c r="SZC23" s="123"/>
      <c r="SZD23" s="123"/>
      <c r="SZE23" s="123"/>
      <c r="SZF23" s="123"/>
      <c r="SZG23" s="123"/>
      <c r="SZH23" s="123"/>
      <c r="SZI23" s="123"/>
      <c r="SZJ23" s="123"/>
      <c r="SZK23" s="123"/>
      <c r="SZL23" s="123"/>
      <c r="SZM23" s="123"/>
      <c r="SZN23" s="123"/>
      <c r="SZO23" s="123"/>
      <c r="SZP23" s="123"/>
      <c r="SZQ23" s="123"/>
      <c r="SZR23" s="123"/>
      <c r="SZS23" s="123"/>
      <c r="SZT23" s="123"/>
      <c r="SZU23" s="123"/>
      <c r="SZV23" s="123"/>
      <c r="SZW23" s="123"/>
      <c r="SZX23" s="123"/>
      <c r="SZY23" s="123"/>
      <c r="SZZ23" s="123"/>
      <c r="TAA23" s="123"/>
      <c r="TAB23" s="123"/>
      <c r="TAC23" s="123"/>
      <c r="TAD23" s="123"/>
      <c r="TAE23" s="123"/>
      <c r="TAF23" s="123"/>
      <c r="TAG23" s="123"/>
      <c r="TAH23" s="123"/>
      <c r="TAI23" s="123"/>
      <c r="TAJ23" s="123"/>
      <c r="TAK23" s="123"/>
      <c r="TAL23" s="123"/>
      <c r="TAM23" s="123"/>
      <c r="TAN23" s="123"/>
      <c r="TAO23" s="123"/>
      <c r="TAP23" s="123"/>
      <c r="TAQ23" s="123"/>
      <c r="TAR23" s="123"/>
      <c r="TAS23" s="123"/>
      <c r="TAT23" s="123"/>
      <c r="TAU23" s="123"/>
      <c r="TAV23" s="123"/>
      <c r="TAW23" s="123"/>
      <c r="TAX23" s="123"/>
      <c r="TAY23" s="123"/>
      <c r="TAZ23" s="123"/>
      <c r="TBA23" s="123"/>
      <c r="TBB23" s="123"/>
      <c r="TBC23" s="123"/>
      <c r="TBD23" s="123"/>
      <c r="TBE23" s="123"/>
      <c r="TBF23" s="123"/>
      <c r="TBG23" s="123"/>
      <c r="TBH23" s="123"/>
      <c r="TBI23" s="123"/>
      <c r="TBJ23" s="123"/>
      <c r="TBK23" s="123"/>
      <c r="TBL23" s="123"/>
      <c r="TBM23" s="123"/>
      <c r="TBN23" s="123"/>
      <c r="TBO23" s="123"/>
      <c r="TBP23" s="123"/>
      <c r="TBQ23" s="123"/>
      <c r="TBR23" s="123"/>
      <c r="TBS23" s="123"/>
      <c r="TBT23" s="123"/>
      <c r="TBU23" s="123"/>
      <c r="TBV23" s="123"/>
      <c r="TBW23" s="123"/>
      <c r="TBX23" s="123"/>
      <c r="TBY23" s="123"/>
      <c r="TBZ23" s="123"/>
      <c r="TCA23" s="123"/>
      <c r="TCB23" s="123"/>
      <c r="TCC23" s="123"/>
      <c r="TCD23" s="123"/>
      <c r="TCE23" s="123"/>
      <c r="TCF23" s="123"/>
      <c r="TCG23" s="123"/>
      <c r="TCH23" s="123"/>
      <c r="TCI23" s="123"/>
      <c r="TCJ23" s="123"/>
      <c r="TCK23" s="123"/>
      <c r="TCL23" s="123"/>
      <c r="TCM23" s="123"/>
      <c r="TCN23" s="123"/>
      <c r="TCO23" s="123"/>
      <c r="TCP23" s="123"/>
      <c r="TCQ23" s="123"/>
      <c r="TCR23" s="123"/>
      <c r="TCS23" s="123"/>
      <c r="TCT23" s="123"/>
      <c r="TCU23" s="123"/>
      <c r="TCV23" s="123"/>
      <c r="TCW23" s="123"/>
      <c r="TCX23" s="123"/>
      <c r="TCY23" s="123"/>
      <c r="TCZ23" s="123"/>
      <c r="TDA23" s="123"/>
      <c r="TDB23" s="123"/>
      <c r="TDC23" s="123"/>
      <c r="TDD23" s="123"/>
      <c r="TDE23" s="123"/>
      <c r="TDF23" s="123"/>
      <c r="TDG23" s="123"/>
      <c r="TDH23" s="123"/>
      <c r="TDI23" s="123"/>
      <c r="TDJ23" s="123"/>
      <c r="TDK23" s="123"/>
      <c r="TDL23" s="123"/>
      <c r="TDM23" s="123"/>
      <c r="TDN23" s="123"/>
      <c r="TDO23" s="123"/>
      <c r="TDP23" s="123"/>
      <c r="TDQ23" s="123"/>
      <c r="TDR23" s="123"/>
      <c r="TDS23" s="123"/>
      <c r="TDT23" s="123"/>
      <c r="TDU23" s="123"/>
      <c r="TDV23" s="123"/>
      <c r="TDW23" s="123"/>
      <c r="TDX23" s="123"/>
      <c r="TDY23" s="123"/>
      <c r="TDZ23" s="123"/>
      <c r="TEA23" s="123"/>
      <c r="TEB23" s="123"/>
      <c r="TEC23" s="123"/>
      <c r="TED23" s="123"/>
      <c r="TEE23" s="123"/>
      <c r="TEF23" s="123"/>
      <c r="TEG23" s="123"/>
      <c r="TEH23" s="123"/>
      <c r="TEI23" s="123"/>
      <c r="TEJ23" s="123"/>
      <c r="TEK23" s="123"/>
      <c r="TEL23" s="123"/>
      <c r="TEM23" s="123"/>
      <c r="TEN23" s="123"/>
      <c r="TEO23" s="123"/>
      <c r="TEP23" s="123"/>
      <c r="TEQ23" s="123"/>
      <c r="TER23" s="123"/>
      <c r="TES23" s="123"/>
      <c r="TET23" s="123"/>
      <c r="TEU23" s="123"/>
      <c r="TEV23" s="123"/>
      <c r="TEW23" s="123"/>
      <c r="TEX23" s="123"/>
      <c r="TEY23" s="123"/>
      <c r="TEZ23" s="123"/>
      <c r="TFA23" s="123"/>
      <c r="TFB23" s="123"/>
      <c r="TFC23" s="123"/>
      <c r="TFD23" s="123"/>
      <c r="TFE23" s="123"/>
      <c r="TFF23" s="123"/>
      <c r="TFG23" s="123"/>
      <c r="TFH23" s="123"/>
      <c r="TFI23" s="123"/>
      <c r="TFJ23" s="123"/>
      <c r="TFK23" s="123"/>
      <c r="TFL23" s="123"/>
      <c r="TFM23" s="123"/>
      <c r="TFN23" s="123"/>
      <c r="TFO23" s="123"/>
      <c r="TFP23" s="123"/>
      <c r="TFQ23" s="123"/>
      <c r="TFR23" s="123"/>
      <c r="TFS23" s="123"/>
      <c r="TFT23" s="123"/>
      <c r="TFU23" s="123"/>
      <c r="TFV23" s="123"/>
      <c r="TFW23" s="123"/>
      <c r="TFX23" s="123"/>
      <c r="TFY23" s="123"/>
      <c r="TFZ23" s="123"/>
      <c r="TGA23" s="123"/>
      <c r="TGB23" s="123"/>
      <c r="TGC23" s="123"/>
      <c r="TGD23" s="123"/>
      <c r="TGE23" s="123"/>
      <c r="TGF23" s="123"/>
      <c r="TGG23" s="123"/>
      <c r="TGH23" s="123"/>
      <c r="TGI23" s="123"/>
      <c r="TGJ23" s="123"/>
      <c r="TGK23" s="123"/>
      <c r="TGL23" s="123"/>
      <c r="TGM23" s="123"/>
      <c r="TGN23" s="123"/>
      <c r="TGO23" s="123"/>
      <c r="TGP23" s="123"/>
      <c r="TGQ23" s="123"/>
      <c r="TGR23" s="123"/>
      <c r="TGS23" s="123"/>
      <c r="TGT23" s="123"/>
      <c r="TGU23" s="123"/>
      <c r="TGV23" s="123"/>
      <c r="TGW23" s="123"/>
      <c r="TGX23" s="123"/>
      <c r="TGY23" s="123"/>
      <c r="TGZ23" s="123"/>
      <c r="THA23" s="123"/>
      <c r="THB23" s="123"/>
      <c r="THC23" s="123"/>
      <c r="THD23" s="123"/>
      <c r="THE23" s="123"/>
      <c r="THF23" s="123"/>
      <c r="THG23" s="123"/>
      <c r="THH23" s="123"/>
      <c r="THI23" s="123"/>
      <c r="THJ23" s="123"/>
      <c r="THK23" s="123"/>
      <c r="THL23" s="123"/>
      <c r="THM23" s="123"/>
      <c r="THN23" s="123"/>
      <c r="THO23" s="123"/>
      <c r="THP23" s="123"/>
      <c r="THQ23" s="123"/>
      <c r="THR23" s="123"/>
      <c r="THS23" s="123"/>
      <c r="THT23" s="123"/>
      <c r="THU23" s="123"/>
      <c r="THV23" s="123"/>
      <c r="THW23" s="123"/>
      <c r="THX23" s="123"/>
      <c r="THY23" s="123"/>
      <c r="THZ23" s="123"/>
      <c r="TIA23" s="123"/>
      <c r="TIB23" s="123"/>
      <c r="TIC23" s="123"/>
      <c r="TID23" s="123"/>
      <c r="TIE23" s="123"/>
      <c r="TIF23" s="123"/>
      <c r="TIG23" s="123"/>
      <c r="TIH23" s="123"/>
      <c r="TII23" s="123"/>
      <c r="TIJ23" s="123"/>
      <c r="TIK23" s="123"/>
      <c r="TIL23" s="123"/>
      <c r="TIM23" s="123"/>
      <c r="TIN23" s="123"/>
      <c r="TIO23" s="123"/>
      <c r="TIP23" s="123"/>
      <c r="TIQ23" s="123"/>
      <c r="TIR23" s="123"/>
      <c r="TIS23" s="123"/>
      <c r="TIT23" s="123"/>
      <c r="TIU23" s="123"/>
      <c r="TIV23" s="123"/>
      <c r="TIW23" s="123"/>
      <c r="TIX23" s="123"/>
      <c r="TIY23" s="123"/>
      <c r="TIZ23" s="123"/>
      <c r="TJA23" s="123"/>
      <c r="TJB23" s="123"/>
      <c r="TJC23" s="123"/>
      <c r="TJD23" s="123"/>
      <c r="TJE23" s="123"/>
      <c r="TJF23" s="123"/>
      <c r="TJG23" s="123"/>
      <c r="TJH23" s="123"/>
      <c r="TJI23" s="123"/>
      <c r="TJJ23" s="123"/>
      <c r="TJK23" s="123"/>
      <c r="TJL23" s="123"/>
      <c r="TJM23" s="123"/>
      <c r="TJN23" s="123"/>
      <c r="TJO23" s="123"/>
      <c r="TJP23" s="123"/>
      <c r="TJQ23" s="123"/>
      <c r="TJR23" s="123"/>
      <c r="TJS23" s="123"/>
      <c r="TJT23" s="123"/>
      <c r="TJU23" s="123"/>
      <c r="TJV23" s="123"/>
      <c r="TJW23" s="123"/>
      <c r="TJX23" s="123"/>
      <c r="TJY23" s="123"/>
      <c r="TJZ23" s="123"/>
      <c r="TKA23" s="123"/>
      <c r="TKB23" s="123"/>
      <c r="TKC23" s="123"/>
      <c r="TKD23" s="123"/>
      <c r="TKE23" s="123"/>
      <c r="TKF23" s="123"/>
      <c r="TKG23" s="123"/>
      <c r="TKH23" s="123"/>
      <c r="TKI23" s="123"/>
      <c r="TKJ23" s="123"/>
      <c r="TKK23" s="123"/>
      <c r="TKL23" s="123"/>
      <c r="TKM23" s="123"/>
      <c r="TKN23" s="123"/>
      <c r="TKO23" s="123"/>
      <c r="TKP23" s="123"/>
      <c r="TKQ23" s="123"/>
      <c r="TKR23" s="123"/>
      <c r="TKS23" s="123"/>
      <c r="TKT23" s="123"/>
      <c r="TKU23" s="123"/>
      <c r="TKV23" s="123"/>
      <c r="TKW23" s="123"/>
      <c r="TKX23" s="123"/>
      <c r="TKY23" s="123"/>
      <c r="TKZ23" s="123"/>
      <c r="TLA23" s="123"/>
      <c r="TLB23" s="123"/>
      <c r="TLC23" s="123"/>
      <c r="TLD23" s="123"/>
      <c r="TLE23" s="123"/>
      <c r="TLF23" s="123"/>
      <c r="TLG23" s="123"/>
      <c r="TLH23" s="123"/>
      <c r="TLI23" s="123"/>
      <c r="TLJ23" s="123"/>
      <c r="TLK23" s="123"/>
      <c r="TLL23" s="123"/>
      <c r="TLM23" s="123"/>
      <c r="TLN23" s="123"/>
      <c r="TLO23" s="123"/>
      <c r="TLP23" s="123"/>
      <c r="TLQ23" s="123"/>
      <c r="TLR23" s="123"/>
      <c r="TLS23" s="123"/>
      <c r="TLT23" s="123"/>
      <c r="TLU23" s="123"/>
      <c r="TLV23" s="123"/>
      <c r="TLW23" s="123"/>
      <c r="TLX23" s="123"/>
      <c r="TLY23" s="123"/>
      <c r="TLZ23" s="123"/>
      <c r="TMA23" s="123"/>
      <c r="TMB23" s="123"/>
      <c r="TMC23" s="123"/>
      <c r="TMD23" s="123"/>
      <c r="TME23" s="123"/>
      <c r="TMF23" s="123"/>
      <c r="TMG23" s="123"/>
      <c r="TMH23" s="123"/>
      <c r="TMI23" s="123"/>
      <c r="TMJ23" s="123"/>
      <c r="TMK23" s="123"/>
      <c r="TML23" s="123"/>
      <c r="TMM23" s="123"/>
      <c r="TMN23" s="123"/>
      <c r="TMO23" s="123"/>
      <c r="TMP23" s="123"/>
      <c r="TMQ23" s="123"/>
      <c r="TMR23" s="123"/>
      <c r="TMS23" s="123"/>
      <c r="TMT23" s="123"/>
      <c r="TMU23" s="123"/>
      <c r="TMV23" s="123"/>
      <c r="TMW23" s="123"/>
      <c r="TMX23" s="123"/>
      <c r="TMY23" s="123"/>
      <c r="TMZ23" s="123"/>
      <c r="TNA23" s="123"/>
      <c r="TNB23" s="123"/>
      <c r="TNC23" s="123"/>
      <c r="TND23" s="123"/>
      <c r="TNE23" s="123"/>
      <c r="TNF23" s="123"/>
      <c r="TNG23" s="123"/>
      <c r="TNH23" s="123"/>
      <c r="TNI23" s="123"/>
      <c r="TNJ23" s="123"/>
      <c r="TNK23" s="123"/>
      <c r="TNL23" s="123"/>
      <c r="TNM23" s="123"/>
      <c r="TNN23" s="123"/>
      <c r="TNO23" s="123"/>
      <c r="TNP23" s="123"/>
      <c r="TNQ23" s="123"/>
      <c r="TNR23" s="123"/>
      <c r="TNS23" s="123"/>
      <c r="TNT23" s="123"/>
      <c r="TNU23" s="123"/>
      <c r="TNV23" s="123"/>
      <c r="TNW23" s="123"/>
      <c r="TNX23" s="123"/>
      <c r="TNY23" s="123"/>
      <c r="TNZ23" s="123"/>
      <c r="TOA23" s="123"/>
      <c r="TOB23" s="123"/>
      <c r="TOC23" s="123"/>
      <c r="TOD23" s="123"/>
      <c r="TOE23" s="123"/>
      <c r="TOF23" s="123"/>
      <c r="TOG23" s="123"/>
      <c r="TOH23" s="123"/>
      <c r="TOI23" s="123"/>
      <c r="TOJ23" s="123"/>
      <c r="TOK23" s="123"/>
      <c r="TOL23" s="123"/>
      <c r="TOM23" s="123"/>
      <c r="TON23" s="123"/>
      <c r="TOO23" s="123"/>
      <c r="TOP23" s="123"/>
      <c r="TOQ23" s="123"/>
      <c r="TOR23" s="123"/>
      <c r="TOS23" s="123"/>
      <c r="TOT23" s="123"/>
      <c r="TOU23" s="123"/>
      <c r="TOV23" s="123"/>
      <c r="TOW23" s="123"/>
      <c r="TOX23" s="123"/>
      <c r="TOY23" s="123"/>
      <c r="TOZ23" s="123"/>
      <c r="TPA23" s="123"/>
      <c r="TPB23" s="123"/>
      <c r="TPC23" s="123"/>
      <c r="TPD23" s="123"/>
      <c r="TPE23" s="123"/>
      <c r="TPF23" s="123"/>
      <c r="TPG23" s="123"/>
      <c r="TPH23" s="123"/>
      <c r="TPI23" s="123"/>
      <c r="TPJ23" s="123"/>
      <c r="TPK23" s="123"/>
      <c r="TPL23" s="123"/>
      <c r="TPM23" s="123"/>
      <c r="TPN23" s="123"/>
      <c r="TPO23" s="123"/>
      <c r="TPP23" s="123"/>
      <c r="TPQ23" s="123"/>
      <c r="TPR23" s="123"/>
      <c r="TPS23" s="123"/>
      <c r="TPT23" s="123"/>
      <c r="TPU23" s="123"/>
      <c r="TPV23" s="123"/>
      <c r="TPW23" s="123"/>
      <c r="TPX23" s="123"/>
      <c r="TPY23" s="123"/>
      <c r="TPZ23" s="123"/>
      <c r="TQA23" s="123"/>
      <c r="TQB23" s="123"/>
      <c r="TQC23" s="123"/>
      <c r="TQD23" s="123"/>
      <c r="TQE23" s="123"/>
      <c r="TQF23" s="123"/>
      <c r="TQG23" s="123"/>
      <c r="TQH23" s="123"/>
      <c r="TQI23" s="123"/>
      <c r="TQJ23" s="123"/>
      <c r="TQK23" s="123"/>
      <c r="TQL23" s="123"/>
      <c r="TQM23" s="123"/>
      <c r="TQN23" s="123"/>
      <c r="TQO23" s="123"/>
      <c r="TQP23" s="123"/>
      <c r="TQQ23" s="123"/>
      <c r="TQR23" s="123"/>
      <c r="TQS23" s="123"/>
      <c r="TQT23" s="123"/>
      <c r="TQU23" s="123"/>
      <c r="TQV23" s="123"/>
      <c r="TQW23" s="123"/>
      <c r="TQX23" s="123"/>
      <c r="TQY23" s="123"/>
      <c r="TQZ23" s="123"/>
      <c r="TRA23" s="123"/>
      <c r="TRB23" s="123"/>
      <c r="TRC23" s="123"/>
      <c r="TRD23" s="123"/>
      <c r="TRE23" s="123"/>
      <c r="TRF23" s="123"/>
      <c r="TRG23" s="123"/>
      <c r="TRH23" s="123"/>
      <c r="TRI23" s="123"/>
      <c r="TRJ23" s="123"/>
      <c r="TRK23" s="123"/>
      <c r="TRL23" s="123"/>
      <c r="TRM23" s="123"/>
      <c r="TRN23" s="123"/>
      <c r="TRO23" s="123"/>
      <c r="TRP23" s="123"/>
      <c r="TRQ23" s="123"/>
      <c r="TRR23" s="123"/>
      <c r="TRS23" s="123"/>
      <c r="TRT23" s="123"/>
      <c r="TRU23" s="123"/>
      <c r="TRV23" s="123"/>
      <c r="TRW23" s="123"/>
      <c r="TRX23" s="123"/>
      <c r="TRY23" s="123"/>
      <c r="TRZ23" s="123"/>
      <c r="TSA23" s="123"/>
      <c r="TSB23" s="123"/>
      <c r="TSC23" s="123"/>
      <c r="TSD23" s="123"/>
      <c r="TSE23" s="123"/>
      <c r="TSF23" s="123"/>
      <c r="TSG23" s="123"/>
      <c r="TSH23" s="123"/>
      <c r="TSI23" s="123"/>
      <c r="TSJ23" s="123"/>
      <c r="TSK23" s="123"/>
      <c r="TSL23" s="123"/>
      <c r="TSM23" s="123"/>
      <c r="TSN23" s="123"/>
      <c r="TSO23" s="123"/>
      <c r="TSP23" s="123"/>
      <c r="TSQ23" s="123"/>
      <c r="TSR23" s="123"/>
      <c r="TSS23" s="123"/>
      <c r="TST23" s="123"/>
      <c r="TSU23" s="123"/>
      <c r="TSV23" s="123"/>
      <c r="TSW23" s="123"/>
      <c r="TSX23" s="123"/>
      <c r="TSY23" s="123"/>
      <c r="TSZ23" s="123"/>
      <c r="TTA23" s="123"/>
      <c r="TTB23" s="123"/>
      <c r="TTC23" s="123"/>
      <c r="TTD23" s="123"/>
      <c r="TTE23" s="123"/>
      <c r="TTF23" s="123"/>
      <c r="TTG23" s="123"/>
      <c r="TTH23" s="123"/>
      <c r="TTI23" s="123"/>
      <c r="TTJ23" s="123"/>
      <c r="TTK23" s="123"/>
      <c r="TTL23" s="123"/>
      <c r="TTM23" s="123"/>
      <c r="TTN23" s="123"/>
      <c r="TTO23" s="123"/>
      <c r="TTP23" s="123"/>
      <c r="TTQ23" s="123"/>
      <c r="TTR23" s="123"/>
      <c r="TTS23" s="123"/>
      <c r="TTT23" s="123"/>
      <c r="TTU23" s="123"/>
      <c r="TTV23" s="123"/>
      <c r="TTW23" s="123"/>
      <c r="TTX23" s="123"/>
      <c r="TTY23" s="123"/>
      <c r="TTZ23" s="123"/>
      <c r="TUA23" s="123"/>
      <c r="TUB23" s="123"/>
      <c r="TUC23" s="123"/>
      <c r="TUD23" s="123"/>
      <c r="TUE23" s="123"/>
      <c r="TUF23" s="123"/>
      <c r="TUG23" s="123"/>
      <c r="TUH23" s="123"/>
      <c r="TUI23" s="123"/>
      <c r="TUJ23" s="123"/>
      <c r="TUK23" s="123"/>
      <c r="TUL23" s="123"/>
      <c r="TUM23" s="123"/>
      <c r="TUN23" s="123"/>
      <c r="TUO23" s="123"/>
      <c r="TUP23" s="123"/>
      <c r="TUQ23" s="123"/>
      <c r="TUR23" s="123"/>
      <c r="TUS23" s="123"/>
      <c r="TUT23" s="123"/>
      <c r="TUU23" s="123"/>
      <c r="TUV23" s="123"/>
      <c r="TUW23" s="123"/>
      <c r="TUX23" s="123"/>
      <c r="TUY23" s="123"/>
      <c r="TUZ23" s="123"/>
      <c r="TVA23" s="123"/>
      <c r="TVB23" s="123"/>
      <c r="TVC23" s="123"/>
      <c r="TVD23" s="123"/>
      <c r="TVE23" s="123"/>
      <c r="TVF23" s="123"/>
      <c r="TVG23" s="123"/>
      <c r="TVH23" s="123"/>
      <c r="TVI23" s="123"/>
      <c r="TVJ23" s="123"/>
      <c r="TVK23" s="123"/>
      <c r="TVL23" s="123"/>
      <c r="TVM23" s="123"/>
      <c r="TVN23" s="123"/>
      <c r="TVO23" s="123"/>
      <c r="TVP23" s="123"/>
      <c r="TVQ23" s="123"/>
      <c r="TVR23" s="123"/>
      <c r="TVS23" s="123"/>
      <c r="TVT23" s="123"/>
      <c r="TVU23" s="123"/>
      <c r="TVV23" s="123"/>
      <c r="TVW23" s="123"/>
      <c r="TVX23" s="123"/>
      <c r="TVY23" s="123"/>
      <c r="TVZ23" s="123"/>
      <c r="TWA23" s="123"/>
      <c r="TWB23" s="123"/>
      <c r="TWC23" s="123"/>
      <c r="TWD23" s="123"/>
      <c r="TWE23" s="123"/>
      <c r="TWF23" s="123"/>
      <c r="TWG23" s="123"/>
      <c r="TWH23" s="123"/>
      <c r="TWI23" s="123"/>
      <c r="TWJ23" s="123"/>
      <c r="TWK23" s="123"/>
      <c r="TWL23" s="123"/>
      <c r="TWM23" s="123"/>
      <c r="TWN23" s="123"/>
      <c r="TWO23" s="123"/>
      <c r="TWP23" s="123"/>
      <c r="TWQ23" s="123"/>
      <c r="TWR23" s="123"/>
      <c r="TWS23" s="123"/>
      <c r="TWT23" s="123"/>
      <c r="TWU23" s="123"/>
      <c r="TWV23" s="123"/>
      <c r="TWW23" s="123"/>
      <c r="TWX23" s="123"/>
      <c r="TWY23" s="123"/>
      <c r="TWZ23" s="123"/>
      <c r="TXA23" s="123"/>
      <c r="TXB23" s="123"/>
      <c r="TXC23" s="123"/>
      <c r="TXD23" s="123"/>
      <c r="TXE23" s="123"/>
      <c r="TXF23" s="123"/>
      <c r="TXG23" s="123"/>
      <c r="TXH23" s="123"/>
      <c r="TXI23" s="123"/>
      <c r="TXJ23" s="123"/>
      <c r="TXK23" s="123"/>
      <c r="TXL23" s="123"/>
      <c r="TXM23" s="123"/>
      <c r="TXN23" s="123"/>
      <c r="TXO23" s="123"/>
      <c r="TXP23" s="123"/>
      <c r="TXQ23" s="123"/>
      <c r="TXR23" s="123"/>
      <c r="TXS23" s="123"/>
      <c r="TXT23" s="123"/>
      <c r="TXU23" s="123"/>
      <c r="TXV23" s="123"/>
      <c r="TXW23" s="123"/>
      <c r="TXX23" s="123"/>
      <c r="TXY23" s="123"/>
      <c r="TXZ23" s="123"/>
      <c r="TYA23" s="123"/>
      <c r="TYB23" s="123"/>
      <c r="TYC23" s="123"/>
      <c r="TYD23" s="123"/>
      <c r="TYE23" s="123"/>
      <c r="TYF23" s="123"/>
      <c r="TYG23" s="123"/>
      <c r="TYH23" s="123"/>
      <c r="TYI23" s="123"/>
      <c r="TYJ23" s="123"/>
      <c r="TYK23" s="123"/>
      <c r="TYL23" s="123"/>
      <c r="TYM23" s="123"/>
      <c r="TYN23" s="123"/>
      <c r="TYO23" s="123"/>
      <c r="TYP23" s="123"/>
      <c r="TYQ23" s="123"/>
      <c r="TYR23" s="123"/>
      <c r="TYS23" s="123"/>
      <c r="TYT23" s="123"/>
      <c r="TYU23" s="123"/>
      <c r="TYV23" s="123"/>
      <c r="TYW23" s="123"/>
      <c r="TYX23" s="123"/>
      <c r="TYY23" s="123"/>
      <c r="TYZ23" s="123"/>
      <c r="TZA23" s="123"/>
      <c r="TZB23" s="123"/>
      <c r="TZC23" s="123"/>
      <c r="TZD23" s="123"/>
      <c r="TZE23" s="123"/>
      <c r="TZF23" s="123"/>
      <c r="TZG23" s="123"/>
      <c r="TZH23" s="123"/>
      <c r="TZI23" s="123"/>
      <c r="TZJ23" s="123"/>
      <c r="TZK23" s="123"/>
      <c r="TZL23" s="123"/>
      <c r="TZM23" s="123"/>
      <c r="TZN23" s="123"/>
      <c r="TZO23" s="123"/>
      <c r="TZP23" s="123"/>
      <c r="TZQ23" s="123"/>
      <c r="TZR23" s="123"/>
      <c r="TZS23" s="123"/>
      <c r="TZT23" s="123"/>
      <c r="TZU23" s="123"/>
      <c r="TZV23" s="123"/>
      <c r="TZW23" s="123"/>
      <c r="TZX23" s="123"/>
      <c r="TZY23" s="123"/>
      <c r="TZZ23" s="123"/>
      <c r="UAA23" s="123"/>
      <c r="UAB23" s="123"/>
      <c r="UAC23" s="123"/>
      <c r="UAD23" s="123"/>
      <c r="UAE23" s="123"/>
      <c r="UAF23" s="123"/>
      <c r="UAG23" s="123"/>
      <c r="UAH23" s="123"/>
      <c r="UAI23" s="123"/>
      <c r="UAJ23" s="123"/>
      <c r="UAK23" s="123"/>
      <c r="UAL23" s="123"/>
      <c r="UAM23" s="123"/>
      <c r="UAN23" s="123"/>
      <c r="UAO23" s="123"/>
      <c r="UAP23" s="123"/>
      <c r="UAQ23" s="123"/>
      <c r="UAR23" s="123"/>
      <c r="UAS23" s="123"/>
      <c r="UAT23" s="123"/>
      <c r="UAU23" s="123"/>
      <c r="UAV23" s="123"/>
      <c r="UAW23" s="123"/>
      <c r="UAX23" s="123"/>
      <c r="UAY23" s="123"/>
      <c r="UAZ23" s="123"/>
      <c r="UBA23" s="123"/>
      <c r="UBB23" s="123"/>
      <c r="UBC23" s="123"/>
      <c r="UBD23" s="123"/>
      <c r="UBE23" s="123"/>
      <c r="UBF23" s="123"/>
      <c r="UBG23" s="123"/>
      <c r="UBH23" s="123"/>
      <c r="UBI23" s="123"/>
      <c r="UBJ23" s="123"/>
      <c r="UBK23" s="123"/>
      <c r="UBL23" s="123"/>
      <c r="UBM23" s="123"/>
      <c r="UBN23" s="123"/>
      <c r="UBO23" s="123"/>
      <c r="UBP23" s="123"/>
      <c r="UBQ23" s="123"/>
      <c r="UBR23" s="123"/>
      <c r="UBS23" s="123"/>
      <c r="UBT23" s="123"/>
      <c r="UBU23" s="123"/>
      <c r="UBV23" s="123"/>
      <c r="UBW23" s="123"/>
      <c r="UBX23" s="123"/>
      <c r="UBY23" s="123"/>
      <c r="UBZ23" s="123"/>
      <c r="UCA23" s="123"/>
      <c r="UCB23" s="123"/>
      <c r="UCC23" s="123"/>
      <c r="UCD23" s="123"/>
      <c r="UCE23" s="123"/>
      <c r="UCF23" s="123"/>
      <c r="UCG23" s="123"/>
      <c r="UCH23" s="123"/>
      <c r="UCI23" s="123"/>
      <c r="UCJ23" s="123"/>
      <c r="UCK23" s="123"/>
      <c r="UCL23" s="123"/>
      <c r="UCM23" s="123"/>
      <c r="UCN23" s="123"/>
      <c r="UCO23" s="123"/>
      <c r="UCP23" s="123"/>
      <c r="UCQ23" s="123"/>
      <c r="UCR23" s="123"/>
      <c r="UCS23" s="123"/>
      <c r="UCT23" s="123"/>
      <c r="UCU23" s="123"/>
      <c r="UCV23" s="123"/>
      <c r="UCW23" s="123"/>
      <c r="UCX23" s="123"/>
      <c r="UCY23" s="123"/>
      <c r="UCZ23" s="123"/>
      <c r="UDA23" s="123"/>
      <c r="UDB23" s="123"/>
      <c r="UDC23" s="123"/>
      <c r="UDD23" s="123"/>
      <c r="UDE23" s="123"/>
      <c r="UDF23" s="123"/>
      <c r="UDG23" s="123"/>
      <c r="UDH23" s="123"/>
      <c r="UDI23" s="123"/>
      <c r="UDJ23" s="123"/>
      <c r="UDK23" s="123"/>
      <c r="UDL23" s="123"/>
      <c r="UDM23" s="123"/>
      <c r="UDN23" s="123"/>
      <c r="UDO23" s="123"/>
      <c r="UDP23" s="123"/>
      <c r="UDQ23" s="123"/>
      <c r="UDR23" s="123"/>
      <c r="UDS23" s="123"/>
      <c r="UDT23" s="123"/>
      <c r="UDU23" s="123"/>
      <c r="UDV23" s="123"/>
      <c r="UDW23" s="123"/>
      <c r="UDX23" s="123"/>
      <c r="UDY23" s="123"/>
      <c r="UDZ23" s="123"/>
      <c r="UEA23" s="123"/>
      <c r="UEB23" s="123"/>
      <c r="UEC23" s="123"/>
      <c r="UED23" s="123"/>
      <c r="UEE23" s="123"/>
      <c r="UEF23" s="123"/>
      <c r="UEG23" s="123"/>
      <c r="UEH23" s="123"/>
      <c r="UEI23" s="123"/>
      <c r="UEJ23" s="123"/>
      <c r="UEK23" s="123"/>
      <c r="UEL23" s="123"/>
      <c r="UEM23" s="123"/>
      <c r="UEN23" s="123"/>
      <c r="UEO23" s="123"/>
      <c r="UEP23" s="123"/>
      <c r="UEQ23" s="123"/>
      <c r="UER23" s="123"/>
      <c r="UES23" s="123"/>
      <c r="UET23" s="123"/>
      <c r="UEU23" s="123"/>
      <c r="UEV23" s="123"/>
      <c r="UEW23" s="123"/>
      <c r="UEX23" s="123"/>
      <c r="UEY23" s="123"/>
      <c r="UEZ23" s="123"/>
      <c r="UFA23" s="123"/>
      <c r="UFB23" s="123"/>
      <c r="UFC23" s="123"/>
      <c r="UFD23" s="123"/>
      <c r="UFE23" s="123"/>
      <c r="UFF23" s="123"/>
      <c r="UFG23" s="123"/>
      <c r="UFH23" s="123"/>
      <c r="UFI23" s="123"/>
      <c r="UFJ23" s="123"/>
      <c r="UFK23" s="123"/>
      <c r="UFL23" s="123"/>
      <c r="UFM23" s="123"/>
      <c r="UFN23" s="123"/>
      <c r="UFO23" s="123"/>
      <c r="UFP23" s="123"/>
      <c r="UFQ23" s="123"/>
      <c r="UFR23" s="123"/>
      <c r="UFS23" s="123"/>
      <c r="UFT23" s="123"/>
      <c r="UFU23" s="123"/>
      <c r="UFV23" s="123"/>
      <c r="UFW23" s="123"/>
      <c r="UFX23" s="123"/>
      <c r="UFY23" s="123"/>
      <c r="UFZ23" s="123"/>
      <c r="UGA23" s="123"/>
      <c r="UGB23" s="123"/>
      <c r="UGC23" s="123"/>
      <c r="UGD23" s="123"/>
      <c r="UGE23" s="123"/>
      <c r="UGF23" s="123"/>
      <c r="UGG23" s="123"/>
      <c r="UGH23" s="123"/>
      <c r="UGI23" s="123"/>
      <c r="UGJ23" s="123"/>
      <c r="UGK23" s="123"/>
      <c r="UGL23" s="123"/>
      <c r="UGM23" s="123"/>
      <c r="UGN23" s="123"/>
      <c r="UGO23" s="123"/>
      <c r="UGP23" s="123"/>
      <c r="UGQ23" s="123"/>
      <c r="UGR23" s="123"/>
      <c r="UGS23" s="123"/>
      <c r="UGT23" s="123"/>
      <c r="UGU23" s="123"/>
      <c r="UGV23" s="123"/>
      <c r="UGW23" s="123"/>
      <c r="UGX23" s="123"/>
      <c r="UGY23" s="123"/>
      <c r="UGZ23" s="123"/>
      <c r="UHA23" s="123"/>
      <c r="UHB23" s="123"/>
      <c r="UHC23" s="123"/>
      <c r="UHD23" s="123"/>
      <c r="UHE23" s="123"/>
      <c r="UHF23" s="123"/>
      <c r="UHG23" s="123"/>
      <c r="UHH23" s="123"/>
      <c r="UHI23" s="123"/>
      <c r="UHJ23" s="123"/>
      <c r="UHK23" s="123"/>
      <c r="UHL23" s="123"/>
      <c r="UHM23" s="123"/>
      <c r="UHN23" s="123"/>
      <c r="UHO23" s="123"/>
      <c r="UHP23" s="123"/>
      <c r="UHQ23" s="123"/>
      <c r="UHR23" s="123"/>
      <c r="UHS23" s="123"/>
      <c r="UHT23" s="123"/>
      <c r="UHU23" s="123"/>
      <c r="UHV23" s="123"/>
      <c r="UHW23" s="123"/>
      <c r="UHX23" s="123"/>
      <c r="UHY23" s="123"/>
      <c r="UHZ23" s="123"/>
      <c r="UIA23" s="123"/>
      <c r="UIB23" s="123"/>
      <c r="UIC23" s="123"/>
      <c r="UID23" s="123"/>
      <c r="UIE23" s="123"/>
      <c r="UIF23" s="123"/>
      <c r="UIG23" s="123"/>
      <c r="UIH23" s="123"/>
      <c r="UII23" s="123"/>
      <c r="UIJ23" s="123"/>
      <c r="UIK23" s="123"/>
      <c r="UIL23" s="123"/>
      <c r="UIM23" s="123"/>
      <c r="UIN23" s="123"/>
      <c r="UIO23" s="123"/>
      <c r="UIP23" s="123"/>
      <c r="UIQ23" s="123"/>
      <c r="UIR23" s="123"/>
      <c r="UIS23" s="123"/>
      <c r="UIT23" s="123"/>
      <c r="UIU23" s="123"/>
      <c r="UIV23" s="123"/>
      <c r="UIW23" s="123"/>
      <c r="UIX23" s="123"/>
      <c r="UIY23" s="123"/>
      <c r="UIZ23" s="123"/>
      <c r="UJA23" s="123"/>
      <c r="UJB23" s="123"/>
      <c r="UJC23" s="123"/>
      <c r="UJD23" s="123"/>
      <c r="UJE23" s="123"/>
      <c r="UJF23" s="123"/>
      <c r="UJG23" s="123"/>
      <c r="UJH23" s="123"/>
      <c r="UJI23" s="123"/>
      <c r="UJJ23" s="123"/>
      <c r="UJK23" s="123"/>
      <c r="UJL23" s="123"/>
      <c r="UJM23" s="123"/>
      <c r="UJN23" s="123"/>
      <c r="UJO23" s="123"/>
      <c r="UJP23" s="123"/>
      <c r="UJQ23" s="123"/>
      <c r="UJR23" s="123"/>
      <c r="UJS23" s="123"/>
      <c r="UJT23" s="123"/>
      <c r="UJU23" s="123"/>
      <c r="UJV23" s="123"/>
      <c r="UJW23" s="123"/>
      <c r="UJX23" s="123"/>
      <c r="UJY23" s="123"/>
      <c r="UJZ23" s="123"/>
      <c r="UKA23" s="123"/>
      <c r="UKB23" s="123"/>
      <c r="UKC23" s="123"/>
      <c r="UKD23" s="123"/>
      <c r="UKE23" s="123"/>
      <c r="UKF23" s="123"/>
      <c r="UKG23" s="123"/>
      <c r="UKH23" s="123"/>
      <c r="UKI23" s="123"/>
      <c r="UKJ23" s="123"/>
      <c r="UKK23" s="123"/>
      <c r="UKL23" s="123"/>
      <c r="UKM23" s="123"/>
      <c r="UKN23" s="123"/>
      <c r="UKO23" s="123"/>
      <c r="UKP23" s="123"/>
      <c r="UKQ23" s="123"/>
      <c r="UKR23" s="123"/>
      <c r="UKS23" s="123"/>
      <c r="UKT23" s="123"/>
      <c r="UKU23" s="123"/>
      <c r="UKV23" s="123"/>
      <c r="UKW23" s="123"/>
      <c r="UKX23" s="123"/>
      <c r="UKY23" s="123"/>
      <c r="UKZ23" s="123"/>
      <c r="ULA23" s="123"/>
      <c r="ULB23" s="123"/>
      <c r="ULC23" s="123"/>
      <c r="ULD23" s="123"/>
      <c r="ULE23" s="123"/>
      <c r="ULF23" s="123"/>
      <c r="ULG23" s="123"/>
      <c r="ULH23" s="123"/>
      <c r="ULI23" s="123"/>
      <c r="ULJ23" s="123"/>
      <c r="ULK23" s="123"/>
      <c r="ULL23" s="123"/>
      <c r="ULM23" s="123"/>
      <c r="ULN23" s="123"/>
      <c r="ULO23" s="123"/>
      <c r="ULP23" s="123"/>
      <c r="ULQ23" s="123"/>
      <c r="ULR23" s="123"/>
      <c r="ULS23" s="123"/>
      <c r="ULT23" s="123"/>
      <c r="ULU23" s="123"/>
      <c r="ULV23" s="123"/>
      <c r="ULW23" s="123"/>
      <c r="ULX23" s="123"/>
      <c r="ULY23" s="123"/>
      <c r="ULZ23" s="123"/>
      <c r="UMA23" s="123"/>
      <c r="UMB23" s="123"/>
      <c r="UMC23" s="123"/>
      <c r="UMD23" s="123"/>
      <c r="UME23" s="123"/>
      <c r="UMF23" s="123"/>
      <c r="UMG23" s="123"/>
      <c r="UMH23" s="123"/>
      <c r="UMI23" s="123"/>
      <c r="UMJ23" s="123"/>
      <c r="UMK23" s="123"/>
      <c r="UML23" s="123"/>
      <c r="UMM23" s="123"/>
      <c r="UMN23" s="123"/>
      <c r="UMO23" s="123"/>
      <c r="UMP23" s="123"/>
      <c r="UMQ23" s="123"/>
      <c r="UMR23" s="123"/>
      <c r="UMS23" s="123"/>
      <c r="UMT23" s="123"/>
      <c r="UMU23" s="123"/>
      <c r="UMV23" s="123"/>
      <c r="UMW23" s="123"/>
      <c r="UMX23" s="123"/>
      <c r="UMY23" s="123"/>
      <c r="UMZ23" s="123"/>
      <c r="UNA23" s="123"/>
      <c r="UNB23" s="123"/>
      <c r="UNC23" s="123"/>
      <c r="UND23" s="123"/>
      <c r="UNE23" s="123"/>
      <c r="UNF23" s="123"/>
      <c r="UNG23" s="123"/>
      <c r="UNH23" s="123"/>
      <c r="UNI23" s="123"/>
      <c r="UNJ23" s="123"/>
      <c r="UNK23" s="123"/>
      <c r="UNL23" s="123"/>
      <c r="UNM23" s="123"/>
      <c r="UNN23" s="123"/>
      <c r="UNO23" s="123"/>
      <c r="UNP23" s="123"/>
      <c r="UNQ23" s="123"/>
      <c r="UNR23" s="123"/>
      <c r="UNS23" s="123"/>
      <c r="UNT23" s="123"/>
      <c r="UNU23" s="123"/>
      <c r="UNV23" s="123"/>
      <c r="UNW23" s="123"/>
      <c r="UNX23" s="123"/>
      <c r="UNY23" s="123"/>
      <c r="UNZ23" s="123"/>
      <c r="UOA23" s="123"/>
      <c r="UOB23" s="123"/>
      <c r="UOC23" s="123"/>
      <c r="UOD23" s="123"/>
      <c r="UOE23" s="123"/>
      <c r="UOF23" s="123"/>
      <c r="UOG23" s="123"/>
      <c r="UOH23" s="123"/>
      <c r="UOI23" s="123"/>
      <c r="UOJ23" s="123"/>
      <c r="UOK23" s="123"/>
      <c r="UOL23" s="123"/>
      <c r="UOM23" s="123"/>
      <c r="UON23" s="123"/>
      <c r="UOO23" s="123"/>
      <c r="UOP23" s="123"/>
      <c r="UOQ23" s="123"/>
      <c r="UOR23" s="123"/>
      <c r="UOS23" s="123"/>
      <c r="UOT23" s="123"/>
      <c r="UOU23" s="123"/>
      <c r="UOV23" s="123"/>
      <c r="UOW23" s="123"/>
      <c r="UOX23" s="123"/>
      <c r="UOY23" s="123"/>
      <c r="UOZ23" s="123"/>
      <c r="UPA23" s="123"/>
      <c r="UPB23" s="123"/>
      <c r="UPC23" s="123"/>
      <c r="UPD23" s="123"/>
      <c r="UPE23" s="123"/>
      <c r="UPF23" s="123"/>
      <c r="UPG23" s="123"/>
      <c r="UPH23" s="123"/>
      <c r="UPI23" s="123"/>
      <c r="UPJ23" s="123"/>
      <c r="UPK23" s="123"/>
      <c r="UPL23" s="123"/>
      <c r="UPM23" s="123"/>
      <c r="UPN23" s="123"/>
      <c r="UPO23" s="123"/>
      <c r="UPP23" s="123"/>
      <c r="UPQ23" s="123"/>
      <c r="UPR23" s="123"/>
      <c r="UPS23" s="123"/>
      <c r="UPT23" s="123"/>
      <c r="UPU23" s="123"/>
      <c r="UPV23" s="123"/>
      <c r="UPW23" s="123"/>
      <c r="UPX23" s="123"/>
      <c r="UPY23" s="123"/>
      <c r="UPZ23" s="123"/>
      <c r="UQA23" s="123"/>
      <c r="UQB23" s="123"/>
      <c r="UQC23" s="123"/>
      <c r="UQD23" s="123"/>
      <c r="UQE23" s="123"/>
      <c r="UQF23" s="123"/>
      <c r="UQG23" s="123"/>
      <c r="UQH23" s="123"/>
      <c r="UQI23" s="123"/>
      <c r="UQJ23" s="123"/>
      <c r="UQK23" s="123"/>
      <c r="UQL23" s="123"/>
      <c r="UQM23" s="123"/>
      <c r="UQN23" s="123"/>
      <c r="UQO23" s="123"/>
      <c r="UQP23" s="123"/>
      <c r="UQQ23" s="123"/>
      <c r="UQR23" s="123"/>
      <c r="UQS23" s="123"/>
      <c r="UQT23" s="123"/>
      <c r="UQU23" s="123"/>
      <c r="UQV23" s="123"/>
      <c r="UQW23" s="123"/>
      <c r="UQX23" s="123"/>
      <c r="UQY23" s="123"/>
      <c r="UQZ23" s="123"/>
      <c r="URA23" s="123"/>
      <c r="URB23" s="123"/>
      <c r="URC23" s="123"/>
      <c r="URD23" s="123"/>
      <c r="URE23" s="123"/>
      <c r="URF23" s="123"/>
      <c r="URG23" s="123"/>
      <c r="URH23" s="123"/>
      <c r="URI23" s="123"/>
      <c r="URJ23" s="123"/>
      <c r="URK23" s="123"/>
      <c r="URL23" s="123"/>
      <c r="URM23" s="123"/>
      <c r="URN23" s="123"/>
      <c r="URO23" s="123"/>
      <c r="URP23" s="123"/>
      <c r="URQ23" s="123"/>
      <c r="URR23" s="123"/>
      <c r="URS23" s="123"/>
      <c r="URT23" s="123"/>
      <c r="URU23" s="123"/>
      <c r="URV23" s="123"/>
      <c r="URW23" s="123"/>
      <c r="URX23" s="123"/>
      <c r="URY23" s="123"/>
      <c r="URZ23" s="123"/>
      <c r="USA23" s="123"/>
      <c r="USB23" s="123"/>
      <c r="USC23" s="123"/>
      <c r="USD23" s="123"/>
      <c r="USE23" s="123"/>
      <c r="USF23" s="123"/>
      <c r="USG23" s="123"/>
      <c r="USH23" s="123"/>
      <c r="USI23" s="123"/>
      <c r="USJ23" s="123"/>
      <c r="USK23" s="123"/>
      <c r="USL23" s="123"/>
      <c r="USM23" s="123"/>
      <c r="USN23" s="123"/>
      <c r="USO23" s="123"/>
      <c r="USP23" s="123"/>
      <c r="USQ23" s="123"/>
      <c r="USR23" s="123"/>
      <c r="USS23" s="123"/>
      <c r="UST23" s="123"/>
      <c r="USU23" s="123"/>
      <c r="USV23" s="123"/>
      <c r="USW23" s="123"/>
      <c r="USX23" s="123"/>
      <c r="USY23" s="123"/>
      <c r="USZ23" s="123"/>
      <c r="UTA23" s="123"/>
      <c r="UTB23" s="123"/>
      <c r="UTC23" s="123"/>
      <c r="UTD23" s="123"/>
      <c r="UTE23" s="123"/>
      <c r="UTF23" s="123"/>
      <c r="UTG23" s="123"/>
      <c r="UTH23" s="123"/>
      <c r="UTI23" s="123"/>
      <c r="UTJ23" s="123"/>
      <c r="UTK23" s="123"/>
      <c r="UTL23" s="123"/>
      <c r="UTM23" s="123"/>
      <c r="UTN23" s="123"/>
      <c r="UTO23" s="123"/>
      <c r="UTP23" s="123"/>
      <c r="UTQ23" s="123"/>
      <c r="UTR23" s="123"/>
      <c r="UTS23" s="123"/>
      <c r="UTT23" s="123"/>
      <c r="UTU23" s="123"/>
      <c r="UTV23" s="123"/>
      <c r="UTW23" s="123"/>
      <c r="UTX23" s="123"/>
      <c r="UTY23" s="123"/>
      <c r="UTZ23" s="123"/>
      <c r="UUA23" s="123"/>
      <c r="UUB23" s="123"/>
      <c r="UUC23" s="123"/>
      <c r="UUD23" s="123"/>
      <c r="UUE23" s="123"/>
      <c r="UUF23" s="123"/>
      <c r="UUG23" s="123"/>
      <c r="UUH23" s="123"/>
      <c r="UUI23" s="123"/>
      <c r="UUJ23" s="123"/>
      <c r="UUK23" s="123"/>
      <c r="UUL23" s="123"/>
      <c r="UUM23" s="123"/>
      <c r="UUN23" s="123"/>
      <c r="UUO23" s="123"/>
      <c r="UUP23" s="123"/>
      <c r="UUQ23" s="123"/>
      <c r="UUR23" s="123"/>
      <c r="UUS23" s="123"/>
      <c r="UUT23" s="123"/>
      <c r="UUU23" s="123"/>
      <c r="UUV23" s="123"/>
      <c r="UUW23" s="123"/>
      <c r="UUX23" s="123"/>
      <c r="UUY23" s="123"/>
      <c r="UUZ23" s="123"/>
      <c r="UVA23" s="123"/>
      <c r="UVB23" s="123"/>
      <c r="UVC23" s="123"/>
      <c r="UVD23" s="123"/>
      <c r="UVE23" s="123"/>
      <c r="UVF23" s="123"/>
      <c r="UVG23" s="123"/>
      <c r="UVH23" s="123"/>
      <c r="UVI23" s="123"/>
      <c r="UVJ23" s="123"/>
      <c r="UVK23" s="123"/>
      <c r="UVL23" s="123"/>
      <c r="UVM23" s="123"/>
      <c r="UVN23" s="123"/>
      <c r="UVO23" s="123"/>
      <c r="UVP23" s="123"/>
      <c r="UVQ23" s="123"/>
      <c r="UVR23" s="123"/>
      <c r="UVS23" s="123"/>
      <c r="UVT23" s="123"/>
      <c r="UVU23" s="123"/>
      <c r="UVV23" s="123"/>
      <c r="UVW23" s="123"/>
      <c r="UVX23" s="123"/>
      <c r="UVY23" s="123"/>
      <c r="UVZ23" s="123"/>
      <c r="UWA23" s="123"/>
      <c r="UWB23" s="123"/>
      <c r="UWC23" s="123"/>
      <c r="UWD23" s="123"/>
      <c r="UWE23" s="123"/>
      <c r="UWF23" s="123"/>
      <c r="UWG23" s="123"/>
      <c r="UWH23" s="123"/>
      <c r="UWI23" s="123"/>
      <c r="UWJ23" s="123"/>
      <c r="UWK23" s="123"/>
      <c r="UWL23" s="123"/>
      <c r="UWM23" s="123"/>
      <c r="UWN23" s="123"/>
      <c r="UWO23" s="123"/>
      <c r="UWP23" s="123"/>
      <c r="UWQ23" s="123"/>
      <c r="UWR23" s="123"/>
      <c r="UWS23" s="123"/>
      <c r="UWT23" s="123"/>
      <c r="UWU23" s="123"/>
      <c r="UWV23" s="123"/>
      <c r="UWW23" s="123"/>
      <c r="UWX23" s="123"/>
      <c r="UWY23" s="123"/>
      <c r="UWZ23" s="123"/>
      <c r="UXA23" s="123"/>
      <c r="UXB23" s="123"/>
      <c r="UXC23" s="123"/>
      <c r="UXD23" s="123"/>
      <c r="UXE23" s="123"/>
      <c r="UXF23" s="123"/>
      <c r="UXG23" s="123"/>
      <c r="UXH23" s="123"/>
      <c r="UXI23" s="123"/>
      <c r="UXJ23" s="123"/>
      <c r="UXK23" s="123"/>
      <c r="UXL23" s="123"/>
      <c r="UXM23" s="123"/>
      <c r="UXN23" s="123"/>
      <c r="UXO23" s="123"/>
      <c r="UXP23" s="123"/>
      <c r="UXQ23" s="123"/>
      <c r="UXR23" s="123"/>
      <c r="UXS23" s="123"/>
      <c r="UXT23" s="123"/>
      <c r="UXU23" s="123"/>
      <c r="UXV23" s="123"/>
      <c r="UXW23" s="123"/>
      <c r="UXX23" s="123"/>
      <c r="UXY23" s="123"/>
      <c r="UXZ23" s="123"/>
      <c r="UYA23" s="123"/>
      <c r="UYB23" s="123"/>
      <c r="UYC23" s="123"/>
      <c r="UYD23" s="123"/>
      <c r="UYE23" s="123"/>
      <c r="UYF23" s="123"/>
      <c r="UYG23" s="123"/>
      <c r="UYH23" s="123"/>
      <c r="UYI23" s="123"/>
      <c r="UYJ23" s="123"/>
      <c r="UYK23" s="123"/>
      <c r="UYL23" s="123"/>
      <c r="UYM23" s="123"/>
      <c r="UYN23" s="123"/>
      <c r="UYO23" s="123"/>
      <c r="UYP23" s="123"/>
      <c r="UYQ23" s="123"/>
      <c r="UYR23" s="123"/>
      <c r="UYS23" s="123"/>
      <c r="UYT23" s="123"/>
      <c r="UYU23" s="123"/>
      <c r="UYV23" s="123"/>
      <c r="UYW23" s="123"/>
      <c r="UYX23" s="123"/>
      <c r="UYY23" s="123"/>
      <c r="UYZ23" s="123"/>
      <c r="UZA23" s="123"/>
      <c r="UZB23" s="123"/>
      <c r="UZC23" s="123"/>
      <c r="UZD23" s="123"/>
      <c r="UZE23" s="123"/>
      <c r="UZF23" s="123"/>
      <c r="UZG23" s="123"/>
      <c r="UZH23" s="123"/>
      <c r="UZI23" s="123"/>
      <c r="UZJ23" s="123"/>
      <c r="UZK23" s="123"/>
      <c r="UZL23" s="123"/>
      <c r="UZM23" s="123"/>
      <c r="UZN23" s="123"/>
      <c r="UZO23" s="123"/>
      <c r="UZP23" s="123"/>
      <c r="UZQ23" s="123"/>
      <c r="UZR23" s="123"/>
      <c r="UZS23" s="123"/>
      <c r="UZT23" s="123"/>
      <c r="UZU23" s="123"/>
      <c r="UZV23" s="123"/>
      <c r="UZW23" s="123"/>
      <c r="UZX23" s="123"/>
      <c r="UZY23" s="123"/>
      <c r="UZZ23" s="123"/>
      <c r="VAA23" s="123"/>
      <c r="VAB23" s="123"/>
      <c r="VAC23" s="123"/>
      <c r="VAD23" s="123"/>
      <c r="VAE23" s="123"/>
      <c r="VAF23" s="123"/>
      <c r="VAG23" s="123"/>
      <c r="VAH23" s="123"/>
      <c r="VAI23" s="123"/>
      <c r="VAJ23" s="123"/>
      <c r="VAK23" s="123"/>
      <c r="VAL23" s="123"/>
      <c r="VAM23" s="123"/>
      <c r="VAN23" s="123"/>
      <c r="VAO23" s="123"/>
      <c r="VAP23" s="123"/>
      <c r="VAQ23" s="123"/>
      <c r="VAR23" s="123"/>
      <c r="VAS23" s="123"/>
      <c r="VAT23" s="123"/>
      <c r="VAU23" s="123"/>
      <c r="VAV23" s="123"/>
      <c r="VAW23" s="123"/>
      <c r="VAX23" s="123"/>
      <c r="VAY23" s="123"/>
      <c r="VAZ23" s="123"/>
      <c r="VBA23" s="123"/>
      <c r="VBB23" s="123"/>
      <c r="VBC23" s="123"/>
      <c r="VBD23" s="123"/>
      <c r="VBE23" s="123"/>
      <c r="VBF23" s="123"/>
      <c r="VBG23" s="123"/>
      <c r="VBH23" s="123"/>
      <c r="VBI23" s="123"/>
      <c r="VBJ23" s="123"/>
      <c r="VBK23" s="123"/>
      <c r="VBL23" s="123"/>
      <c r="VBM23" s="123"/>
      <c r="VBN23" s="123"/>
      <c r="VBO23" s="123"/>
      <c r="VBP23" s="123"/>
      <c r="VBQ23" s="123"/>
      <c r="VBR23" s="123"/>
      <c r="VBS23" s="123"/>
      <c r="VBT23" s="123"/>
      <c r="VBU23" s="123"/>
      <c r="VBV23" s="123"/>
      <c r="VBW23" s="123"/>
      <c r="VBX23" s="123"/>
      <c r="VBY23" s="123"/>
      <c r="VBZ23" s="123"/>
      <c r="VCA23" s="123"/>
      <c r="VCB23" s="123"/>
      <c r="VCC23" s="123"/>
      <c r="VCD23" s="123"/>
      <c r="VCE23" s="123"/>
      <c r="VCF23" s="123"/>
      <c r="VCG23" s="123"/>
      <c r="VCH23" s="123"/>
      <c r="VCI23" s="123"/>
      <c r="VCJ23" s="123"/>
      <c r="VCK23" s="123"/>
      <c r="VCL23" s="123"/>
      <c r="VCM23" s="123"/>
      <c r="VCN23" s="123"/>
      <c r="VCO23" s="123"/>
      <c r="VCP23" s="123"/>
      <c r="VCQ23" s="123"/>
      <c r="VCR23" s="123"/>
      <c r="VCS23" s="123"/>
      <c r="VCT23" s="123"/>
      <c r="VCU23" s="123"/>
      <c r="VCV23" s="123"/>
      <c r="VCW23" s="123"/>
      <c r="VCX23" s="123"/>
      <c r="VCY23" s="123"/>
      <c r="VCZ23" s="123"/>
      <c r="VDA23" s="123"/>
      <c r="VDB23" s="123"/>
      <c r="VDC23" s="123"/>
      <c r="VDD23" s="123"/>
      <c r="VDE23" s="123"/>
      <c r="VDF23" s="123"/>
      <c r="VDG23" s="123"/>
      <c r="VDH23" s="123"/>
      <c r="VDI23" s="123"/>
      <c r="VDJ23" s="123"/>
      <c r="VDK23" s="123"/>
      <c r="VDL23" s="123"/>
      <c r="VDM23" s="123"/>
      <c r="VDN23" s="123"/>
      <c r="VDO23" s="123"/>
      <c r="VDP23" s="123"/>
      <c r="VDQ23" s="123"/>
      <c r="VDR23" s="123"/>
      <c r="VDS23" s="123"/>
      <c r="VDT23" s="123"/>
      <c r="VDU23" s="123"/>
      <c r="VDV23" s="123"/>
      <c r="VDW23" s="123"/>
      <c r="VDX23" s="123"/>
      <c r="VDY23" s="123"/>
      <c r="VDZ23" s="123"/>
      <c r="VEA23" s="123"/>
      <c r="VEB23" s="123"/>
      <c r="VEC23" s="123"/>
      <c r="VED23" s="123"/>
      <c r="VEE23" s="123"/>
      <c r="VEF23" s="123"/>
      <c r="VEG23" s="123"/>
      <c r="VEH23" s="123"/>
      <c r="VEI23" s="123"/>
      <c r="VEJ23" s="123"/>
      <c r="VEK23" s="123"/>
      <c r="VEL23" s="123"/>
      <c r="VEM23" s="123"/>
      <c r="VEN23" s="123"/>
      <c r="VEO23" s="123"/>
      <c r="VEP23" s="123"/>
      <c r="VEQ23" s="123"/>
      <c r="VER23" s="123"/>
      <c r="VES23" s="123"/>
      <c r="VET23" s="123"/>
      <c r="VEU23" s="123"/>
      <c r="VEV23" s="123"/>
      <c r="VEW23" s="123"/>
      <c r="VEX23" s="123"/>
      <c r="VEY23" s="123"/>
      <c r="VEZ23" s="123"/>
      <c r="VFA23" s="123"/>
      <c r="VFB23" s="123"/>
      <c r="VFC23" s="123"/>
      <c r="VFD23" s="123"/>
      <c r="VFE23" s="123"/>
      <c r="VFF23" s="123"/>
      <c r="VFG23" s="123"/>
      <c r="VFH23" s="123"/>
      <c r="VFI23" s="123"/>
      <c r="VFJ23" s="123"/>
      <c r="VFK23" s="123"/>
      <c r="VFL23" s="123"/>
      <c r="VFM23" s="123"/>
      <c r="VFN23" s="123"/>
      <c r="VFO23" s="123"/>
      <c r="VFP23" s="123"/>
      <c r="VFQ23" s="123"/>
      <c r="VFR23" s="123"/>
      <c r="VFS23" s="123"/>
      <c r="VFT23" s="123"/>
      <c r="VFU23" s="123"/>
      <c r="VFV23" s="123"/>
      <c r="VFW23" s="123"/>
      <c r="VFX23" s="123"/>
      <c r="VFY23" s="123"/>
      <c r="VFZ23" s="123"/>
      <c r="VGA23" s="123"/>
      <c r="VGB23" s="123"/>
      <c r="VGC23" s="123"/>
      <c r="VGD23" s="123"/>
      <c r="VGE23" s="123"/>
      <c r="VGF23" s="123"/>
      <c r="VGG23" s="123"/>
      <c r="VGH23" s="123"/>
      <c r="VGI23" s="123"/>
      <c r="VGJ23" s="123"/>
      <c r="VGK23" s="123"/>
      <c r="VGL23" s="123"/>
      <c r="VGM23" s="123"/>
      <c r="VGN23" s="123"/>
      <c r="VGO23" s="123"/>
      <c r="VGP23" s="123"/>
      <c r="VGQ23" s="123"/>
      <c r="VGR23" s="123"/>
      <c r="VGS23" s="123"/>
      <c r="VGT23" s="123"/>
      <c r="VGU23" s="123"/>
      <c r="VGV23" s="123"/>
      <c r="VGW23" s="123"/>
      <c r="VGX23" s="123"/>
      <c r="VGY23" s="123"/>
      <c r="VGZ23" s="123"/>
      <c r="VHA23" s="123"/>
      <c r="VHB23" s="123"/>
      <c r="VHC23" s="123"/>
      <c r="VHD23" s="123"/>
      <c r="VHE23" s="123"/>
      <c r="VHF23" s="123"/>
      <c r="VHG23" s="123"/>
      <c r="VHH23" s="123"/>
      <c r="VHI23" s="123"/>
      <c r="VHJ23" s="123"/>
      <c r="VHK23" s="123"/>
      <c r="VHL23" s="123"/>
      <c r="VHM23" s="123"/>
      <c r="VHN23" s="123"/>
      <c r="VHO23" s="123"/>
      <c r="VHP23" s="123"/>
      <c r="VHQ23" s="123"/>
      <c r="VHR23" s="123"/>
      <c r="VHS23" s="123"/>
      <c r="VHT23" s="123"/>
      <c r="VHU23" s="123"/>
      <c r="VHV23" s="123"/>
      <c r="VHW23" s="123"/>
      <c r="VHX23" s="123"/>
      <c r="VHY23" s="123"/>
      <c r="VHZ23" s="123"/>
      <c r="VIA23" s="123"/>
      <c r="VIB23" s="123"/>
      <c r="VIC23" s="123"/>
      <c r="VID23" s="123"/>
      <c r="VIE23" s="123"/>
      <c r="VIF23" s="123"/>
      <c r="VIG23" s="123"/>
      <c r="VIH23" s="123"/>
      <c r="VII23" s="123"/>
      <c r="VIJ23" s="123"/>
      <c r="VIK23" s="123"/>
      <c r="VIL23" s="123"/>
      <c r="VIM23" s="123"/>
      <c r="VIN23" s="123"/>
      <c r="VIO23" s="123"/>
      <c r="VIP23" s="123"/>
      <c r="VIQ23" s="123"/>
      <c r="VIR23" s="123"/>
      <c r="VIS23" s="123"/>
      <c r="VIT23" s="123"/>
      <c r="VIU23" s="123"/>
      <c r="VIV23" s="123"/>
      <c r="VIW23" s="123"/>
      <c r="VIX23" s="123"/>
      <c r="VIY23" s="123"/>
      <c r="VIZ23" s="123"/>
      <c r="VJA23" s="123"/>
      <c r="VJB23" s="123"/>
      <c r="VJC23" s="123"/>
      <c r="VJD23" s="123"/>
      <c r="VJE23" s="123"/>
      <c r="VJF23" s="123"/>
      <c r="VJG23" s="123"/>
      <c r="VJH23" s="123"/>
      <c r="VJI23" s="123"/>
      <c r="VJJ23" s="123"/>
      <c r="VJK23" s="123"/>
      <c r="VJL23" s="123"/>
      <c r="VJM23" s="123"/>
      <c r="VJN23" s="123"/>
      <c r="VJO23" s="123"/>
      <c r="VJP23" s="123"/>
      <c r="VJQ23" s="123"/>
      <c r="VJR23" s="123"/>
      <c r="VJS23" s="123"/>
      <c r="VJT23" s="123"/>
      <c r="VJU23" s="123"/>
      <c r="VJV23" s="123"/>
      <c r="VJW23" s="123"/>
      <c r="VJX23" s="123"/>
      <c r="VJY23" s="123"/>
      <c r="VJZ23" s="123"/>
      <c r="VKA23" s="123"/>
      <c r="VKB23" s="123"/>
      <c r="VKC23" s="123"/>
      <c r="VKD23" s="123"/>
      <c r="VKE23" s="123"/>
      <c r="VKF23" s="123"/>
      <c r="VKG23" s="123"/>
      <c r="VKH23" s="123"/>
      <c r="VKI23" s="123"/>
      <c r="VKJ23" s="123"/>
      <c r="VKK23" s="123"/>
      <c r="VKL23" s="123"/>
      <c r="VKM23" s="123"/>
      <c r="VKN23" s="123"/>
      <c r="VKO23" s="123"/>
      <c r="VKP23" s="123"/>
      <c r="VKQ23" s="123"/>
      <c r="VKR23" s="123"/>
      <c r="VKS23" s="123"/>
      <c r="VKT23" s="123"/>
      <c r="VKU23" s="123"/>
      <c r="VKV23" s="123"/>
      <c r="VKW23" s="123"/>
      <c r="VKX23" s="123"/>
      <c r="VKY23" s="123"/>
      <c r="VKZ23" s="123"/>
      <c r="VLA23" s="123"/>
      <c r="VLB23" s="123"/>
      <c r="VLC23" s="123"/>
      <c r="VLD23" s="123"/>
      <c r="VLE23" s="123"/>
      <c r="VLF23" s="123"/>
      <c r="VLG23" s="123"/>
      <c r="VLH23" s="123"/>
      <c r="VLI23" s="123"/>
      <c r="VLJ23" s="123"/>
      <c r="VLK23" s="123"/>
      <c r="VLL23" s="123"/>
      <c r="VLM23" s="123"/>
      <c r="VLN23" s="123"/>
      <c r="VLO23" s="123"/>
      <c r="VLP23" s="123"/>
      <c r="VLQ23" s="123"/>
      <c r="VLR23" s="123"/>
      <c r="VLS23" s="123"/>
      <c r="VLT23" s="123"/>
      <c r="VLU23" s="123"/>
      <c r="VLV23" s="123"/>
      <c r="VLW23" s="123"/>
      <c r="VLX23" s="123"/>
      <c r="VLY23" s="123"/>
      <c r="VLZ23" s="123"/>
      <c r="VMA23" s="123"/>
      <c r="VMB23" s="123"/>
      <c r="VMC23" s="123"/>
      <c r="VMD23" s="123"/>
      <c r="VME23" s="123"/>
      <c r="VMF23" s="123"/>
      <c r="VMG23" s="123"/>
      <c r="VMH23" s="123"/>
      <c r="VMI23" s="123"/>
      <c r="VMJ23" s="123"/>
      <c r="VMK23" s="123"/>
      <c r="VML23" s="123"/>
      <c r="VMM23" s="123"/>
      <c r="VMN23" s="123"/>
      <c r="VMO23" s="123"/>
      <c r="VMP23" s="123"/>
      <c r="VMQ23" s="123"/>
      <c r="VMR23" s="123"/>
      <c r="VMS23" s="123"/>
      <c r="VMT23" s="123"/>
      <c r="VMU23" s="123"/>
      <c r="VMV23" s="123"/>
      <c r="VMW23" s="123"/>
      <c r="VMX23" s="123"/>
      <c r="VMY23" s="123"/>
      <c r="VMZ23" s="123"/>
      <c r="VNA23" s="123"/>
      <c r="VNB23" s="123"/>
      <c r="VNC23" s="123"/>
      <c r="VND23" s="123"/>
      <c r="VNE23" s="123"/>
      <c r="VNF23" s="123"/>
      <c r="VNG23" s="123"/>
      <c r="VNH23" s="123"/>
      <c r="VNI23" s="123"/>
      <c r="VNJ23" s="123"/>
      <c r="VNK23" s="123"/>
      <c r="VNL23" s="123"/>
      <c r="VNM23" s="123"/>
      <c r="VNN23" s="123"/>
      <c r="VNO23" s="123"/>
      <c r="VNP23" s="123"/>
      <c r="VNQ23" s="123"/>
      <c r="VNR23" s="123"/>
      <c r="VNS23" s="123"/>
      <c r="VNT23" s="123"/>
      <c r="VNU23" s="123"/>
      <c r="VNV23" s="123"/>
      <c r="VNW23" s="123"/>
      <c r="VNX23" s="123"/>
      <c r="VNY23" s="123"/>
      <c r="VNZ23" s="123"/>
      <c r="VOA23" s="123"/>
      <c r="VOB23" s="123"/>
      <c r="VOC23" s="123"/>
      <c r="VOD23" s="123"/>
      <c r="VOE23" s="123"/>
      <c r="VOF23" s="123"/>
      <c r="VOG23" s="123"/>
      <c r="VOH23" s="123"/>
      <c r="VOI23" s="123"/>
      <c r="VOJ23" s="123"/>
      <c r="VOK23" s="123"/>
      <c r="VOL23" s="123"/>
      <c r="VOM23" s="123"/>
      <c r="VON23" s="123"/>
      <c r="VOO23" s="123"/>
      <c r="VOP23" s="123"/>
      <c r="VOQ23" s="123"/>
      <c r="VOR23" s="123"/>
      <c r="VOS23" s="123"/>
      <c r="VOT23" s="123"/>
      <c r="VOU23" s="123"/>
      <c r="VOV23" s="123"/>
      <c r="VOW23" s="123"/>
      <c r="VOX23" s="123"/>
      <c r="VOY23" s="123"/>
      <c r="VOZ23" s="123"/>
      <c r="VPA23" s="123"/>
      <c r="VPB23" s="123"/>
      <c r="VPC23" s="123"/>
      <c r="VPD23" s="123"/>
      <c r="VPE23" s="123"/>
      <c r="VPF23" s="123"/>
      <c r="VPG23" s="123"/>
      <c r="VPH23" s="123"/>
      <c r="VPI23" s="123"/>
      <c r="VPJ23" s="123"/>
      <c r="VPK23" s="123"/>
      <c r="VPL23" s="123"/>
      <c r="VPM23" s="123"/>
      <c r="VPN23" s="123"/>
      <c r="VPO23" s="123"/>
      <c r="VPP23" s="123"/>
      <c r="VPQ23" s="123"/>
      <c r="VPR23" s="123"/>
      <c r="VPS23" s="123"/>
      <c r="VPT23" s="123"/>
      <c r="VPU23" s="123"/>
      <c r="VPV23" s="123"/>
      <c r="VPW23" s="123"/>
      <c r="VPX23" s="123"/>
      <c r="VPY23" s="123"/>
      <c r="VPZ23" s="123"/>
      <c r="VQA23" s="123"/>
      <c r="VQB23" s="123"/>
      <c r="VQC23" s="123"/>
      <c r="VQD23" s="123"/>
      <c r="VQE23" s="123"/>
      <c r="VQF23" s="123"/>
      <c r="VQG23" s="123"/>
      <c r="VQH23" s="123"/>
      <c r="VQI23" s="123"/>
      <c r="VQJ23" s="123"/>
      <c r="VQK23" s="123"/>
      <c r="VQL23" s="123"/>
      <c r="VQM23" s="123"/>
      <c r="VQN23" s="123"/>
      <c r="VQO23" s="123"/>
      <c r="VQP23" s="123"/>
      <c r="VQQ23" s="123"/>
      <c r="VQR23" s="123"/>
      <c r="VQS23" s="123"/>
      <c r="VQT23" s="123"/>
      <c r="VQU23" s="123"/>
      <c r="VQV23" s="123"/>
      <c r="VQW23" s="123"/>
      <c r="VQX23" s="123"/>
      <c r="VQY23" s="123"/>
      <c r="VQZ23" s="123"/>
      <c r="VRA23" s="123"/>
      <c r="VRB23" s="123"/>
      <c r="VRC23" s="123"/>
      <c r="VRD23" s="123"/>
      <c r="VRE23" s="123"/>
      <c r="VRF23" s="123"/>
      <c r="VRG23" s="123"/>
      <c r="VRH23" s="123"/>
      <c r="VRI23" s="123"/>
      <c r="VRJ23" s="123"/>
      <c r="VRK23" s="123"/>
      <c r="VRL23" s="123"/>
      <c r="VRM23" s="123"/>
      <c r="VRN23" s="123"/>
      <c r="VRO23" s="123"/>
      <c r="VRP23" s="123"/>
      <c r="VRQ23" s="123"/>
      <c r="VRR23" s="123"/>
      <c r="VRS23" s="123"/>
      <c r="VRT23" s="123"/>
      <c r="VRU23" s="123"/>
      <c r="VRV23" s="123"/>
      <c r="VRW23" s="123"/>
      <c r="VRX23" s="123"/>
      <c r="VRY23" s="123"/>
      <c r="VRZ23" s="123"/>
      <c r="VSA23" s="123"/>
      <c r="VSB23" s="123"/>
      <c r="VSC23" s="123"/>
      <c r="VSD23" s="123"/>
      <c r="VSE23" s="123"/>
      <c r="VSF23" s="123"/>
      <c r="VSG23" s="123"/>
      <c r="VSH23" s="123"/>
      <c r="VSI23" s="123"/>
      <c r="VSJ23" s="123"/>
      <c r="VSK23" s="123"/>
      <c r="VSL23" s="123"/>
      <c r="VSM23" s="123"/>
      <c r="VSN23" s="123"/>
      <c r="VSO23" s="123"/>
      <c r="VSP23" s="123"/>
      <c r="VSQ23" s="123"/>
      <c r="VSR23" s="123"/>
      <c r="VSS23" s="123"/>
      <c r="VST23" s="123"/>
      <c r="VSU23" s="123"/>
      <c r="VSV23" s="123"/>
      <c r="VSW23" s="123"/>
      <c r="VSX23" s="123"/>
      <c r="VSY23" s="123"/>
      <c r="VSZ23" s="123"/>
      <c r="VTA23" s="123"/>
      <c r="VTB23" s="123"/>
      <c r="VTC23" s="123"/>
      <c r="VTD23" s="123"/>
      <c r="VTE23" s="123"/>
      <c r="VTF23" s="123"/>
      <c r="VTG23" s="123"/>
      <c r="VTH23" s="123"/>
      <c r="VTI23" s="123"/>
      <c r="VTJ23" s="123"/>
      <c r="VTK23" s="123"/>
      <c r="VTL23" s="123"/>
      <c r="VTM23" s="123"/>
      <c r="VTN23" s="123"/>
      <c r="VTO23" s="123"/>
      <c r="VTP23" s="123"/>
      <c r="VTQ23" s="123"/>
      <c r="VTR23" s="123"/>
      <c r="VTS23" s="123"/>
      <c r="VTT23" s="123"/>
      <c r="VTU23" s="123"/>
      <c r="VTV23" s="123"/>
      <c r="VTW23" s="123"/>
      <c r="VTX23" s="123"/>
      <c r="VTY23" s="123"/>
      <c r="VTZ23" s="123"/>
      <c r="VUA23" s="123"/>
      <c r="VUB23" s="123"/>
      <c r="VUC23" s="123"/>
      <c r="VUD23" s="123"/>
      <c r="VUE23" s="123"/>
      <c r="VUF23" s="123"/>
      <c r="VUG23" s="123"/>
      <c r="VUH23" s="123"/>
      <c r="VUI23" s="123"/>
      <c r="VUJ23" s="123"/>
      <c r="VUK23" s="123"/>
      <c r="VUL23" s="123"/>
      <c r="VUM23" s="123"/>
      <c r="VUN23" s="123"/>
      <c r="VUO23" s="123"/>
      <c r="VUP23" s="123"/>
      <c r="VUQ23" s="123"/>
      <c r="VUR23" s="123"/>
      <c r="VUS23" s="123"/>
      <c r="VUT23" s="123"/>
      <c r="VUU23" s="123"/>
      <c r="VUV23" s="123"/>
      <c r="VUW23" s="123"/>
      <c r="VUX23" s="123"/>
      <c r="VUY23" s="123"/>
      <c r="VUZ23" s="123"/>
      <c r="VVA23" s="123"/>
      <c r="VVB23" s="123"/>
      <c r="VVC23" s="123"/>
      <c r="VVD23" s="123"/>
      <c r="VVE23" s="123"/>
      <c r="VVF23" s="123"/>
      <c r="VVG23" s="123"/>
      <c r="VVH23" s="123"/>
      <c r="VVI23" s="123"/>
      <c r="VVJ23" s="123"/>
      <c r="VVK23" s="123"/>
      <c r="VVL23" s="123"/>
      <c r="VVM23" s="123"/>
      <c r="VVN23" s="123"/>
      <c r="VVO23" s="123"/>
      <c r="VVP23" s="123"/>
      <c r="VVQ23" s="123"/>
      <c r="VVR23" s="123"/>
      <c r="VVS23" s="123"/>
      <c r="VVT23" s="123"/>
      <c r="VVU23" s="123"/>
      <c r="VVV23" s="123"/>
      <c r="VVW23" s="123"/>
      <c r="VVX23" s="123"/>
      <c r="VVY23" s="123"/>
      <c r="VVZ23" s="123"/>
      <c r="VWA23" s="123"/>
      <c r="VWB23" s="123"/>
      <c r="VWC23" s="123"/>
      <c r="VWD23" s="123"/>
      <c r="VWE23" s="123"/>
      <c r="VWF23" s="123"/>
      <c r="VWG23" s="123"/>
      <c r="VWH23" s="123"/>
      <c r="VWI23" s="123"/>
      <c r="VWJ23" s="123"/>
      <c r="VWK23" s="123"/>
      <c r="VWL23" s="123"/>
      <c r="VWM23" s="123"/>
      <c r="VWN23" s="123"/>
      <c r="VWO23" s="123"/>
      <c r="VWP23" s="123"/>
      <c r="VWQ23" s="123"/>
      <c r="VWR23" s="123"/>
      <c r="VWS23" s="123"/>
      <c r="VWT23" s="123"/>
      <c r="VWU23" s="123"/>
      <c r="VWV23" s="123"/>
      <c r="VWW23" s="123"/>
      <c r="VWX23" s="123"/>
      <c r="VWY23" s="123"/>
      <c r="VWZ23" s="123"/>
      <c r="VXA23" s="123"/>
      <c r="VXB23" s="123"/>
      <c r="VXC23" s="123"/>
      <c r="VXD23" s="123"/>
      <c r="VXE23" s="123"/>
      <c r="VXF23" s="123"/>
      <c r="VXG23" s="123"/>
      <c r="VXH23" s="123"/>
      <c r="VXI23" s="123"/>
      <c r="VXJ23" s="123"/>
      <c r="VXK23" s="123"/>
      <c r="VXL23" s="123"/>
      <c r="VXM23" s="123"/>
      <c r="VXN23" s="123"/>
      <c r="VXO23" s="123"/>
      <c r="VXP23" s="123"/>
      <c r="VXQ23" s="123"/>
      <c r="VXR23" s="123"/>
      <c r="VXS23" s="123"/>
      <c r="VXT23" s="123"/>
      <c r="VXU23" s="123"/>
      <c r="VXV23" s="123"/>
      <c r="VXW23" s="123"/>
      <c r="VXX23" s="123"/>
      <c r="VXY23" s="123"/>
      <c r="VXZ23" s="123"/>
      <c r="VYA23" s="123"/>
      <c r="VYB23" s="123"/>
      <c r="VYC23" s="123"/>
      <c r="VYD23" s="123"/>
      <c r="VYE23" s="123"/>
      <c r="VYF23" s="123"/>
      <c r="VYG23" s="123"/>
      <c r="VYH23" s="123"/>
      <c r="VYI23" s="123"/>
      <c r="VYJ23" s="123"/>
      <c r="VYK23" s="123"/>
      <c r="VYL23" s="123"/>
      <c r="VYM23" s="123"/>
      <c r="VYN23" s="123"/>
      <c r="VYO23" s="123"/>
      <c r="VYP23" s="123"/>
      <c r="VYQ23" s="123"/>
      <c r="VYR23" s="123"/>
      <c r="VYS23" s="123"/>
      <c r="VYT23" s="123"/>
      <c r="VYU23" s="123"/>
      <c r="VYV23" s="123"/>
      <c r="VYW23" s="123"/>
      <c r="VYX23" s="123"/>
      <c r="VYY23" s="123"/>
      <c r="VYZ23" s="123"/>
      <c r="VZA23" s="123"/>
      <c r="VZB23" s="123"/>
      <c r="VZC23" s="123"/>
      <c r="VZD23" s="123"/>
      <c r="VZE23" s="123"/>
      <c r="VZF23" s="123"/>
      <c r="VZG23" s="123"/>
      <c r="VZH23" s="123"/>
      <c r="VZI23" s="123"/>
      <c r="VZJ23" s="123"/>
      <c r="VZK23" s="123"/>
      <c r="VZL23" s="123"/>
      <c r="VZM23" s="123"/>
      <c r="VZN23" s="123"/>
      <c r="VZO23" s="123"/>
      <c r="VZP23" s="123"/>
      <c r="VZQ23" s="123"/>
      <c r="VZR23" s="123"/>
      <c r="VZS23" s="123"/>
      <c r="VZT23" s="123"/>
      <c r="VZU23" s="123"/>
      <c r="VZV23" s="123"/>
      <c r="VZW23" s="123"/>
      <c r="VZX23" s="123"/>
      <c r="VZY23" s="123"/>
      <c r="VZZ23" s="123"/>
      <c r="WAA23" s="123"/>
      <c r="WAB23" s="123"/>
      <c r="WAC23" s="123"/>
      <c r="WAD23" s="123"/>
      <c r="WAE23" s="123"/>
      <c r="WAF23" s="123"/>
      <c r="WAG23" s="123"/>
      <c r="WAH23" s="123"/>
      <c r="WAI23" s="123"/>
      <c r="WAJ23" s="123"/>
      <c r="WAK23" s="123"/>
      <c r="WAL23" s="123"/>
      <c r="WAM23" s="123"/>
      <c r="WAN23" s="123"/>
      <c r="WAO23" s="123"/>
      <c r="WAP23" s="123"/>
      <c r="WAQ23" s="123"/>
      <c r="WAR23" s="123"/>
      <c r="WAS23" s="123"/>
      <c r="WAT23" s="123"/>
      <c r="WAU23" s="123"/>
      <c r="WAV23" s="123"/>
      <c r="WAW23" s="123"/>
      <c r="WAX23" s="123"/>
      <c r="WAY23" s="123"/>
      <c r="WAZ23" s="123"/>
      <c r="WBA23" s="123"/>
      <c r="WBB23" s="123"/>
      <c r="WBC23" s="123"/>
      <c r="WBD23" s="123"/>
      <c r="WBE23" s="123"/>
      <c r="WBF23" s="123"/>
      <c r="WBG23" s="123"/>
      <c r="WBH23" s="123"/>
      <c r="WBI23" s="123"/>
      <c r="WBJ23" s="123"/>
      <c r="WBK23" s="123"/>
      <c r="WBL23" s="123"/>
      <c r="WBM23" s="123"/>
      <c r="WBN23" s="123"/>
      <c r="WBO23" s="123"/>
      <c r="WBP23" s="123"/>
      <c r="WBQ23" s="123"/>
      <c r="WBR23" s="123"/>
      <c r="WBS23" s="123"/>
      <c r="WBT23" s="123"/>
      <c r="WBU23" s="123"/>
      <c r="WBV23" s="123"/>
      <c r="WBW23" s="123"/>
      <c r="WBX23" s="123"/>
      <c r="WBY23" s="123"/>
      <c r="WBZ23" s="123"/>
      <c r="WCA23" s="123"/>
      <c r="WCB23" s="123"/>
      <c r="WCC23" s="123"/>
      <c r="WCD23" s="123"/>
      <c r="WCE23" s="123"/>
      <c r="WCF23" s="123"/>
      <c r="WCG23" s="123"/>
      <c r="WCH23" s="123"/>
      <c r="WCI23" s="123"/>
      <c r="WCJ23" s="123"/>
      <c r="WCK23" s="123"/>
      <c r="WCL23" s="123"/>
      <c r="WCM23" s="123"/>
      <c r="WCN23" s="123"/>
      <c r="WCO23" s="123"/>
      <c r="WCP23" s="123"/>
      <c r="WCQ23" s="123"/>
      <c r="WCR23" s="123"/>
      <c r="WCS23" s="123"/>
      <c r="WCT23" s="123"/>
      <c r="WCU23" s="123"/>
      <c r="WCV23" s="123"/>
      <c r="WCW23" s="123"/>
      <c r="WCX23" s="123"/>
      <c r="WCY23" s="123"/>
      <c r="WCZ23" s="123"/>
      <c r="WDA23" s="123"/>
      <c r="WDB23" s="123"/>
      <c r="WDC23" s="123"/>
      <c r="WDD23" s="123"/>
      <c r="WDE23" s="123"/>
      <c r="WDF23" s="123"/>
      <c r="WDG23" s="123"/>
      <c r="WDH23" s="123"/>
      <c r="WDI23" s="123"/>
      <c r="WDJ23" s="123"/>
      <c r="WDK23" s="123"/>
      <c r="WDL23" s="123"/>
      <c r="WDM23" s="123"/>
      <c r="WDN23" s="123"/>
      <c r="WDO23" s="123"/>
      <c r="WDP23" s="123"/>
      <c r="WDQ23" s="123"/>
      <c r="WDR23" s="123"/>
      <c r="WDS23" s="123"/>
      <c r="WDT23" s="123"/>
      <c r="WDU23" s="123"/>
      <c r="WDV23" s="123"/>
      <c r="WDW23" s="123"/>
      <c r="WDX23" s="123"/>
      <c r="WDY23" s="123"/>
      <c r="WDZ23" s="123"/>
      <c r="WEA23" s="123"/>
      <c r="WEB23" s="123"/>
      <c r="WEC23" s="123"/>
      <c r="WED23" s="123"/>
      <c r="WEE23" s="123"/>
      <c r="WEF23" s="123"/>
      <c r="WEG23" s="123"/>
      <c r="WEH23" s="123"/>
      <c r="WEI23" s="123"/>
      <c r="WEJ23" s="123"/>
      <c r="WEK23" s="123"/>
      <c r="WEL23" s="123"/>
      <c r="WEM23" s="123"/>
      <c r="WEN23" s="123"/>
      <c r="WEO23" s="123"/>
      <c r="WEP23" s="123"/>
      <c r="WEQ23" s="123"/>
      <c r="WER23" s="123"/>
      <c r="WES23" s="123"/>
      <c r="WET23" s="123"/>
      <c r="WEU23" s="123"/>
      <c r="WEV23" s="123"/>
      <c r="WEW23" s="123"/>
      <c r="WEX23" s="123"/>
      <c r="WEY23" s="123"/>
      <c r="WEZ23" s="123"/>
      <c r="WFA23" s="123"/>
      <c r="WFB23" s="123"/>
      <c r="WFC23" s="123"/>
      <c r="WFD23" s="123"/>
      <c r="WFE23" s="123"/>
      <c r="WFF23" s="123"/>
      <c r="WFG23" s="123"/>
      <c r="WFH23" s="123"/>
      <c r="WFI23" s="123"/>
      <c r="WFJ23" s="123"/>
      <c r="WFK23" s="123"/>
      <c r="WFL23" s="123"/>
      <c r="WFM23" s="123"/>
      <c r="WFN23" s="123"/>
      <c r="WFO23" s="123"/>
      <c r="WFP23" s="123"/>
      <c r="WFQ23" s="123"/>
      <c r="WFR23" s="123"/>
      <c r="WFS23" s="123"/>
      <c r="WFT23" s="123"/>
      <c r="WFU23" s="123"/>
      <c r="WFV23" s="123"/>
      <c r="WFW23" s="123"/>
      <c r="WFX23" s="123"/>
      <c r="WFY23" s="123"/>
      <c r="WFZ23" s="123"/>
      <c r="WGA23" s="123"/>
      <c r="WGB23" s="123"/>
      <c r="WGC23" s="123"/>
      <c r="WGD23" s="123"/>
      <c r="WGE23" s="123"/>
      <c r="WGF23" s="123"/>
      <c r="WGG23" s="123"/>
      <c r="WGH23" s="123"/>
      <c r="WGI23" s="123"/>
      <c r="WGJ23" s="123"/>
      <c r="WGK23" s="123"/>
      <c r="WGL23" s="123"/>
      <c r="WGM23" s="123"/>
      <c r="WGN23" s="123"/>
      <c r="WGO23" s="123"/>
      <c r="WGP23" s="123"/>
      <c r="WGQ23" s="123"/>
      <c r="WGR23" s="123"/>
      <c r="WGS23" s="123"/>
      <c r="WGT23" s="123"/>
      <c r="WGU23" s="123"/>
      <c r="WGV23" s="123"/>
      <c r="WGW23" s="123"/>
      <c r="WGX23" s="123"/>
      <c r="WGY23" s="123"/>
      <c r="WGZ23" s="123"/>
      <c r="WHA23" s="123"/>
      <c r="WHB23" s="123"/>
      <c r="WHC23" s="123"/>
      <c r="WHD23" s="123"/>
      <c r="WHE23" s="123"/>
      <c r="WHF23" s="123"/>
      <c r="WHG23" s="123"/>
      <c r="WHH23" s="123"/>
      <c r="WHI23" s="123"/>
      <c r="WHJ23" s="123"/>
      <c r="WHK23" s="123"/>
      <c r="WHL23" s="123"/>
      <c r="WHM23" s="123"/>
      <c r="WHN23" s="123"/>
      <c r="WHO23" s="123"/>
      <c r="WHP23" s="123"/>
      <c r="WHQ23" s="123"/>
      <c r="WHR23" s="123"/>
      <c r="WHS23" s="123"/>
      <c r="WHT23" s="123"/>
      <c r="WHU23" s="123"/>
      <c r="WHV23" s="123"/>
      <c r="WHW23" s="123"/>
      <c r="WHX23" s="123"/>
      <c r="WHY23" s="123"/>
      <c r="WHZ23" s="123"/>
      <c r="WIA23" s="123"/>
      <c r="WIB23" s="123"/>
      <c r="WIC23" s="123"/>
      <c r="WID23" s="123"/>
      <c r="WIE23" s="123"/>
      <c r="WIF23" s="123"/>
      <c r="WIG23" s="123"/>
      <c r="WIH23" s="123"/>
      <c r="WII23" s="123"/>
      <c r="WIJ23" s="123"/>
      <c r="WIK23" s="123"/>
      <c r="WIL23" s="123"/>
      <c r="WIM23" s="123"/>
      <c r="WIN23" s="123"/>
      <c r="WIO23" s="123"/>
      <c r="WIP23" s="123"/>
      <c r="WIQ23" s="123"/>
      <c r="WIR23" s="123"/>
      <c r="WIS23" s="123"/>
      <c r="WIT23" s="123"/>
      <c r="WIU23" s="123"/>
      <c r="WIV23" s="123"/>
      <c r="WIW23" s="123"/>
      <c r="WIX23" s="123"/>
      <c r="WIY23" s="123"/>
      <c r="WIZ23" s="123"/>
      <c r="WJA23" s="123"/>
      <c r="WJB23" s="123"/>
      <c r="WJC23" s="123"/>
      <c r="WJD23" s="123"/>
      <c r="WJE23" s="123"/>
      <c r="WJF23" s="123"/>
      <c r="WJG23" s="123"/>
      <c r="WJH23" s="123"/>
      <c r="WJI23" s="123"/>
      <c r="WJJ23" s="123"/>
      <c r="WJK23" s="123"/>
      <c r="WJL23" s="123"/>
      <c r="WJM23" s="123"/>
      <c r="WJN23" s="123"/>
      <c r="WJO23" s="123"/>
      <c r="WJP23" s="123"/>
      <c r="WJQ23" s="123"/>
      <c r="WJR23" s="123"/>
      <c r="WJS23" s="123"/>
      <c r="WJT23" s="123"/>
      <c r="WJU23" s="123"/>
      <c r="WJV23" s="123"/>
      <c r="WJW23" s="123"/>
      <c r="WJX23" s="123"/>
      <c r="WJY23" s="123"/>
      <c r="WJZ23" s="123"/>
      <c r="WKA23" s="123"/>
      <c r="WKB23" s="123"/>
      <c r="WKC23" s="123"/>
      <c r="WKD23" s="123"/>
      <c r="WKE23" s="123"/>
      <c r="WKF23" s="123"/>
      <c r="WKG23" s="123"/>
      <c r="WKH23" s="123"/>
      <c r="WKI23" s="123"/>
      <c r="WKJ23" s="123"/>
      <c r="WKK23" s="123"/>
      <c r="WKL23" s="123"/>
      <c r="WKM23" s="123"/>
      <c r="WKN23" s="123"/>
      <c r="WKO23" s="123"/>
      <c r="WKP23" s="123"/>
      <c r="WKQ23" s="123"/>
      <c r="WKR23" s="123"/>
      <c r="WKS23" s="123"/>
      <c r="WKT23" s="123"/>
      <c r="WKU23" s="123"/>
      <c r="WKV23" s="123"/>
      <c r="WKW23" s="123"/>
      <c r="WKX23" s="123"/>
      <c r="WKY23" s="123"/>
      <c r="WKZ23" s="123"/>
      <c r="WLA23" s="123"/>
      <c r="WLB23" s="123"/>
      <c r="WLC23" s="123"/>
      <c r="WLD23" s="123"/>
      <c r="WLE23" s="123"/>
      <c r="WLF23" s="123"/>
      <c r="WLG23" s="123"/>
      <c r="WLH23" s="123"/>
      <c r="WLI23" s="123"/>
      <c r="WLJ23" s="123"/>
      <c r="WLK23" s="123"/>
      <c r="WLL23" s="123"/>
      <c r="WLM23" s="123"/>
      <c r="WLN23" s="123"/>
      <c r="WLO23" s="123"/>
      <c r="WLP23" s="123"/>
      <c r="WLQ23" s="123"/>
      <c r="WLR23" s="123"/>
      <c r="WLS23" s="123"/>
      <c r="WLT23" s="123"/>
      <c r="WLU23" s="123"/>
      <c r="WLV23" s="123"/>
      <c r="WLW23" s="123"/>
      <c r="WLX23" s="123"/>
      <c r="WLY23" s="123"/>
      <c r="WLZ23" s="123"/>
      <c r="WMA23" s="123"/>
      <c r="WMB23" s="123"/>
      <c r="WMC23" s="123"/>
      <c r="WMD23" s="123"/>
      <c r="WME23" s="123"/>
      <c r="WMF23" s="123"/>
      <c r="WMG23" s="123"/>
      <c r="WMH23" s="123"/>
      <c r="WMI23" s="123"/>
      <c r="WMJ23" s="123"/>
      <c r="WMK23" s="123"/>
      <c r="WML23" s="123"/>
      <c r="WMM23" s="123"/>
      <c r="WMN23" s="123"/>
      <c r="WMO23" s="123"/>
      <c r="WMP23" s="123"/>
      <c r="WMQ23" s="123"/>
      <c r="WMR23" s="123"/>
      <c r="WMS23" s="123"/>
      <c r="WMT23" s="123"/>
      <c r="WMU23" s="123"/>
      <c r="WMV23" s="123"/>
      <c r="WMW23" s="123"/>
      <c r="WMX23" s="123"/>
      <c r="WMY23" s="123"/>
      <c r="WMZ23" s="123"/>
      <c r="WNA23" s="123"/>
      <c r="WNB23" s="123"/>
      <c r="WNC23" s="123"/>
      <c r="WND23" s="123"/>
      <c r="WNE23" s="123"/>
      <c r="WNF23" s="123"/>
      <c r="WNG23" s="123"/>
      <c r="WNH23" s="123"/>
      <c r="WNI23" s="123"/>
      <c r="WNJ23" s="123"/>
      <c r="WNK23" s="123"/>
      <c r="WNL23" s="123"/>
      <c r="WNM23" s="123"/>
      <c r="WNN23" s="123"/>
      <c r="WNO23" s="123"/>
      <c r="WNP23" s="123"/>
      <c r="WNQ23" s="123"/>
      <c r="WNR23" s="123"/>
      <c r="WNS23" s="123"/>
      <c r="WNT23" s="123"/>
      <c r="WNU23" s="123"/>
      <c r="WNV23" s="123"/>
      <c r="WNW23" s="123"/>
      <c r="WNX23" s="123"/>
      <c r="WNY23" s="123"/>
      <c r="WNZ23" s="123"/>
      <c r="WOA23" s="123"/>
      <c r="WOB23" s="123"/>
      <c r="WOC23" s="123"/>
      <c r="WOD23" s="123"/>
      <c r="WOE23" s="123"/>
      <c r="WOF23" s="123"/>
      <c r="WOG23" s="123"/>
      <c r="WOH23" s="123"/>
      <c r="WOI23" s="123"/>
      <c r="WOJ23" s="123"/>
      <c r="WOK23" s="123"/>
      <c r="WOL23" s="123"/>
      <c r="WOM23" s="123"/>
      <c r="WON23" s="123"/>
      <c r="WOO23" s="123"/>
      <c r="WOP23" s="123"/>
      <c r="WOQ23" s="123"/>
      <c r="WOR23" s="123"/>
      <c r="WOS23" s="123"/>
      <c r="WOT23" s="123"/>
      <c r="WOU23" s="123"/>
      <c r="WOV23" s="123"/>
      <c r="WOW23" s="123"/>
      <c r="WOX23" s="123"/>
      <c r="WOY23" s="123"/>
      <c r="WOZ23" s="123"/>
      <c r="WPA23" s="123"/>
      <c r="WPB23" s="123"/>
      <c r="WPC23" s="123"/>
      <c r="WPD23" s="123"/>
      <c r="WPE23" s="123"/>
      <c r="WPF23" s="123"/>
      <c r="WPG23" s="123"/>
      <c r="WPH23" s="123"/>
      <c r="WPI23" s="123"/>
      <c r="WPJ23" s="123"/>
      <c r="WPK23" s="123"/>
      <c r="WPL23" s="123"/>
      <c r="WPM23" s="123"/>
      <c r="WPN23" s="123"/>
      <c r="WPO23" s="123"/>
      <c r="WPP23" s="123"/>
      <c r="WPQ23" s="123"/>
      <c r="WPR23" s="123"/>
      <c r="WPS23" s="123"/>
      <c r="WPT23" s="123"/>
      <c r="WPU23" s="123"/>
      <c r="WPV23" s="123"/>
      <c r="WPW23" s="123"/>
      <c r="WPX23" s="123"/>
      <c r="WPY23" s="123"/>
      <c r="WPZ23" s="123"/>
      <c r="WQA23" s="123"/>
      <c r="WQB23" s="123"/>
      <c r="WQC23" s="123"/>
      <c r="WQD23" s="123"/>
      <c r="WQE23" s="123"/>
      <c r="WQF23" s="123"/>
      <c r="WQG23" s="123"/>
      <c r="WQH23" s="123"/>
      <c r="WQI23" s="123"/>
      <c r="WQJ23" s="123"/>
      <c r="WQK23" s="123"/>
      <c r="WQL23" s="123"/>
      <c r="WQM23" s="123"/>
      <c r="WQN23" s="123"/>
      <c r="WQO23" s="123"/>
      <c r="WQP23" s="123"/>
      <c r="WQQ23" s="123"/>
      <c r="WQR23" s="123"/>
      <c r="WQS23" s="123"/>
      <c r="WQT23" s="123"/>
      <c r="WQU23" s="123"/>
      <c r="WQV23" s="123"/>
      <c r="WQW23" s="123"/>
      <c r="WQX23" s="123"/>
      <c r="WQY23" s="123"/>
      <c r="WQZ23" s="123"/>
      <c r="WRA23" s="123"/>
      <c r="WRB23" s="123"/>
      <c r="WRC23" s="123"/>
      <c r="WRD23" s="123"/>
      <c r="WRE23" s="123"/>
      <c r="WRF23" s="123"/>
      <c r="WRG23" s="123"/>
      <c r="WRH23" s="123"/>
      <c r="WRI23" s="123"/>
      <c r="WRJ23" s="123"/>
      <c r="WRK23" s="123"/>
      <c r="WRL23" s="123"/>
      <c r="WRM23" s="123"/>
      <c r="WRN23" s="123"/>
      <c r="WRO23" s="123"/>
      <c r="WRP23" s="123"/>
      <c r="WRQ23" s="123"/>
      <c r="WRR23" s="123"/>
      <c r="WRS23" s="123"/>
      <c r="WRT23" s="123"/>
      <c r="WRU23" s="123"/>
      <c r="WRV23" s="123"/>
      <c r="WRW23" s="123"/>
      <c r="WRX23" s="123"/>
      <c r="WRY23" s="123"/>
      <c r="WRZ23" s="123"/>
      <c r="WSA23" s="123"/>
      <c r="WSB23" s="123"/>
      <c r="WSC23" s="123"/>
      <c r="WSD23" s="123"/>
      <c r="WSE23" s="123"/>
      <c r="WSF23" s="123"/>
      <c r="WSG23" s="123"/>
      <c r="WSH23" s="123"/>
      <c r="WSI23" s="123"/>
      <c r="WSJ23" s="123"/>
      <c r="WSK23" s="123"/>
      <c r="WSL23" s="123"/>
      <c r="WSM23" s="123"/>
      <c r="WSN23" s="123"/>
      <c r="WSO23" s="123"/>
      <c r="WSP23" s="123"/>
      <c r="WSQ23" s="123"/>
      <c r="WSR23" s="123"/>
      <c r="WSS23" s="123"/>
      <c r="WST23" s="123"/>
      <c r="WSU23" s="123"/>
      <c r="WSV23" s="123"/>
      <c r="WSW23" s="123"/>
      <c r="WSX23" s="123"/>
      <c r="WSY23" s="123"/>
      <c r="WSZ23" s="123"/>
      <c r="WTA23" s="123"/>
      <c r="WTB23" s="123"/>
      <c r="WTC23" s="123"/>
      <c r="WTD23" s="123"/>
      <c r="WTE23" s="123"/>
      <c r="WTF23" s="123"/>
      <c r="WTG23" s="123"/>
      <c r="WTH23" s="123"/>
      <c r="WTI23" s="123"/>
      <c r="WTJ23" s="123"/>
      <c r="WTK23" s="123"/>
      <c r="WTL23" s="123"/>
      <c r="WTM23" s="123"/>
      <c r="WTN23" s="123"/>
      <c r="WTO23" s="123"/>
      <c r="WTP23" s="123"/>
      <c r="WTQ23" s="123"/>
      <c r="WTR23" s="123"/>
      <c r="WTS23" s="123"/>
      <c r="WTT23" s="123"/>
      <c r="WTU23" s="123"/>
      <c r="WTV23" s="123"/>
      <c r="WTW23" s="123"/>
      <c r="WTX23" s="123"/>
      <c r="WTY23" s="123"/>
      <c r="WTZ23" s="123"/>
      <c r="WUA23" s="123"/>
      <c r="WUB23" s="123"/>
      <c r="WUC23" s="123"/>
      <c r="WUD23" s="123"/>
      <c r="WUE23" s="123"/>
      <c r="WUF23" s="123"/>
      <c r="WUG23" s="123"/>
      <c r="WUH23" s="123"/>
      <c r="WUI23" s="123"/>
      <c r="WUJ23" s="123"/>
      <c r="WUK23" s="123"/>
      <c r="WUL23" s="123"/>
      <c r="WUM23" s="123"/>
      <c r="WUN23" s="123"/>
      <c r="WUO23" s="123"/>
      <c r="WUP23" s="123"/>
      <c r="WUQ23" s="123"/>
      <c r="WUR23" s="123"/>
      <c r="WUS23" s="123"/>
      <c r="WUT23" s="123"/>
      <c r="WUU23" s="123"/>
      <c r="WUV23" s="123"/>
      <c r="WUW23" s="123"/>
      <c r="WUX23" s="123"/>
      <c r="WUY23" s="123"/>
      <c r="WUZ23" s="123"/>
      <c r="WVA23" s="123"/>
      <c r="WVB23" s="123"/>
      <c r="WVC23" s="123"/>
      <c r="WVD23" s="123"/>
      <c r="WVE23" s="123"/>
      <c r="WVF23" s="123"/>
      <c r="WVG23" s="123"/>
      <c r="WVH23" s="123"/>
      <c r="WVI23" s="123"/>
      <c r="WVJ23" s="123"/>
      <c r="WVK23" s="123"/>
      <c r="WVL23" s="123"/>
      <c r="WVM23" s="123"/>
      <c r="WVN23" s="123"/>
      <c r="WVO23" s="123"/>
      <c r="WVP23" s="123"/>
      <c r="WVQ23" s="123"/>
      <c r="WVR23" s="123"/>
      <c r="WVS23" s="123"/>
      <c r="WVT23" s="123"/>
      <c r="WVU23" s="123"/>
      <c r="WVV23" s="123"/>
      <c r="WVW23" s="123"/>
      <c r="WVX23" s="123"/>
      <c r="WVY23" s="123"/>
      <c r="WVZ23" s="123"/>
      <c r="WWA23" s="123"/>
      <c r="WWB23" s="123"/>
      <c r="WWC23" s="123"/>
      <c r="WWD23" s="123"/>
      <c r="WWE23" s="123"/>
      <c r="WWF23" s="123"/>
      <c r="WWG23" s="123"/>
      <c r="WWH23" s="123"/>
      <c r="WWI23" s="123"/>
      <c r="WWJ23" s="123"/>
      <c r="WWK23" s="123"/>
      <c r="WWL23" s="123"/>
      <c r="WWM23" s="123"/>
      <c r="WWN23" s="123"/>
      <c r="WWO23" s="123"/>
      <c r="WWP23" s="123"/>
      <c r="WWQ23" s="123"/>
      <c r="WWR23" s="123"/>
      <c r="WWS23" s="123"/>
      <c r="WWT23" s="123"/>
      <c r="WWU23" s="123"/>
      <c r="WWV23" s="123"/>
      <c r="WWW23" s="123"/>
      <c r="WWX23" s="123"/>
      <c r="WWY23" s="123"/>
      <c r="WWZ23" s="123"/>
      <c r="WXA23" s="123"/>
      <c r="WXB23" s="123"/>
      <c r="WXC23" s="123"/>
      <c r="WXD23" s="123"/>
      <c r="WXE23" s="123"/>
      <c r="WXF23" s="123"/>
      <c r="WXG23" s="123"/>
      <c r="WXH23" s="123"/>
      <c r="WXI23" s="123"/>
      <c r="WXJ23" s="123"/>
      <c r="WXK23" s="123"/>
      <c r="WXL23" s="123"/>
      <c r="WXM23" s="123"/>
      <c r="WXN23" s="123"/>
      <c r="WXO23" s="123"/>
      <c r="WXP23" s="123"/>
      <c r="WXQ23" s="123"/>
      <c r="WXR23" s="123"/>
      <c r="WXS23" s="123"/>
      <c r="WXT23" s="123"/>
      <c r="WXU23" s="123"/>
      <c r="WXV23" s="123"/>
      <c r="WXW23" s="123"/>
      <c r="WXX23" s="123"/>
      <c r="WXY23" s="123"/>
      <c r="WXZ23" s="123"/>
      <c r="WYA23" s="123"/>
      <c r="WYB23" s="123"/>
      <c r="WYC23" s="123"/>
      <c r="WYD23" s="123"/>
      <c r="WYE23" s="123"/>
      <c r="WYF23" s="123"/>
      <c r="WYG23" s="123"/>
      <c r="WYH23" s="123"/>
      <c r="WYI23" s="123"/>
      <c r="WYJ23" s="123"/>
      <c r="WYK23" s="123"/>
      <c r="WYL23" s="123"/>
      <c r="WYM23" s="123"/>
      <c r="WYN23" s="123"/>
      <c r="WYO23" s="123"/>
      <c r="WYP23" s="123"/>
      <c r="WYQ23" s="123"/>
      <c r="WYR23" s="123"/>
      <c r="WYS23" s="123"/>
      <c r="WYT23" s="123"/>
      <c r="WYU23" s="123"/>
      <c r="WYV23" s="123"/>
      <c r="WYW23" s="123"/>
      <c r="WYX23" s="123"/>
      <c r="WYY23" s="123"/>
      <c r="WYZ23" s="123"/>
      <c r="WZA23" s="123"/>
      <c r="WZB23" s="123"/>
      <c r="WZC23" s="123"/>
      <c r="WZD23" s="123"/>
      <c r="WZE23" s="123"/>
      <c r="WZF23" s="123"/>
      <c r="WZG23" s="123"/>
      <c r="WZH23" s="123"/>
      <c r="WZI23" s="123"/>
      <c r="WZJ23" s="123"/>
      <c r="WZK23" s="123"/>
      <c r="WZL23" s="123"/>
      <c r="WZM23" s="123"/>
      <c r="WZN23" s="123"/>
      <c r="WZO23" s="123"/>
      <c r="WZP23" s="123"/>
      <c r="WZQ23" s="123"/>
      <c r="WZR23" s="123"/>
      <c r="WZS23" s="123"/>
      <c r="WZT23" s="123"/>
      <c r="WZU23" s="123"/>
      <c r="WZV23" s="123"/>
      <c r="WZW23" s="123"/>
      <c r="WZX23" s="123"/>
      <c r="WZY23" s="123"/>
      <c r="WZZ23" s="123"/>
      <c r="XAA23" s="123"/>
      <c r="XAB23" s="123"/>
      <c r="XAC23" s="123"/>
      <c r="XAD23" s="123"/>
      <c r="XAE23" s="123"/>
      <c r="XAF23" s="123"/>
      <c r="XAG23" s="123"/>
      <c r="XAH23" s="123"/>
      <c r="XAI23" s="123"/>
      <c r="XAJ23" s="123"/>
      <c r="XAK23" s="123"/>
      <c r="XAL23" s="123"/>
      <c r="XAM23" s="123"/>
      <c r="XAN23" s="123"/>
      <c r="XAO23" s="123"/>
      <c r="XAP23" s="123"/>
      <c r="XAQ23" s="123"/>
      <c r="XAR23" s="123"/>
      <c r="XAS23" s="123"/>
      <c r="XAT23" s="123"/>
      <c r="XAU23" s="123"/>
      <c r="XAV23" s="123"/>
      <c r="XAW23" s="123"/>
      <c r="XAX23" s="123"/>
      <c r="XAY23" s="123"/>
      <c r="XAZ23" s="123"/>
      <c r="XBA23" s="123"/>
      <c r="XBB23" s="123"/>
      <c r="XBC23" s="123"/>
      <c r="XBD23" s="123"/>
      <c r="XBE23" s="123"/>
      <c r="XBF23" s="123"/>
      <c r="XBG23" s="123"/>
      <c r="XBH23" s="123"/>
      <c r="XBI23" s="123"/>
      <c r="XBJ23" s="123"/>
      <c r="XBK23" s="123"/>
      <c r="XBL23" s="123"/>
      <c r="XBM23" s="123"/>
      <c r="XBN23" s="123"/>
      <c r="XBO23" s="123"/>
      <c r="XBP23" s="123"/>
      <c r="XBQ23" s="123"/>
      <c r="XBR23" s="123"/>
      <c r="XBS23" s="123"/>
      <c r="XBT23" s="123"/>
      <c r="XBU23" s="123"/>
      <c r="XBV23" s="123"/>
      <c r="XBW23" s="123"/>
      <c r="XBX23" s="123"/>
      <c r="XBY23" s="123"/>
      <c r="XBZ23" s="123"/>
      <c r="XCA23" s="123"/>
      <c r="XCB23" s="123"/>
      <c r="XCC23" s="123"/>
      <c r="XCD23" s="123"/>
      <c r="XCE23" s="123"/>
      <c r="XCF23" s="123"/>
      <c r="XCG23" s="123"/>
      <c r="XCH23" s="123"/>
      <c r="XCI23" s="123"/>
      <c r="XCJ23" s="123"/>
      <c r="XCK23" s="123"/>
      <c r="XCL23" s="123"/>
      <c r="XCM23" s="123"/>
      <c r="XCN23" s="123"/>
      <c r="XCO23" s="123"/>
      <c r="XCP23" s="123"/>
      <c r="XCQ23" s="123"/>
      <c r="XCR23" s="123"/>
      <c r="XCS23" s="123"/>
      <c r="XCT23" s="123"/>
      <c r="XCU23" s="123"/>
      <c r="XCV23" s="123"/>
      <c r="XCW23" s="123"/>
      <c r="XCX23" s="123"/>
      <c r="XCY23" s="123"/>
      <c r="XCZ23" s="123"/>
      <c r="XDA23" s="123"/>
      <c r="XDB23" s="123"/>
      <c r="XDC23" s="123"/>
      <c r="XDD23" s="123"/>
      <c r="XDE23" s="123"/>
      <c r="XDF23" s="123"/>
      <c r="XDG23" s="123"/>
      <c r="XDH23" s="123"/>
      <c r="XDI23" s="123"/>
      <c r="XDJ23" s="123"/>
      <c r="XDK23" s="123"/>
      <c r="XDL23" s="123"/>
      <c r="XDM23" s="123"/>
      <c r="XDN23" s="123"/>
      <c r="XDO23" s="123"/>
      <c r="XDP23" s="123"/>
      <c r="XDQ23" s="123"/>
      <c r="XDR23" s="123"/>
    </row>
    <row r="24" spans="1:16346" ht="16.5" customHeight="1" x14ac:dyDescent="0.35">
      <c r="A24" s="135"/>
      <c r="B24" s="17"/>
      <c r="C24" s="17"/>
      <c r="D24" s="17"/>
      <c r="E24" s="17"/>
      <c r="F24" s="17"/>
      <c r="G24" s="17"/>
      <c r="H24" s="17"/>
      <c r="I24" s="17"/>
      <c r="J24" s="17"/>
      <c r="K24" s="17"/>
      <c r="L24" s="17"/>
      <c r="M24" s="17"/>
      <c r="N24" s="17"/>
      <c r="O24" s="17"/>
      <c r="P24" s="17"/>
      <c r="Q24" s="17"/>
      <c r="R24" s="17"/>
      <c r="S24" s="17"/>
    </row>
    <row r="25" spans="1:16346" ht="16.5" customHeight="1" x14ac:dyDescent="0.35">
      <c r="A25" s="443" t="s">
        <v>321</v>
      </c>
      <c r="B25" s="443"/>
      <c r="C25" s="443"/>
      <c r="D25" s="17"/>
      <c r="E25" s="17"/>
      <c r="F25" s="17"/>
      <c r="G25" s="17"/>
      <c r="H25" s="17"/>
      <c r="I25" s="17"/>
      <c r="J25" s="17"/>
      <c r="K25" s="17"/>
      <c r="L25" s="17"/>
      <c r="M25" s="17"/>
      <c r="N25" s="17"/>
      <c r="O25" s="17"/>
      <c r="P25" s="17"/>
      <c r="Q25" s="17"/>
      <c r="R25" s="17"/>
      <c r="S25" s="17"/>
    </row>
    <row r="26" spans="1:16346" ht="54.75" customHeight="1" x14ac:dyDescent="0.35">
      <c r="A26" s="45" t="s">
        <v>307</v>
      </c>
      <c r="B26" s="45" t="s">
        <v>308</v>
      </c>
      <c r="C26" s="45" t="s">
        <v>309</v>
      </c>
      <c r="D26" s="45" t="str">
        <f t="shared" ref="D26:S26" si="6">D2</f>
        <v xml:space="preserve">1. 
Gamle Oslo </v>
      </c>
      <c r="E26" s="45" t="str">
        <f t="shared" si="6"/>
        <v>2. 
Grünerløkka</v>
      </c>
      <c r="F26" s="45" t="str">
        <f t="shared" si="6"/>
        <v>3. 
Sagene</v>
      </c>
      <c r="G26" s="45" t="str">
        <f t="shared" si="6"/>
        <v>4. 
St. Hanshaugen</v>
      </c>
      <c r="H26" s="45" t="str">
        <f t="shared" si="6"/>
        <v>5. 
Frogner</v>
      </c>
      <c r="I26" s="45" t="str">
        <f t="shared" si="6"/>
        <v>6. 
Ullern</v>
      </c>
      <c r="J26" s="45" t="str">
        <f t="shared" si="6"/>
        <v>7. 
Vestre Aker</v>
      </c>
      <c r="K26" s="45" t="str">
        <f t="shared" si="6"/>
        <v>8. 
Nordre Aker</v>
      </c>
      <c r="L26" s="45" t="str">
        <f t="shared" si="6"/>
        <v>9. 
Bjerke</v>
      </c>
      <c r="M26" s="45" t="str">
        <f t="shared" si="6"/>
        <v>10. 
Grorud</v>
      </c>
      <c r="N26" s="45" t="str">
        <f t="shared" si="6"/>
        <v>11. 
Stovner</v>
      </c>
      <c r="O26" s="45" t="str">
        <f t="shared" si="6"/>
        <v>12. 
Alna</v>
      </c>
      <c r="P26" s="45" t="str">
        <f t="shared" si="6"/>
        <v>13. 
Østensjø</v>
      </c>
      <c r="Q26" s="45" t="str">
        <f t="shared" si="6"/>
        <v>14.
Nordstrand</v>
      </c>
      <c r="R26" s="45" t="str">
        <f t="shared" si="6"/>
        <v>15. 
Søndre Nordstrand</v>
      </c>
      <c r="S26" s="45" t="str">
        <f t="shared" si="6"/>
        <v>Sum</v>
      </c>
    </row>
    <row r="27" spans="1:16346" ht="16.5" customHeight="1" x14ac:dyDescent="0.35">
      <c r="A27" s="17"/>
      <c r="B27" s="17"/>
      <c r="C27" s="17"/>
      <c r="D27" s="51"/>
      <c r="E27" s="74"/>
      <c r="F27" s="74"/>
      <c r="G27" s="74"/>
      <c r="H27" s="51"/>
      <c r="I27" s="51"/>
      <c r="J27" s="51"/>
      <c r="K27" s="51"/>
      <c r="L27" s="51"/>
      <c r="M27" s="51"/>
      <c r="N27" s="51"/>
      <c r="O27" s="51"/>
      <c r="P27" s="51"/>
      <c r="Q27" s="51"/>
      <c r="R27" s="51"/>
      <c r="S27" s="51"/>
    </row>
    <row r="28" spans="1:16346" ht="16.5" customHeight="1" x14ac:dyDescent="0.35">
      <c r="A28" s="69" t="s">
        <v>310</v>
      </c>
      <c r="B28" s="69" t="s">
        <v>311</v>
      </c>
      <c r="C28" s="136" t="s">
        <v>202</v>
      </c>
      <c r="D28" s="126">
        <f>SUM(D29:D34)</f>
        <v>480</v>
      </c>
      <c r="E28" s="126">
        <f t="shared" ref="E28:R28" si="7">SUM(E29:E34)</f>
        <v>348</v>
      </c>
      <c r="F28" s="126">
        <f t="shared" si="7"/>
        <v>424</v>
      </c>
      <c r="G28" s="126">
        <f t="shared" si="7"/>
        <v>516</v>
      </c>
      <c r="H28" s="126">
        <f t="shared" si="7"/>
        <v>385</v>
      </c>
      <c r="I28" s="126">
        <f t="shared" si="7"/>
        <v>317</v>
      </c>
      <c r="J28" s="126">
        <f t="shared" si="7"/>
        <v>613</v>
      </c>
      <c r="K28" s="126">
        <f t="shared" si="7"/>
        <v>835</v>
      </c>
      <c r="L28" s="126">
        <f t="shared" si="7"/>
        <v>253</v>
      </c>
      <c r="M28" s="126">
        <f t="shared" si="7"/>
        <v>39</v>
      </c>
      <c r="N28" s="126">
        <f t="shared" si="7"/>
        <v>56</v>
      </c>
      <c r="O28" s="126">
        <f t="shared" si="7"/>
        <v>414</v>
      </c>
      <c r="P28" s="126">
        <f t="shared" si="7"/>
        <v>251</v>
      </c>
      <c r="Q28" s="126">
        <f t="shared" si="7"/>
        <v>395</v>
      </c>
      <c r="R28" s="126">
        <f t="shared" si="7"/>
        <v>277</v>
      </c>
      <c r="S28" s="126">
        <f>SUM(D28:R28)</f>
        <v>5603</v>
      </c>
    </row>
    <row r="29" spans="1:16346" ht="16.5" customHeight="1" x14ac:dyDescent="0.35">
      <c r="A29" s="17"/>
      <c r="B29" s="17" t="s">
        <v>312</v>
      </c>
      <c r="C29" s="104">
        <v>0.13333333333333333</v>
      </c>
      <c r="D29" s="127">
        <v>0</v>
      </c>
      <c r="E29" s="127">
        <v>0</v>
      </c>
      <c r="F29" s="127">
        <v>0</v>
      </c>
      <c r="G29" s="127">
        <v>0</v>
      </c>
      <c r="H29" s="127">
        <v>0</v>
      </c>
      <c r="I29" s="127">
        <v>0</v>
      </c>
      <c r="J29" s="127">
        <v>0</v>
      </c>
      <c r="K29" s="127">
        <v>0</v>
      </c>
      <c r="L29" s="127">
        <v>0</v>
      </c>
      <c r="M29" s="127">
        <v>0</v>
      </c>
      <c r="N29" s="127">
        <v>0</v>
      </c>
      <c r="O29" s="127">
        <v>0</v>
      </c>
      <c r="P29" s="127">
        <v>0</v>
      </c>
      <c r="Q29" s="127">
        <v>0</v>
      </c>
      <c r="R29" s="127">
        <v>0</v>
      </c>
      <c r="S29" s="28">
        <f>SUM(D29:R29)</f>
        <v>0</v>
      </c>
    </row>
    <row r="30" spans="1:16346" ht="16.5" customHeight="1" x14ac:dyDescent="0.35">
      <c r="A30" s="17"/>
      <c r="B30" s="17" t="s">
        <v>313</v>
      </c>
      <c r="C30" s="104">
        <v>0.28888888888888886</v>
      </c>
      <c r="D30" s="127">
        <v>0</v>
      </c>
      <c r="E30" s="127">
        <v>0</v>
      </c>
      <c r="F30" s="127">
        <v>0</v>
      </c>
      <c r="G30" s="127">
        <v>0</v>
      </c>
      <c r="H30" s="127">
        <v>0</v>
      </c>
      <c r="I30" s="127">
        <v>0</v>
      </c>
      <c r="J30" s="127">
        <v>0</v>
      </c>
      <c r="K30" s="127">
        <v>0</v>
      </c>
      <c r="L30" s="127">
        <v>0</v>
      </c>
      <c r="M30" s="127">
        <v>0</v>
      </c>
      <c r="N30" s="127">
        <v>0</v>
      </c>
      <c r="O30" s="127">
        <v>0</v>
      </c>
      <c r="P30" s="127">
        <v>0</v>
      </c>
      <c r="Q30" s="127">
        <v>0</v>
      </c>
      <c r="R30" s="127">
        <v>0</v>
      </c>
      <c r="S30" s="28">
        <f t="shared" ref="S30:S34" si="8">SUM(D30:R30)</f>
        <v>0</v>
      </c>
    </row>
    <row r="31" spans="1:16346" ht="16.5" customHeight="1" x14ac:dyDescent="0.35">
      <c r="A31" s="17"/>
      <c r="B31" s="17" t="s">
        <v>314</v>
      </c>
      <c r="C31" s="104">
        <v>0.46666666666666667</v>
      </c>
      <c r="D31" s="127">
        <v>0</v>
      </c>
      <c r="E31" s="127">
        <v>0</v>
      </c>
      <c r="F31" s="127">
        <v>0</v>
      </c>
      <c r="G31" s="127">
        <v>0</v>
      </c>
      <c r="H31" s="127">
        <v>0</v>
      </c>
      <c r="I31" s="127">
        <v>0</v>
      </c>
      <c r="J31" s="127">
        <v>0</v>
      </c>
      <c r="K31" s="127">
        <v>0</v>
      </c>
      <c r="L31" s="127">
        <v>0</v>
      </c>
      <c r="M31" s="127">
        <v>0</v>
      </c>
      <c r="N31" s="127">
        <v>0</v>
      </c>
      <c r="O31" s="127">
        <v>0</v>
      </c>
      <c r="P31" s="127">
        <v>0</v>
      </c>
      <c r="Q31" s="127">
        <v>0</v>
      </c>
      <c r="R31" s="127">
        <v>0</v>
      </c>
      <c r="S31" s="28">
        <f t="shared" si="8"/>
        <v>0</v>
      </c>
    </row>
    <row r="32" spans="1:16346" ht="16.5" customHeight="1" x14ac:dyDescent="0.35">
      <c r="A32" s="17"/>
      <c r="B32" s="17" t="s">
        <v>315</v>
      </c>
      <c r="C32" s="104">
        <v>0.64444444444444449</v>
      </c>
      <c r="D32" s="127">
        <v>0</v>
      </c>
      <c r="E32" s="127">
        <v>0</v>
      </c>
      <c r="F32" s="127">
        <v>0</v>
      </c>
      <c r="G32" s="127">
        <v>0</v>
      </c>
      <c r="H32" s="127">
        <v>0</v>
      </c>
      <c r="I32" s="127">
        <v>0</v>
      </c>
      <c r="J32" s="127">
        <v>0</v>
      </c>
      <c r="K32" s="127">
        <v>0</v>
      </c>
      <c r="L32" s="127">
        <v>0</v>
      </c>
      <c r="M32" s="127">
        <v>0</v>
      </c>
      <c r="N32" s="127">
        <v>0</v>
      </c>
      <c r="O32" s="127">
        <v>0</v>
      </c>
      <c r="P32" s="127">
        <v>0</v>
      </c>
      <c r="Q32" s="127">
        <v>0</v>
      </c>
      <c r="R32" s="127">
        <v>0</v>
      </c>
      <c r="S32" s="28">
        <f t="shared" si="8"/>
        <v>0</v>
      </c>
    </row>
    <row r="33" spans="1:19" ht="16.5" customHeight="1" x14ac:dyDescent="0.35">
      <c r="A33" s="17"/>
      <c r="B33" s="17" t="s">
        <v>316</v>
      </c>
      <c r="C33" s="104">
        <v>0.82222222222222219</v>
      </c>
      <c r="D33" s="127">
        <v>0</v>
      </c>
      <c r="E33" s="127">
        <v>0</v>
      </c>
      <c r="F33" s="127">
        <v>0</v>
      </c>
      <c r="G33" s="127">
        <v>10</v>
      </c>
      <c r="H33" s="127">
        <v>0</v>
      </c>
      <c r="I33" s="127">
        <v>0</v>
      </c>
      <c r="J33" s="127">
        <v>0</v>
      </c>
      <c r="K33" s="127">
        <v>0</v>
      </c>
      <c r="L33" s="127">
        <v>0</v>
      </c>
      <c r="M33" s="127">
        <v>0</v>
      </c>
      <c r="N33" s="127">
        <v>0</v>
      </c>
      <c r="O33" s="127">
        <v>0</v>
      </c>
      <c r="P33" s="127">
        <v>0</v>
      </c>
      <c r="Q33" s="127">
        <v>0</v>
      </c>
      <c r="R33" s="127">
        <v>0</v>
      </c>
      <c r="S33" s="28">
        <f t="shared" si="8"/>
        <v>10</v>
      </c>
    </row>
    <row r="34" spans="1:19" ht="16.5" customHeight="1" x14ac:dyDescent="0.35">
      <c r="A34" s="17"/>
      <c r="B34" s="17" t="s">
        <v>317</v>
      </c>
      <c r="C34" s="104">
        <v>1</v>
      </c>
      <c r="D34" s="127">
        <v>480</v>
      </c>
      <c r="E34" s="127">
        <v>348</v>
      </c>
      <c r="F34" s="127">
        <v>424</v>
      </c>
      <c r="G34" s="127">
        <v>506</v>
      </c>
      <c r="H34" s="127">
        <v>385</v>
      </c>
      <c r="I34" s="127">
        <v>317</v>
      </c>
      <c r="J34" s="127">
        <v>613</v>
      </c>
      <c r="K34" s="127">
        <v>835</v>
      </c>
      <c r="L34" s="127">
        <v>253</v>
      </c>
      <c r="M34" s="127">
        <v>39</v>
      </c>
      <c r="N34" s="127">
        <v>56</v>
      </c>
      <c r="O34" s="127">
        <v>414</v>
      </c>
      <c r="P34" s="127">
        <v>251</v>
      </c>
      <c r="Q34" s="127">
        <v>395</v>
      </c>
      <c r="R34" s="127">
        <v>277</v>
      </c>
      <c r="S34" s="28">
        <f t="shared" si="8"/>
        <v>5593</v>
      </c>
    </row>
    <row r="35" spans="1:19" ht="16.5" customHeight="1" x14ac:dyDescent="0.35">
      <c r="A35" s="17"/>
      <c r="B35" s="17"/>
      <c r="C35" s="17"/>
      <c r="D35" s="28"/>
      <c r="E35" s="28"/>
      <c r="F35" s="28"/>
      <c r="G35" s="28"/>
      <c r="H35" s="28"/>
      <c r="I35" s="28"/>
      <c r="J35" s="28"/>
      <c r="K35" s="28"/>
      <c r="L35" s="28"/>
      <c r="M35" s="28"/>
      <c r="N35" s="28"/>
      <c r="O35" s="28"/>
      <c r="P35" s="28"/>
      <c r="Q35" s="28"/>
      <c r="R35" s="28"/>
      <c r="S35" s="28"/>
    </row>
    <row r="36" spans="1:19" ht="16.5" customHeight="1" x14ac:dyDescent="0.35">
      <c r="A36" s="69" t="s">
        <v>318</v>
      </c>
      <c r="B36" s="69" t="s">
        <v>311</v>
      </c>
      <c r="C36" s="136" t="s">
        <v>202</v>
      </c>
      <c r="D36" s="126">
        <f>SUM(D37:D42)</f>
        <v>685</v>
      </c>
      <c r="E36" s="126">
        <f t="shared" ref="E36:R36" si="9">SUM(E37:E42)</f>
        <v>528</v>
      </c>
      <c r="F36" s="126">
        <f t="shared" si="9"/>
        <v>519</v>
      </c>
      <c r="G36" s="126">
        <f t="shared" si="9"/>
        <v>521</v>
      </c>
      <c r="H36" s="126">
        <f t="shared" si="9"/>
        <v>634</v>
      </c>
      <c r="I36" s="126">
        <f t="shared" si="9"/>
        <v>529</v>
      </c>
      <c r="J36" s="126">
        <f t="shared" si="9"/>
        <v>1148</v>
      </c>
      <c r="K36" s="126">
        <f t="shared" si="9"/>
        <v>1182</v>
      </c>
      <c r="L36" s="126">
        <f t="shared" si="9"/>
        <v>421</v>
      </c>
      <c r="M36" s="126">
        <f t="shared" si="9"/>
        <v>81</v>
      </c>
      <c r="N36" s="126">
        <f t="shared" si="9"/>
        <v>122</v>
      </c>
      <c r="O36" s="126">
        <f t="shared" si="9"/>
        <v>705</v>
      </c>
      <c r="P36" s="126">
        <f t="shared" si="9"/>
        <v>432</v>
      </c>
      <c r="Q36" s="126">
        <f t="shared" si="9"/>
        <v>740</v>
      </c>
      <c r="R36" s="126">
        <f t="shared" si="9"/>
        <v>498</v>
      </c>
      <c r="S36" s="126">
        <f>SUM(D36:R36)</f>
        <v>8745</v>
      </c>
    </row>
    <row r="37" spans="1:19" ht="16.5" customHeight="1" x14ac:dyDescent="0.35">
      <c r="A37" s="17"/>
      <c r="B37" s="17" t="s">
        <v>312</v>
      </c>
      <c r="C37" s="104">
        <v>0.13333333333333333</v>
      </c>
      <c r="D37" s="127">
        <v>0</v>
      </c>
      <c r="E37" s="127">
        <v>0</v>
      </c>
      <c r="F37" s="127">
        <v>0</v>
      </c>
      <c r="G37" s="127">
        <v>0</v>
      </c>
      <c r="H37" s="127">
        <v>0</v>
      </c>
      <c r="I37" s="127">
        <v>0</v>
      </c>
      <c r="J37" s="127">
        <v>0</v>
      </c>
      <c r="K37" s="127">
        <v>0</v>
      </c>
      <c r="L37" s="127">
        <v>0</v>
      </c>
      <c r="M37" s="127">
        <v>0</v>
      </c>
      <c r="N37" s="127">
        <v>0</v>
      </c>
      <c r="O37" s="127">
        <v>0</v>
      </c>
      <c r="P37" s="127">
        <v>0</v>
      </c>
      <c r="Q37" s="127">
        <v>0</v>
      </c>
      <c r="R37" s="127">
        <v>0</v>
      </c>
      <c r="S37" s="28">
        <f>SUM(D37:R37)</f>
        <v>0</v>
      </c>
    </row>
    <row r="38" spans="1:19" ht="16.5" customHeight="1" x14ac:dyDescent="0.35">
      <c r="A38" s="17"/>
      <c r="B38" s="17" t="s">
        <v>313</v>
      </c>
      <c r="C38" s="104">
        <v>0.28888888888888886</v>
      </c>
      <c r="D38" s="127">
        <v>0</v>
      </c>
      <c r="E38" s="127">
        <v>0</v>
      </c>
      <c r="F38" s="127">
        <v>0</v>
      </c>
      <c r="G38" s="127">
        <v>0</v>
      </c>
      <c r="H38" s="127">
        <v>0</v>
      </c>
      <c r="I38" s="127">
        <v>0</v>
      </c>
      <c r="J38" s="127">
        <v>0</v>
      </c>
      <c r="K38" s="127">
        <v>0</v>
      </c>
      <c r="L38" s="127">
        <v>0</v>
      </c>
      <c r="M38" s="127">
        <v>0</v>
      </c>
      <c r="N38" s="127">
        <v>0</v>
      </c>
      <c r="O38" s="127">
        <v>0</v>
      </c>
      <c r="P38" s="127">
        <v>0</v>
      </c>
      <c r="Q38" s="127">
        <v>0</v>
      </c>
      <c r="R38" s="127">
        <v>0</v>
      </c>
      <c r="S38" s="28">
        <f t="shared" ref="S38:S42" si="10">SUM(D38:R38)</f>
        <v>0</v>
      </c>
    </row>
    <row r="39" spans="1:19" ht="16.5" customHeight="1" x14ac:dyDescent="0.35">
      <c r="A39" s="17"/>
      <c r="B39" s="17" t="s">
        <v>314</v>
      </c>
      <c r="C39" s="104">
        <v>0.46666666666666667</v>
      </c>
      <c r="D39" s="127">
        <v>0</v>
      </c>
      <c r="E39" s="127">
        <v>0</v>
      </c>
      <c r="F39" s="127">
        <v>0</v>
      </c>
      <c r="G39" s="127">
        <v>0</v>
      </c>
      <c r="H39" s="127">
        <v>0</v>
      </c>
      <c r="I39" s="127">
        <v>0</v>
      </c>
      <c r="J39" s="127">
        <v>0</v>
      </c>
      <c r="K39" s="127">
        <v>0</v>
      </c>
      <c r="L39" s="127">
        <v>0</v>
      </c>
      <c r="M39" s="127">
        <v>0</v>
      </c>
      <c r="N39" s="127">
        <v>0</v>
      </c>
      <c r="O39" s="127">
        <v>0</v>
      </c>
      <c r="P39" s="127">
        <v>0</v>
      </c>
      <c r="Q39" s="127">
        <v>0</v>
      </c>
      <c r="R39" s="127">
        <v>0</v>
      </c>
      <c r="S39" s="28">
        <f t="shared" si="10"/>
        <v>0</v>
      </c>
    </row>
    <row r="40" spans="1:19" ht="16.5" customHeight="1" x14ac:dyDescent="0.35">
      <c r="A40" s="17"/>
      <c r="B40" s="17" t="s">
        <v>315</v>
      </c>
      <c r="C40" s="104">
        <v>0.64444444444444449</v>
      </c>
      <c r="D40" s="127">
        <v>0</v>
      </c>
      <c r="E40" s="127">
        <v>0</v>
      </c>
      <c r="F40" s="127">
        <v>0</v>
      </c>
      <c r="G40" s="127">
        <v>0</v>
      </c>
      <c r="H40" s="127">
        <v>0</v>
      </c>
      <c r="I40" s="127">
        <v>0</v>
      </c>
      <c r="J40" s="127">
        <v>0</v>
      </c>
      <c r="K40" s="127">
        <v>0</v>
      </c>
      <c r="L40" s="127">
        <v>0</v>
      </c>
      <c r="M40" s="127">
        <v>0</v>
      </c>
      <c r="N40" s="127">
        <v>0</v>
      </c>
      <c r="O40" s="127">
        <v>0</v>
      </c>
      <c r="P40" s="127">
        <v>0</v>
      </c>
      <c r="Q40" s="127">
        <v>0</v>
      </c>
      <c r="R40" s="127">
        <v>0</v>
      </c>
      <c r="S40" s="28">
        <f t="shared" si="10"/>
        <v>0</v>
      </c>
    </row>
    <row r="41" spans="1:19" ht="16.5" customHeight="1" x14ac:dyDescent="0.35">
      <c r="A41" s="17"/>
      <c r="B41" s="17" t="s">
        <v>316</v>
      </c>
      <c r="C41" s="104">
        <v>0.82222222222222219</v>
      </c>
      <c r="D41" s="127">
        <v>0</v>
      </c>
      <c r="E41" s="127">
        <v>0</v>
      </c>
      <c r="F41" s="127">
        <v>0</v>
      </c>
      <c r="G41" s="127">
        <v>8</v>
      </c>
      <c r="H41" s="127">
        <v>0</v>
      </c>
      <c r="I41" s="127">
        <v>0</v>
      </c>
      <c r="J41" s="127">
        <v>0</v>
      </c>
      <c r="K41" s="127">
        <v>0</v>
      </c>
      <c r="L41" s="127">
        <v>0</v>
      </c>
      <c r="M41" s="127">
        <v>0</v>
      </c>
      <c r="N41" s="127">
        <v>0</v>
      </c>
      <c r="O41" s="127">
        <v>0</v>
      </c>
      <c r="P41" s="127">
        <v>0</v>
      </c>
      <c r="Q41" s="127">
        <v>0</v>
      </c>
      <c r="R41" s="127">
        <v>0</v>
      </c>
      <c r="S41" s="28">
        <f t="shared" si="10"/>
        <v>8</v>
      </c>
    </row>
    <row r="42" spans="1:19" ht="16.5" customHeight="1" x14ac:dyDescent="0.35">
      <c r="A42" s="17"/>
      <c r="B42" s="17" t="s">
        <v>317</v>
      </c>
      <c r="C42" s="104">
        <v>1</v>
      </c>
      <c r="D42" s="127">
        <v>685</v>
      </c>
      <c r="E42" s="127">
        <v>528</v>
      </c>
      <c r="F42" s="127">
        <v>519</v>
      </c>
      <c r="G42" s="127">
        <v>513</v>
      </c>
      <c r="H42" s="127">
        <v>634</v>
      </c>
      <c r="I42" s="127">
        <v>529</v>
      </c>
      <c r="J42" s="127">
        <v>1148</v>
      </c>
      <c r="K42" s="127">
        <v>1182</v>
      </c>
      <c r="L42" s="127">
        <v>421</v>
      </c>
      <c r="M42" s="127">
        <v>81</v>
      </c>
      <c r="N42" s="127">
        <v>122</v>
      </c>
      <c r="O42" s="127">
        <v>705</v>
      </c>
      <c r="P42" s="127">
        <v>432</v>
      </c>
      <c r="Q42" s="127">
        <v>740</v>
      </c>
      <c r="R42" s="127">
        <v>498</v>
      </c>
      <c r="S42" s="28">
        <f t="shared" si="10"/>
        <v>8737</v>
      </c>
    </row>
    <row r="43" spans="1:19" ht="16.5" customHeight="1" x14ac:dyDescent="0.35">
      <c r="A43" s="17"/>
      <c r="B43" s="17"/>
      <c r="C43" s="104"/>
      <c r="D43" s="28"/>
      <c r="E43" s="28"/>
      <c r="F43" s="28"/>
      <c r="G43" s="28"/>
      <c r="H43" s="28"/>
      <c r="I43" s="28"/>
      <c r="J43" s="28"/>
      <c r="K43" s="28"/>
      <c r="L43" s="28"/>
      <c r="M43" s="28"/>
      <c r="N43" s="28"/>
      <c r="O43" s="28"/>
      <c r="P43" s="28"/>
      <c r="Q43" s="28"/>
      <c r="R43" s="28"/>
      <c r="S43" s="28"/>
    </row>
    <row r="44" spans="1:19" ht="16.5" customHeight="1" x14ac:dyDescent="0.35">
      <c r="A44" s="36"/>
      <c r="B44" s="36"/>
      <c r="C44" s="137"/>
      <c r="D44" s="138"/>
      <c r="E44" s="138"/>
      <c r="F44" s="138"/>
      <c r="G44" s="138"/>
      <c r="H44" s="138"/>
      <c r="I44" s="138"/>
      <c r="J44" s="138"/>
      <c r="K44" s="138"/>
      <c r="L44" s="138"/>
      <c r="M44" s="138"/>
      <c r="N44" s="138"/>
      <c r="O44" s="138"/>
      <c r="P44" s="138"/>
      <c r="Q44" s="138"/>
      <c r="R44" s="138"/>
      <c r="S44" s="138"/>
    </row>
    <row r="45" spans="1:19" ht="16.5" customHeight="1" x14ac:dyDescent="0.35">
      <c r="A45" s="128" t="s">
        <v>310</v>
      </c>
      <c r="B45" s="128" t="s">
        <v>319</v>
      </c>
      <c r="C45" s="129" t="s">
        <v>202</v>
      </c>
      <c r="D45" s="130">
        <f>SUMPRODUCT($C$29:$C$34,D29:D34)</f>
        <v>480</v>
      </c>
      <c r="E45" s="130">
        <f t="shared" ref="E45:R45" si="11">SUMPRODUCT($C$29:$C$34,E29:E34)</f>
        <v>348</v>
      </c>
      <c r="F45" s="130">
        <f t="shared" si="11"/>
        <v>424</v>
      </c>
      <c r="G45" s="130">
        <f>SUMPRODUCT($C$29:$C$34,G29:G34)</f>
        <v>514.22222222222217</v>
      </c>
      <c r="H45" s="130">
        <f t="shared" si="11"/>
        <v>385</v>
      </c>
      <c r="I45" s="130">
        <f t="shared" si="11"/>
        <v>317</v>
      </c>
      <c r="J45" s="130">
        <f t="shared" si="11"/>
        <v>613</v>
      </c>
      <c r="K45" s="130">
        <f t="shared" si="11"/>
        <v>835</v>
      </c>
      <c r="L45" s="130">
        <f t="shared" si="11"/>
        <v>253</v>
      </c>
      <c r="M45" s="130">
        <f t="shared" si="11"/>
        <v>39</v>
      </c>
      <c r="N45" s="130">
        <f t="shared" si="11"/>
        <v>56</v>
      </c>
      <c r="O45" s="130">
        <f t="shared" si="11"/>
        <v>414</v>
      </c>
      <c r="P45" s="130">
        <f t="shared" si="11"/>
        <v>251</v>
      </c>
      <c r="Q45" s="130">
        <f t="shared" si="11"/>
        <v>395</v>
      </c>
      <c r="R45" s="130">
        <f t="shared" si="11"/>
        <v>277</v>
      </c>
      <c r="S45" s="130">
        <f>SUM(D45:R45)</f>
        <v>5601.2222222222226</v>
      </c>
    </row>
    <row r="46" spans="1:19" ht="16.5" customHeight="1" thickBot="1" x14ac:dyDescent="0.4">
      <c r="A46" s="131" t="s">
        <v>318</v>
      </c>
      <c r="B46" s="131" t="s">
        <v>319</v>
      </c>
      <c r="C46" s="132" t="s">
        <v>202</v>
      </c>
      <c r="D46" s="133">
        <f>SUMPRODUCT($C$37:$C$42,D37:D42)</f>
        <v>685</v>
      </c>
      <c r="E46" s="133">
        <f t="shared" ref="E46:Q46" si="12">SUMPRODUCT($C$37:$C$42,E37:E42)</f>
        <v>528</v>
      </c>
      <c r="F46" s="133">
        <f t="shared" si="12"/>
        <v>519</v>
      </c>
      <c r="G46" s="133">
        <f>SUMPRODUCT($C$37:$C$42,G37:G42)</f>
        <v>519.57777777777778</v>
      </c>
      <c r="H46" s="133">
        <f t="shared" si="12"/>
        <v>634</v>
      </c>
      <c r="I46" s="133">
        <f t="shared" si="12"/>
        <v>529</v>
      </c>
      <c r="J46" s="133">
        <f t="shared" si="12"/>
        <v>1148</v>
      </c>
      <c r="K46" s="133">
        <f t="shared" si="12"/>
        <v>1182</v>
      </c>
      <c r="L46" s="133">
        <f t="shared" si="12"/>
        <v>421</v>
      </c>
      <c r="M46" s="133">
        <f t="shared" si="12"/>
        <v>81</v>
      </c>
      <c r="N46" s="133">
        <f t="shared" si="12"/>
        <v>122</v>
      </c>
      <c r="O46" s="133">
        <f t="shared" si="12"/>
        <v>705</v>
      </c>
      <c r="P46" s="133">
        <f t="shared" si="12"/>
        <v>432</v>
      </c>
      <c r="Q46" s="133">
        <f t="shared" si="12"/>
        <v>740</v>
      </c>
      <c r="R46" s="133">
        <f>SUMPRODUCT($C$37:$C$42,R37:R42)</f>
        <v>498</v>
      </c>
      <c r="S46" s="133">
        <f>SUM(D46:R46)</f>
        <v>8743.5777777777766</v>
      </c>
    </row>
    <row r="47" spans="1:19" ht="16.5" customHeight="1" x14ac:dyDescent="0.35">
      <c r="A47" s="123" t="s">
        <v>320</v>
      </c>
      <c r="B47" s="17"/>
      <c r="C47" s="104"/>
      <c r="D47" s="17"/>
      <c r="E47" s="17"/>
      <c r="F47" s="17"/>
      <c r="G47" s="17"/>
      <c r="H47" s="17"/>
      <c r="I47" s="17"/>
      <c r="J47" s="17"/>
      <c r="K47" s="17"/>
      <c r="L47" s="17"/>
      <c r="M47" s="17"/>
      <c r="N47" s="17"/>
      <c r="O47" s="17"/>
      <c r="P47" s="17"/>
      <c r="Q47" s="17"/>
      <c r="R47" s="17"/>
      <c r="S47" s="17"/>
    </row>
    <row r="48" spans="1:19" ht="16.5" customHeight="1" x14ac:dyDescent="0.35">
      <c r="A48" s="123"/>
      <c r="B48" s="17"/>
      <c r="C48" s="104"/>
      <c r="D48" s="17"/>
      <c r="E48" s="17"/>
      <c r="F48" s="17"/>
      <c r="G48" s="17"/>
      <c r="H48" s="17"/>
      <c r="I48" s="17"/>
      <c r="J48" s="17"/>
      <c r="K48" s="17"/>
      <c r="L48" s="17"/>
      <c r="M48" s="17"/>
      <c r="N48" s="17"/>
      <c r="O48" s="17"/>
      <c r="P48" s="17"/>
      <c r="Q48" s="17"/>
      <c r="R48" s="17"/>
      <c r="S48" s="17"/>
    </row>
    <row r="49" spans="1:19" ht="16.5" customHeight="1" x14ac:dyDescent="0.35">
      <c r="A49" s="17"/>
      <c r="B49" s="17"/>
      <c r="C49" s="17"/>
      <c r="D49" s="17"/>
      <c r="E49" s="17"/>
      <c r="F49" s="17"/>
      <c r="G49" s="17"/>
      <c r="H49" s="17"/>
      <c r="I49" s="17"/>
      <c r="J49" s="17"/>
      <c r="K49" s="17"/>
      <c r="L49" s="17"/>
      <c r="M49" s="17"/>
      <c r="N49" s="17"/>
      <c r="O49" s="17"/>
      <c r="P49" s="17"/>
      <c r="Q49" s="17"/>
      <c r="R49" s="17"/>
      <c r="S49" s="17"/>
    </row>
    <row r="50" spans="1:19" ht="16.5" customHeight="1" x14ac:dyDescent="0.35">
      <c r="A50" s="443" t="s">
        <v>12</v>
      </c>
      <c r="B50" s="443"/>
      <c r="C50" s="443"/>
      <c r="D50" s="17"/>
      <c r="E50" s="17"/>
      <c r="F50" s="17"/>
      <c r="G50" s="17"/>
      <c r="H50" s="17"/>
      <c r="I50" s="17"/>
      <c r="J50" s="17"/>
      <c r="K50" s="17"/>
      <c r="L50" s="17"/>
      <c r="M50" s="17"/>
      <c r="N50" s="17"/>
      <c r="O50" s="17"/>
      <c r="P50" s="17"/>
      <c r="Q50" s="17"/>
      <c r="R50" s="17"/>
      <c r="S50" s="17"/>
    </row>
    <row r="51" spans="1:19" ht="54.75" customHeight="1" x14ac:dyDescent="0.35">
      <c r="A51" s="45"/>
      <c r="B51" s="45" t="s">
        <v>322</v>
      </c>
      <c r="C51" s="45" t="s">
        <v>323</v>
      </c>
      <c r="D51" s="45" t="str">
        <f t="shared" ref="D51:S51" si="13">D26</f>
        <v xml:space="preserve">1. 
Gamle Oslo </v>
      </c>
      <c r="E51" s="45" t="str">
        <f t="shared" si="13"/>
        <v>2. 
Grünerløkka</v>
      </c>
      <c r="F51" s="45" t="str">
        <f t="shared" si="13"/>
        <v>3. 
Sagene</v>
      </c>
      <c r="G51" s="45" t="str">
        <f t="shared" si="13"/>
        <v>4. 
St. Hanshaugen</v>
      </c>
      <c r="H51" s="45" t="str">
        <f t="shared" si="13"/>
        <v>5. 
Frogner</v>
      </c>
      <c r="I51" s="45" t="str">
        <f t="shared" si="13"/>
        <v>6. 
Ullern</v>
      </c>
      <c r="J51" s="45" t="str">
        <f t="shared" si="13"/>
        <v>7. 
Vestre Aker</v>
      </c>
      <c r="K51" s="45" t="str">
        <f t="shared" si="13"/>
        <v>8. 
Nordre Aker</v>
      </c>
      <c r="L51" s="45" t="str">
        <f t="shared" si="13"/>
        <v>9. 
Bjerke</v>
      </c>
      <c r="M51" s="45" t="str">
        <f t="shared" si="13"/>
        <v>10. 
Grorud</v>
      </c>
      <c r="N51" s="45" t="str">
        <f t="shared" si="13"/>
        <v>11. 
Stovner</v>
      </c>
      <c r="O51" s="45" t="str">
        <f t="shared" si="13"/>
        <v>12. 
Alna</v>
      </c>
      <c r="P51" s="45" t="str">
        <f t="shared" si="13"/>
        <v>13. 
Østensjø</v>
      </c>
      <c r="Q51" s="45" t="str">
        <f t="shared" si="13"/>
        <v>14.
Nordstrand</v>
      </c>
      <c r="R51" s="45" t="str">
        <f t="shared" si="13"/>
        <v>15. 
Søndre Nordstrand</v>
      </c>
      <c r="S51" s="45" t="str">
        <f t="shared" si="13"/>
        <v>Sum</v>
      </c>
    </row>
    <row r="52" spans="1:19" ht="16.5" customHeight="1" x14ac:dyDescent="0.35">
      <c r="A52" s="139"/>
      <c r="B52" s="139"/>
      <c r="C52" s="139"/>
      <c r="D52" s="51"/>
      <c r="E52" s="74"/>
      <c r="F52" s="74"/>
      <c r="G52" s="74"/>
      <c r="H52" s="51"/>
      <c r="I52" s="51"/>
      <c r="J52" s="51"/>
      <c r="K52" s="51"/>
      <c r="L52" s="51"/>
      <c r="M52" s="51"/>
      <c r="N52" s="51"/>
      <c r="O52" s="51"/>
      <c r="P52" s="51"/>
      <c r="Q52" s="51"/>
      <c r="R52" s="51"/>
      <c r="S52" s="51"/>
    </row>
    <row r="53" spans="1:19" ht="16.5" customHeight="1" x14ac:dyDescent="0.35">
      <c r="A53" s="69" t="s">
        <v>324</v>
      </c>
      <c r="B53" s="36"/>
      <c r="C53" s="125" t="s">
        <v>202</v>
      </c>
      <c r="D53" s="126">
        <f>SUM(D54:D55)</f>
        <v>2671.632222222222</v>
      </c>
      <c r="E53" s="126">
        <f t="shared" ref="E53:S53" si="14">SUM(E54:E55)</f>
        <v>2761.84</v>
      </c>
      <c r="F53" s="126">
        <f t="shared" si="14"/>
        <v>2074.88</v>
      </c>
      <c r="G53" s="126">
        <f t="shared" si="14"/>
        <v>1113.4099999999999</v>
      </c>
      <c r="H53" s="126">
        <f t="shared" si="14"/>
        <v>1197.27</v>
      </c>
      <c r="I53" s="126">
        <f t="shared" si="14"/>
        <v>1596.17</v>
      </c>
      <c r="J53" s="126">
        <f t="shared" si="14"/>
        <v>1613.72</v>
      </c>
      <c r="K53" s="126">
        <f t="shared" si="14"/>
        <v>1855.3600000000001</v>
      </c>
      <c r="L53" s="126">
        <f t="shared" si="14"/>
        <v>1693.9822222222224</v>
      </c>
      <c r="M53" s="126">
        <f t="shared" si="14"/>
        <v>1460.1399999999999</v>
      </c>
      <c r="N53" s="126">
        <f t="shared" si="14"/>
        <v>1653.99</v>
      </c>
      <c r="O53" s="126">
        <f t="shared" si="14"/>
        <v>1843.08</v>
      </c>
      <c r="P53" s="126">
        <f t="shared" si="14"/>
        <v>2612.6099999999997</v>
      </c>
      <c r="Q53" s="126">
        <f t="shared" si="14"/>
        <v>2389.62</v>
      </c>
      <c r="R53" s="126">
        <f t="shared" si="14"/>
        <v>1528.51</v>
      </c>
      <c r="S53" s="126">
        <f t="shared" si="14"/>
        <v>28066.214444444442</v>
      </c>
    </row>
    <row r="54" spans="1:19" ht="16.5" customHeight="1" x14ac:dyDescent="0.35">
      <c r="A54" s="19" t="s">
        <v>310</v>
      </c>
      <c r="B54" s="140">
        <v>1</v>
      </c>
      <c r="C54" s="104">
        <v>1.97</v>
      </c>
      <c r="D54" s="28">
        <f t="shared" ref="D54:R55" si="15">D21*$C54</f>
        <v>1719.81</v>
      </c>
      <c r="E54" s="28">
        <f t="shared" si="15"/>
        <v>1717.84</v>
      </c>
      <c r="F54" s="28">
        <f t="shared" si="15"/>
        <v>1386.8799999999999</v>
      </c>
      <c r="G54" s="28">
        <f t="shared" si="15"/>
        <v>695.41</v>
      </c>
      <c r="H54" s="28">
        <f t="shared" si="15"/>
        <v>770.27</v>
      </c>
      <c r="I54" s="28">
        <f t="shared" si="15"/>
        <v>908.17</v>
      </c>
      <c r="J54" s="28">
        <f t="shared" si="15"/>
        <v>937.72</v>
      </c>
      <c r="K54" s="28">
        <f t="shared" si="15"/>
        <v>961.36</v>
      </c>
      <c r="L54" s="28">
        <f t="shared" si="15"/>
        <v>921.96</v>
      </c>
      <c r="M54" s="28">
        <f t="shared" si="15"/>
        <v>713.14</v>
      </c>
      <c r="N54" s="28">
        <f t="shared" si="15"/>
        <v>722.99</v>
      </c>
      <c r="O54" s="28">
        <f t="shared" si="15"/>
        <v>914.08</v>
      </c>
      <c r="P54" s="28">
        <f t="shared" si="15"/>
        <v>1404.61</v>
      </c>
      <c r="Q54" s="28">
        <f t="shared" si="15"/>
        <v>1272.6199999999999</v>
      </c>
      <c r="R54" s="28">
        <f t="shared" si="15"/>
        <v>754.51</v>
      </c>
      <c r="S54" s="28">
        <f>SUM(D54:R54)</f>
        <v>15801.369999999997</v>
      </c>
    </row>
    <row r="55" spans="1:19" ht="16.5" customHeight="1" x14ac:dyDescent="0.35">
      <c r="A55" s="19" t="s">
        <v>318</v>
      </c>
      <c r="B55" s="140">
        <v>1</v>
      </c>
      <c r="C55" s="104">
        <v>1</v>
      </c>
      <c r="D55" s="28">
        <f t="shared" si="15"/>
        <v>951.82222222222219</v>
      </c>
      <c r="E55" s="28">
        <f t="shared" si="15"/>
        <v>1044</v>
      </c>
      <c r="F55" s="28">
        <f t="shared" si="15"/>
        <v>688</v>
      </c>
      <c r="G55" s="28">
        <f t="shared" si="15"/>
        <v>418</v>
      </c>
      <c r="H55" s="28">
        <f t="shared" si="15"/>
        <v>427</v>
      </c>
      <c r="I55" s="28">
        <f t="shared" si="15"/>
        <v>688</v>
      </c>
      <c r="J55" s="28">
        <f t="shared" si="15"/>
        <v>676</v>
      </c>
      <c r="K55" s="28">
        <f t="shared" si="15"/>
        <v>894</v>
      </c>
      <c r="L55" s="28">
        <f t="shared" si="15"/>
        <v>772.02222222222224</v>
      </c>
      <c r="M55" s="28">
        <f t="shared" si="15"/>
        <v>747</v>
      </c>
      <c r="N55" s="28">
        <f t="shared" si="15"/>
        <v>931</v>
      </c>
      <c r="O55" s="28">
        <f t="shared" si="15"/>
        <v>929</v>
      </c>
      <c r="P55" s="28">
        <f t="shared" si="15"/>
        <v>1208</v>
      </c>
      <c r="Q55" s="28">
        <f t="shared" si="15"/>
        <v>1117</v>
      </c>
      <c r="R55" s="28">
        <f t="shared" si="15"/>
        <v>774</v>
      </c>
      <c r="S55" s="28">
        <f>SUM(D55:R55)</f>
        <v>12264.844444444443</v>
      </c>
    </row>
    <row r="56" spans="1:19" ht="16.5" customHeight="1" x14ac:dyDescent="0.35">
      <c r="A56" s="17"/>
      <c r="B56" s="17"/>
      <c r="C56" s="17"/>
      <c r="D56" s="28"/>
      <c r="E56" s="28"/>
      <c r="F56" s="28"/>
      <c r="G56" s="28"/>
      <c r="H56" s="28"/>
      <c r="I56" s="28"/>
      <c r="J56" s="28"/>
      <c r="K56" s="28"/>
      <c r="L56" s="28"/>
      <c r="M56" s="28"/>
      <c r="N56" s="28"/>
      <c r="O56" s="28"/>
      <c r="P56" s="28"/>
      <c r="Q56" s="28"/>
      <c r="R56" s="28"/>
      <c r="S56" s="28"/>
    </row>
    <row r="57" spans="1:19" ht="16.5" customHeight="1" x14ac:dyDescent="0.35">
      <c r="A57" s="69" t="s">
        <v>325</v>
      </c>
      <c r="B57" s="36"/>
      <c r="C57" s="125" t="s">
        <v>202</v>
      </c>
      <c r="D57" s="126">
        <f>SUM(D58:D59)</f>
        <v>1597.9879999999998</v>
      </c>
      <c r="E57" s="126">
        <f t="shared" ref="E57:S57" si="16">SUM(E58:E59)</f>
        <v>1189.2887999999998</v>
      </c>
      <c r="F57" s="126">
        <f t="shared" si="16"/>
        <v>1327.1943999999999</v>
      </c>
      <c r="G57" s="126">
        <f t="shared" si="16"/>
        <v>1501.9436444444443</v>
      </c>
      <c r="H57" s="126">
        <f t="shared" si="16"/>
        <v>1364.6010000000001</v>
      </c>
      <c r="I57" s="126">
        <f t="shared" si="16"/>
        <v>1130.4202</v>
      </c>
      <c r="J57" s="126">
        <f t="shared" si="16"/>
        <v>2308.4978000000001</v>
      </c>
      <c r="K57" s="126">
        <f t="shared" si="16"/>
        <v>2770.4110000000001</v>
      </c>
      <c r="L57" s="126">
        <f t="shared" si="16"/>
        <v>901.02179999999998</v>
      </c>
      <c r="M57" s="126">
        <f t="shared" si="16"/>
        <v>154.67339999999999</v>
      </c>
      <c r="N57" s="126">
        <f t="shared" si="16"/>
        <v>227.67359999999999</v>
      </c>
      <c r="O57" s="126">
        <f t="shared" si="16"/>
        <v>1490.1684</v>
      </c>
      <c r="P57" s="126">
        <f t="shared" si="16"/>
        <v>907.9405999999999</v>
      </c>
      <c r="Q57" s="126">
        <f t="shared" si="16"/>
        <v>1487.7869999999998</v>
      </c>
      <c r="R57" s="126">
        <f t="shared" si="16"/>
        <v>1022.8161999999999</v>
      </c>
      <c r="S57" s="126">
        <f t="shared" si="16"/>
        <v>19382.425844444442</v>
      </c>
    </row>
    <row r="58" spans="1:19" ht="16.5" customHeight="1" x14ac:dyDescent="0.35">
      <c r="A58" s="19" t="s">
        <v>310</v>
      </c>
      <c r="B58" s="140">
        <v>0.98</v>
      </c>
      <c r="C58" s="104">
        <f>C54</f>
        <v>1.97</v>
      </c>
      <c r="D58" s="28">
        <f t="shared" ref="D58:R59" si="17">D45*$C58*$B58</f>
        <v>926.68799999999999</v>
      </c>
      <c r="E58" s="28">
        <f t="shared" si="17"/>
        <v>671.84879999999998</v>
      </c>
      <c r="F58" s="28">
        <f t="shared" si="17"/>
        <v>818.57439999999997</v>
      </c>
      <c r="G58" s="28">
        <f t="shared" si="17"/>
        <v>992.75742222222209</v>
      </c>
      <c r="H58" s="28">
        <f t="shared" si="17"/>
        <v>743.28100000000006</v>
      </c>
      <c r="I58" s="28">
        <f t="shared" si="17"/>
        <v>612.00019999999995</v>
      </c>
      <c r="J58" s="28">
        <f t="shared" si="17"/>
        <v>1183.4577999999999</v>
      </c>
      <c r="K58" s="28">
        <f t="shared" si="17"/>
        <v>1612.0509999999999</v>
      </c>
      <c r="L58" s="28">
        <f t="shared" si="17"/>
        <v>488.44179999999994</v>
      </c>
      <c r="M58" s="28">
        <f t="shared" si="17"/>
        <v>75.293399999999991</v>
      </c>
      <c r="N58" s="28">
        <f t="shared" si="17"/>
        <v>108.11359999999999</v>
      </c>
      <c r="O58" s="28">
        <f t="shared" si="17"/>
        <v>799.26840000000004</v>
      </c>
      <c r="P58" s="28">
        <f t="shared" si="17"/>
        <v>484.58059999999995</v>
      </c>
      <c r="Q58" s="28">
        <f t="shared" si="17"/>
        <v>762.58699999999999</v>
      </c>
      <c r="R58" s="28">
        <f t="shared" si="17"/>
        <v>534.7761999999999</v>
      </c>
      <c r="S58" s="28">
        <f>SUM(D58:R58)</f>
        <v>10813.719622222221</v>
      </c>
    </row>
    <row r="59" spans="1:19" ht="16.5" customHeight="1" thickBot="1" x14ac:dyDescent="0.4">
      <c r="A59" s="131" t="s">
        <v>318</v>
      </c>
      <c r="B59" s="141">
        <f>B58</f>
        <v>0.98</v>
      </c>
      <c r="C59" s="141">
        <v>1</v>
      </c>
      <c r="D59" s="142">
        <f t="shared" si="17"/>
        <v>671.3</v>
      </c>
      <c r="E59" s="142">
        <f t="shared" si="17"/>
        <v>517.43999999999994</v>
      </c>
      <c r="F59" s="142">
        <f t="shared" si="17"/>
        <v>508.62</v>
      </c>
      <c r="G59" s="142">
        <f t="shared" si="17"/>
        <v>509.18622222222223</v>
      </c>
      <c r="H59" s="142">
        <f t="shared" si="17"/>
        <v>621.31999999999994</v>
      </c>
      <c r="I59" s="142">
        <f t="shared" si="17"/>
        <v>518.41999999999996</v>
      </c>
      <c r="J59" s="142">
        <f t="shared" si="17"/>
        <v>1125.04</v>
      </c>
      <c r="K59" s="142">
        <f t="shared" si="17"/>
        <v>1158.3599999999999</v>
      </c>
      <c r="L59" s="142">
        <f t="shared" si="17"/>
        <v>412.58</v>
      </c>
      <c r="M59" s="142">
        <f t="shared" si="17"/>
        <v>79.38</v>
      </c>
      <c r="N59" s="142">
        <f t="shared" si="17"/>
        <v>119.56</v>
      </c>
      <c r="O59" s="142">
        <f t="shared" si="17"/>
        <v>690.9</v>
      </c>
      <c r="P59" s="142">
        <f t="shared" si="17"/>
        <v>423.36</v>
      </c>
      <c r="Q59" s="142">
        <f t="shared" si="17"/>
        <v>725.19999999999993</v>
      </c>
      <c r="R59" s="142">
        <f t="shared" si="17"/>
        <v>488.03999999999996</v>
      </c>
      <c r="S59" s="142">
        <f>SUM(D59:R59)</f>
        <v>8568.7062222222212</v>
      </c>
    </row>
    <row r="60" spans="1:19" x14ac:dyDescent="0.35">
      <c r="A60" s="17"/>
      <c r="B60" s="17"/>
      <c r="C60" s="17"/>
      <c r="D60" s="17"/>
      <c r="E60" s="17"/>
      <c r="F60" s="17"/>
      <c r="G60" s="17"/>
      <c r="H60" s="17"/>
      <c r="I60" s="17"/>
      <c r="J60" s="17"/>
      <c r="K60" s="17"/>
      <c r="L60" s="17"/>
      <c r="M60" s="17"/>
      <c r="N60" s="17"/>
      <c r="O60" s="17"/>
      <c r="P60" s="17"/>
      <c r="Q60" s="17"/>
      <c r="R60" s="17"/>
      <c r="S60" s="17"/>
    </row>
    <row r="61" spans="1:19" x14ac:dyDescent="0.35">
      <c r="A61" s="17"/>
      <c r="B61" s="17"/>
      <c r="C61" s="17"/>
      <c r="D61" s="17"/>
      <c r="E61" s="17"/>
      <c r="F61" s="17"/>
      <c r="G61" s="17"/>
      <c r="H61" s="17"/>
      <c r="I61" s="17"/>
      <c r="J61" s="17"/>
      <c r="K61" s="17"/>
      <c r="L61" s="17"/>
      <c r="M61" s="17"/>
      <c r="N61" s="17"/>
      <c r="O61" s="17"/>
      <c r="P61" s="17"/>
      <c r="Q61" s="17"/>
      <c r="R61" s="17"/>
      <c r="S61" s="17"/>
    </row>
    <row r="62" spans="1:19" x14ac:dyDescent="0.35">
      <c r="D62" s="99"/>
      <c r="E62" s="99"/>
      <c r="F62" s="99"/>
      <c r="G62" s="99"/>
      <c r="H62" s="99"/>
      <c r="I62" s="99"/>
      <c r="J62" s="99"/>
      <c r="K62" s="99"/>
      <c r="L62" s="99"/>
      <c r="M62" s="99"/>
      <c r="N62" s="99"/>
      <c r="O62" s="99"/>
      <c r="P62" s="99"/>
      <c r="Q62" s="99"/>
      <c r="R62" s="99"/>
      <c r="S62" s="99"/>
    </row>
    <row r="65" spans="4:19" x14ac:dyDescent="0.35">
      <c r="D65" s="29"/>
      <c r="E65" s="29"/>
      <c r="F65" s="29"/>
      <c r="G65" s="29"/>
      <c r="H65" s="29"/>
      <c r="I65" s="29"/>
      <c r="J65" s="29"/>
      <c r="K65" s="29"/>
      <c r="L65" s="29"/>
      <c r="M65" s="29"/>
      <c r="N65" s="29"/>
      <c r="O65" s="29"/>
      <c r="P65" s="29"/>
      <c r="Q65" s="29"/>
      <c r="R65" s="29"/>
      <c r="S65" s="29"/>
    </row>
    <row r="66" spans="4:19" x14ac:dyDescent="0.35">
      <c r="D66" s="29"/>
      <c r="E66" s="29"/>
      <c r="F66" s="29"/>
      <c r="G66" s="29"/>
      <c r="H66" s="29"/>
      <c r="I66" s="29"/>
      <c r="J66" s="29"/>
      <c r="K66" s="29"/>
      <c r="L66" s="29"/>
      <c r="M66" s="29"/>
      <c r="N66" s="29"/>
      <c r="O66" s="29"/>
      <c r="P66" s="29"/>
      <c r="Q66" s="29"/>
      <c r="R66" s="29"/>
      <c r="S66" s="29"/>
    </row>
    <row r="67" spans="4:19" x14ac:dyDescent="0.35">
      <c r="D67" s="29"/>
      <c r="E67" s="29"/>
      <c r="F67" s="29"/>
      <c r="G67" s="29"/>
      <c r="H67" s="29"/>
      <c r="I67" s="29"/>
      <c r="J67" s="29"/>
      <c r="K67" s="29"/>
      <c r="L67" s="29"/>
      <c r="M67" s="29"/>
      <c r="N67" s="29"/>
      <c r="O67" s="29"/>
      <c r="P67" s="29"/>
      <c r="Q67" s="29"/>
      <c r="R67" s="29"/>
      <c r="S67" s="29"/>
    </row>
    <row r="68" spans="4:19" x14ac:dyDescent="0.35">
      <c r="D68" s="29"/>
      <c r="E68" s="29"/>
      <c r="F68" s="29"/>
      <c r="G68" s="29"/>
      <c r="H68" s="29"/>
      <c r="I68" s="29"/>
      <c r="J68" s="29"/>
      <c r="K68" s="29"/>
      <c r="L68" s="29"/>
      <c r="M68" s="29"/>
      <c r="N68" s="29"/>
      <c r="O68" s="29"/>
      <c r="P68" s="29"/>
      <c r="Q68" s="29"/>
      <c r="R68" s="29"/>
      <c r="S68" s="29"/>
    </row>
    <row r="69" spans="4:19" x14ac:dyDescent="0.35">
      <c r="D69" s="29"/>
      <c r="E69" s="29"/>
      <c r="F69" s="29"/>
      <c r="G69" s="29"/>
      <c r="H69" s="29"/>
      <c r="I69" s="29"/>
      <c r="J69" s="29"/>
      <c r="K69" s="29"/>
      <c r="L69" s="29"/>
      <c r="M69" s="29"/>
      <c r="N69" s="29"/>
      <c r="O69" s="29"/>
      <c r="P69" s="29"/>
      <c r="Q69" s="29"/>
      <c r="R69" s="29"/>
      <c r="S69" s="29"/>
    </row>
    <row r="70" spans="4:19" x14ac:dyDescent="0.35">
      <c r="D70" s="29"/>
      <c r="E70" s="29"/>
      <c r="F70" s="29"/>
      <c r="G70" s="29"/>
      <c r="H70" s="29"/>
      <c r="I70" s="29"/>
      <c r="J70" s="29"/>
      <c r="K70" s="29"/>
      <c r="L70" s="29"/>
      <c r="M70" s="29"/>
      <c r="N70" s="29"/>
      <c r="O70" s="29"/>
      <c r="P70" s="29"/>
      <c r="Q70" s="29"/>
      <c r="R70" s="29"/>
      <c r="S70" s="29"/>
    </row>
    <row r="71" spans="4:19" x14ac:dyDescent="0.35">
      <c r="D71" s="29"/>
      <c r="E71" s="29"/>
      <c r="F71" s="29"/>
      <c r="G71" s="29"/>
      <c r="H71" s="29"/>
      <c r="I71" s="29"/>
      <c r="J71" s="29"/>
      <c r="K71" s="29"/>
      <c r="L71" s="29"/>
      <c r="M71" s="29"/>
      <c r="N71" s="29"/>
      <c r="O71" s="29"/>
      <c r="P71" s="29"/>
      <c r="Q71" s="29"/>
      <c r="R71" s="29"/>
      <c r="S71" s="29"/>
    </row>
  </sheetData>
  <mergeCells count="3">
    <mergeCell ref="A1:C1"/>
    <mergeCell ref="A25:C25"/>
    <mergeCell ref="A50:C50"/>
  </mergeCells>
  <pageMargins left="0.51181102362204722" right="0.39370078740157483" top="0.74803149606299213" bottom="0.74803149606299213" header="0.31496062992125984" footer="0.31496062992125984"/>
  <pageSetup paperSize="9" scale="61"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B66A-2387-4ADA-A837-9600D9B7D4AF}">
  <sheetPr>
    <tabColor theme="7" tint="-0.249977111117893"/>
  </sheetPr>
  <dimension ref="A1:S39"/>
  <sheetViews>
    <sheetView zoomScale="70" zoomScaleNormal="70" workbookViewId="0">
      <selection activeCell="D27" sqref="D27"/>
    </sheetView>
  </sheetViews>
  <sheetFormatPr baseColWidth="10" defaultColWidth="11.42578125" defaultRowHeight="15.75" x14ac:dyDescent="0.35"/>
  <cols>
    <col min="1" max="1" width="48.42578125" style="18" customWidth="1"/>
    <col min="2" max="2" width="24.85546875" style="18" customWidth="1"/>
    <col min="3" max="3" width="14" style="18" customWidth="1"/>
    <col min="4" max="18" width="13.28515625" style="18" customWidth="1"/>
    <col min="19" max="19" width="17.140625" style="18" bestFit="1" customWidth="1"/>
    <col min="20" max="16384" width="11.42578125" style="18"/>
  </cols>
  <sheetData>
    <row r="1" spans="1:19" ht="16.5" customHeight="1" x14ac:dyDescent="0.35">
      <c r="A1" s="443" t="s">
        <v>326</v>
      </c>
      <c r="B1" s="443"/>
      <c r="C1" s="69"/>
      <c r="D1" s="145"/>
      <c r="E1" s="145"/>
      <c r="F1" s="145"/>
      <c r="G1" s="145"/>
      <c r="H1" s="145"/>
      <c r="I1" s="145"/>
      <c r="J1" s="145"/>
      <c r="K1" s="145"/>
      <c r="L1" s="145"/>
      <c r="M1" s="145"/>
      <c r="N1" s="145"/>
      <c r="O1" s="145"/>
      <c r="P1" s="145"/>
      <c r="Q1" s="145"/>
      <c r="R1" s="145"/>
      <c r="S1" s="145"/>
    </row>
    <row r="2" spans="1:19" ht="54.75" customHeight="1" x14ac:dyDescent="0.35">
      <c r="A2" s="382"/>
      <c r="B2" s="382"/>
      <c r="C2" s="45" t="s">
        <v>327</v>
      </c>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19" ht="16.5" customHeight="1" x14ac:dyDescent="0.35">
      <c r="A3" s="392"/>
      <c r="B3" s="392"/>
      <c r="C3" s="17"/>
      <c r="D3" s="17"/>
      <c r="E3" s="17"/>
      <c r="F3" s="17"/>
      <c r="G3" s="17"/>
      <c r="H3" s="17"/>
      <c r="I3" s="17"/>
      <c r="J3" s="17"/>
      <c r="K3" s="17"/>
      <c r="L3" s="17"/>
      <c r="M3" s="17"/>
      <c r="N3" s="17"/>
      <c r="O3" s="17"/>
      <c r="P3" s="17"/>
      <c r="Q3" s="17"/>
      <c r="R3" s="17"/>
      <c r="S3" s="17"/>
    </row>
    <row r="4" spans="1:19" ht="16.5" customHeight="1" x14ac:dyDescent="0.35">
      <c r="A4" s="459" t="s">
        <v>310</v>
      </c>
      <c r="B4" s="459"/>
      <c r="C4" s="17"/>
      <c r="D4" s="17"/>
      <c r="E4" s="17"/>
      <c r="F4" s="17"/>
      <c r="G4" s="17"/>
      <c r="H4" s="17"/>
      <c r="I4" s="17"/>
      <c r="J4" s="17"/>
      <c r="K4" s="17"/>
      <c r="L4" s="17"/>
      <c r="M4" s="17"/>
      <c r="N4" s="17"/>
      <c r="O4" s="17"/>
      <c r="P4" s="17"/>
      <c r="Q4" s="17"/>
      <c r="R4" s="17"/>
      <c r="S4" s="145"/>
    </row>
    <row r="5" spans="1:19" ht="16.5" customHeight="1" x14ac:dyDescent="0.35">
      <c r="A5" s="390" t="s">
        <v>328</v>
      </c>
      <c r="B5" s="390"/>
      <c r="C5" s="78" t="s">
        <v>202</v>
      </c>
      <c r="D5" s="316">
        <v>15</v>
      </c>
      <c r="E5" s="316">
        <v>8</v>
      </c>
      <c r="F5" s="316">
        <v>24</v>
      </c>
      <c r="G5" s="316">
        <v>0</v>
      </c>
      <c r="H5" s="316">
        <v>24</v>
      </c>
      <c r="I5" s="316">
        <v>49</v>
      </c>
      <c r="J5" s="316">
        <v>59</v>
      </c>
      <c r="K5" s="316">
        <v>55</v>
      </c>
      <c r="L5" s="316">
        <v>72</v>
      </c>
      <c r="M5" s="316">
        <v>20</v>
      </c>
      <c r="N5" s="316">
        <v>0</v>
      </c>
      <c r="O5" s="316">
        <v>6</v>
      </c>
      <c r="P5" s="316">
        <v>56</v>
      </c>
      <c r="Q5" s="316">
        <v>104</v>
      </c>
      <c r="R5" s="316">
        <v>11</v>
      </c>
      <c r="S5" s="28">
        <f>SUM(D5:R5)</f>
        <v>503</v>
      </c>
    </row>
    <row r="6" spans="1:19" ht="16.5" customHeight="1" x14ac:dyDescent="0.35">
      <c r="A6" s="390" t="s">
        <v>329</v>
      </c>
      <c r="B6" s="390"/>
      <c r="C6" s="146">
        <v>209.5</v>
      </c>
      <c r="D6" s="28">
        <f>D$5*$C6</f>
        <v>3142.5</v>
      </c>
      <c r="E6" s="28">
        <f t="shared" ref="E6:R7" si="0">E$5*$C6</f>
        <v>1676</v>
      </c>
      <c r="F6" s="28">
        <f t="shared" si="0"/>
        <v>5028</v>
      </c>
      <c r="G6" s="28">
        <f t="shared" si="0"/>
        <v>0</v>
      </c>
      <c r="H6" s="28">
        <f t="shared" si="0"/>
        <v>5028</v>
      </c>
      <c r="I6" s="28">
        <f t="shared" si="0"/>
        <v>10265.5</v>
      </c>
      <c r="J6" s="28">
        <f t="shared" si="0"/>
        <v>12360.5</v>
      </c>
      <c r="K6" s="28">
        <f t="shared" si="0"/>
        <v>11522.5</v>
      </c>
      <c r="L6" s="28">
        <f t="shared" si="0"/>
        <v>15084</v>
      </c>
      <c r="M6" s="28">
        <f t="shared" si="0"/>
        <v>4190</v>
      </c>
      <c r="N6" s="28">
        <f t="shared" si="0"/>
        <v>0</v>
      </c>
      <c r="O6" s="28">
        <f t="shared" si="0"/>
        <v>1257</v>
      </c>
      <c r="P6" s="28">
        <f t="shared" si="0"/>
        <v>11732</v>
      </c>
      <c r="Q6" s="28">
        <f t="shared" si="0"/>
        <v>21788</v>
      </c>
      <c r="R6" s="28">
        <f t="shared" si="0"/>
        <v>2304.5</v>
      </c>
      <c r="S6" s="28">
        <f>SUM(D6:R6)</f>
        <v>105378.5</v>
      </c>
    </row>
    <row r="7" spans="1:19" ht="16.5" customHeight="1" x14ac:dyDescent="0.35">
      <c r="A7" s="390" t="s">
        <v>330</v>
      </c>
      <c r="B7" s="390"/>
      <c r="C7" s="146">
        <v>227.5</v>
      </c>
      <c r="D7" s="28">
        <f>D$5*$C7</f>
        <v>3412.5</v>
      </c>
      <c r="E7" s="28">
        <f t="shared" si="0"/>
        <v>1820</v>
      </c>
      <c r="F7" s="28">
        <f t="shared" si="0"/>
        <v>5460</v>
      </c>
      <c r="G7" s="28">
        <f t="shared" si="0"/>
        <v>0</v>
      </c>
      <c r="H7" s="28">
        <f t="shared" si="0"/>
        <v>5460</v>
      </c>
      <c r="I7" s="28">
        <f t="shared" si="0"/>
        <v>11147.5</v>
      </c>
      <c r="J7" s="28">
        <f t="shared" si="0"/>
        <v>13422.5</v>
      </c>
      <c r="K7" s="28">
        <f t="shared" si="0"/>
        <v>12512.5</v>
      </c>
      <c r="L7" s="28">
        <f t="shared" si="0"/>
        <v>16380</v>
      </c>
      <c r="M7" s="28">
        <f t="shared" si="0"/>
        <v>4550</v>
      </c>
      <c r="N7" s="28">
        <f t="shared" si="0"/>
        <v>0</v>
      </c>
      <c r="O7" s="28">
        <f t="shared" si="0"/>
        <v>1365</v>
      </c>
      <c r="P7" s="28">
        <f t="shared" si="0"/>
        <v>12740</v>
      </c>
      <c r="Q7" s="28">
        <f t="shared" si="0"/>
        <v>23660</v>
      </c>
      <c r="R7" s="28">
        <f t="shared" si="0"/>
        <v>2502.5</v>
      </c>
      <c r="S7" s="28">
        <f>SUM(D7:R7)</f>
        <v>114432.5</v>
      </c>
    </row>
    <row r="8" spans="1:19" ht="16.5" customHeight="1" x14ac:dyDescent="0.35">
      <c r="A8" s="459"/>
      <c r="B8" s="459"/>
      <c r="C8" s="17"/>
      <c r="D8" s="28"/>
      <c r="E8" s="28"/>
      <c r="F8" s="28"/>
      <c r="G8" s="28"/>
      <c r="H8" s="28"/>
      <c r="I8" s="28"/>
      <c r="J8" s="28"/>
      <c r="K8" s="28"/>
      <c r="L8" s="28"/>
      <c r="M8" s="28"/>
      <c r="N8" s="28"/>
      <c r="O8" s="28"/>
      <c r="P8" s="28"/>
      <c r="Q8" s="28"/>
      <c r="R8" s="28"/>
      <c r="S8" s="28"/>
    </row>
    <row r="9" spans="1:19" ht="16.5" customHeight="1" x14ac:dyDescent="0.35">
      <c r="A9" s="459" t="s">
        <v>318</v>
      </c>
      <c r="B9" s="459"/>
      <c r="C9" s="17"/>
      <c r="D9" s="28"/>
      <c r="E9" s="28"/>
      <c r="F9" s="28"/>
      <c r="G9" s="28"/>
      <c r="H9" s="28"/>
      <c r="I9" s="28"/>
      <c r="J9" s="28"/>
      <c r="K9" s="28"/>
      <c r="L9" s="28"/>
      <c r="M9" s="28"/>
      <c r="N9" s="28"/>
      <c r="O9" s="28"/>
      <c r="P9" s="28"/>
      <c r="Q9" s="28"/>
      <c r="R9" s="28"/>
      <c r="S9" s="28"/>
    </row>
    <row r="10" spans="1:19" ht="16.5" customHeight="1" x14ac:dyDescent="0.35">
      <c r="A10" s="390" t="s">
        <v>328</v>
      </c>
      <c r="B10" s="390"/>
      <c r="C10" s="78" t="s">
        <v>202</v>
      </c>
      <c r="D10" s="317">
        <v>0</v>
      </c>
      <c r="E10" s="317">
        <v>0</v>
      </c>
      <c r="F10" s="317">
        <v>0</v>
      </c>
      <c r="G10" s="317">
        <v>0</v>
      </c>
      <c r="H10" s="317">
        <v>0</v>
      </c>
      <c r="I10" s="317">
        <v>0</v>
      </c>
      <c r="J10" s="317">
        <v>0</v>
      </c>
      <c r="K10" s="317">
        <v>9</v>
      </c>
      <c r="L10" s="317">
        <v>0</v>
      </c>
      <c r="M10" s="317">
        <v>0</v>
      </c>
      <c r="N10" s="317">
        <v>0</v>
      </c>
      <c r="O10" s="317">
        <v>9</v>
      </c>
      <c r="P10" s="317">
        <v>4</v>
      </c>
      <c r="Q10" s="317">
        <v>12</v>
      </c>
      <c r="R10" s="317">
        <v>6</v>
      </c>
      <c r="S10" s="28">
        <f>SUM(D10:R10)</f>
        <v>40</v>
      </c>
    </row>
    <row r="11" spans="1:19" ht="16.5" customHeight="1" x14ac:dyDescent="0.35">
      <c r="A11" s="390" t="str">
        <f>A6</f>
        <v>Satser for driftstilskudd i 2024</v>
      </c>
      <c r="B11" s="390"/>
      <c r="C11" s="146">
        <v>162</v>
      </c>
      <c r="D11" s="28">
        <f t="shared" ref="D11:R12" si="1">D$10*$C11</f>
        <v>0</v>
      </c>
      <c r="E11" s="28">
        <f t="shared" si="1"/>
        <v>0</v>
      </c>
      <c r="F11" s="28">
        <f t="shared" si="1"/>
        <v>0</v>
      </c>
      <c r="G11" s="28">
        <f t="shared" si="1"/>
        <v>0</v>
      </c>
      <c r="H11" s="28">
        <f t="shared" si="1"/>
        <v>0</v>
      </c>
      <c r="I11" s="28">
        <f t="shared" si="1"/>
        <v>0</v>
      </c>
      <c r="J11" s="28">
        <f t="shared" si="1"/>
        <v>0</v>
      </c>
      <c r="K11" s="28">
        <f t="shared" si="1"/>
        <v>1458</v>
      </c>
      <c r="L11" s="28">
        <f t="shared" si="1"/>
        <v>0</v>
      </c>
      <c r="M11" s="28">
        <f t="shared" si="1"/>
        <v>0</v>
      </c>
      <c r="N11" s="28">
        <f t="shared" si="1"/>
        <v>0</v>
      </c>
      <c r="O11" s="28">
        <f t="shared" si="1"/>
        <v>1458</v>
      </c>
      <c r="P11" s="28">
        <f t="shared" si="1"/>
        <v>648</v>
      </c>
      <c r="Q11" s="28">
        <f t="shared" si="1"/>
        <v>1944</v>
      </c>
      <c r="R11" s="28">
        <f t="shared" si="1"/>
        <v>972</v>
      </c>
      <c r="S11" s="28">
        <f>SUM(D11:R11)</f>
        <v>6480</v>
      </c>
    </row>
    <row r="12" spans="1:19" ht="16.5" customHeight="1" x14ac:dyDescent="0.35">
      <c r="A12" s="390" t="str">
        <f>A7</f>
        <v>Satser for driftstilskudd i 2025</v>
      </c>
      <c r="B12" s="390"/>
      <c r="C12" s="146">
        <v>177.6</v>
      </c>
      <c r="D12" s="28">
        <f t="shared" si="1"/>
        <v>0</v>
      </c>
      <c r="E12" s="28">
        <f t="shared" si="1"/>
        <v>0</v>
      </c>
      <c r="F12" s="28">
        <f t="shared" si="1"/>
        <v>0</v>
      </c>
      <c r="G12" s="28">
        <f t="shared" si="1"/>
        <v>0</v>
      </c>
      <c r="H12" s="28">
        <f t="shared" si="1"/>
        <v>0</v>
      </c>
      <c r="I12" s="28">
        <f t="shared" si="1"/>
        <v>0</v>
      </c>
      <c r="J12" s="28">
        <f t="shared" si="1"/>
        <v>0</v>
      </c>
      <c r="K12" s="28">
        <f t="shared" si="1"/>
        <v>1598.3999999999999</v>
      </c>
      <c r="L12" s="28">
        <f t="shared" si="1"/>
        <v>0</v>
      </c>
      <c r="M12" s="28">
        <f t="shared" si="1"/>
        <v>0</v>
      </c>
      <c r="N12" s="28">
        <f t="shared" si="1"/>
        <v>0</v>
      </c>
      <c r="O12" s="28">
        <f t="shared" si="1"/>
        <v>1598.3999999999999</v>
      </c>
      <c r="P12" s="28">
        <f t="shared" si="1"/>
        <v>710.4</v>
      </c>
      <c r="Q12" s="28">
        <f t="shared" si="1"/>
        <v>2131.1999999999998</v>
      </c>
      <c r="R12" s="28">
        <f t="shared" si="1"/>
        <v>1065.5999999999999</v>
      </c>
      <c r="S12" s="28">
        <f>SUM(D12:R12)</f>
        <v>7104</v>
      </c>
    </row>
    <row r="13" spans="1:19" ht="16.5" customHeight="1" x14ac:dyDescent="0.35">
      <c r="A13" s="17"/>
      <c r="B13" s="17"/>
      <c r="C13" s="146"/>
      <c r="D13" s="28"/>
      <c r="E13" s="28"/>
      <c r="F13" s="28"/>
      <c r="G13" s="28"/>
      <c r="H13" s="28"/>
      <c r="I13" s="28"/>
      <c r="J13" s="28"/>
      <c r="K13" s="28"/>
      <c r="L13" s="28"/>
      <c r="M13" s="28"/>
      <c r="N13" s="28"/>
      <c r="O13" s="28"/>
      <c r="P13" s="28"/>
      <c r="Q13" s="28"/>
      <c r="R13" s="28"/>
      <c r="S13" s="28"/>
    </row>
    <row r="14" spans="1:19" ht="16.5" customHeight="1" x14ac:dyDescent="0.35">
      <c r="A14" s="17"/>
      <c r="B14" s="17"/>
      <c r="C14" s="146"/>
      <c r="D14" s="28"/>
      <c r="E14" s="28"/>
      <c r="F14" s="28"/>
      <c r="G14" s="28"/>
      <c r="H14" s="28"/>
      <c r="I14" s="28"/>
      <c r="J14" s="28"/>
      <c r="K14" s="28"/>
      <c r="L14" s="28"/>
      <c r="M14" s="28"/>
      <c r="N14" s="28"/>
      <c r="O14" s="28"/>
      <c r="P14" s="28"/>
      <c r="Q14" s="28"/>
      <c r="R14" s="28"/>
      <c r="S14" s="28"/>
    </row>
    <row r="15" spans="1:19" ht="16.5" customHeight="1" x14ac:dyDescent="0.35">
      <c r="A15" s="17"/>
      <c r="B15" s="17"/>
      <c r="C15" s="146"/>
      <c r="D15" s="28"/>
      <c r="E15" s="28"/>
      <c r="F15" s="28"/>
      <c r="G15" s="28"/>
      <c r="H15" s="28"/>
      <c r="I15" s="28"/>
      <c r="J15" s="28"/>
      <c r="K15" s="28"/>
      <c r="L15" s="28"/>
      <c r="M15" s="28"/>
      <c r="N15" s="28"/>
      <c r="O15" s="28"/>
      <c r="P15" s="28"/>
      <c r="Q15" s="28"/>
      <c r="R15" s="28"/>
      <c r="S15" s="28"/>
    </row>
    <row r="16" spans="1:19" ht="16.5" customHeight="1" x14ac:dyDescent="0.35">
      <c r="A16" s="390"/>
      <c r="B16" s="390"/>
      <c r="C16" s="17"/>
      <c r="D16" s="28"/>
      <c r="E16" s="28"/>
      <c r="F16" s="28"/>
      <c r="G16" s="28"/>
      <c r="H16" s="28"/>
      <c r="I16" s="28"/>
      <c r="J16" s="28"/>
      <c r="K16" s="28"/>
      <c r="L16" s="28"/>
      <c r="M16" s="28"/>
      <c r="N16" s="28"/>
      <c r="O16" s="28"/>
      <c r="P16" s="28"/>
      <c r="Q16" s="28"/>
      <c r="R16" s="28"/>
      <c r="S16" s="28"/>
    </row>
    <row r="17" spans="1:19" ht="16.5" customHeight="1" thickBot="1" x14ac:dyDescent="0.4">
      <c r="A17" s="445" t="s">
        <v>331</v>
      </c>
      <c r="B17" s="445"/>
      <c r="C17" s="131"/>
      <c r="D17" s="133">
        <f t="shared" ref="D17:S17" si="2">D12+D7</f>
        <v>3412.5</v>
      </c>
      <c r="E17" s="133">
        <f t="shared" si="2"/>
        <v>1820</v>
      </c>
      <c r="F17" s="133">
        <f t="shared" si="2"/>
        <v>5460</v>
      </c>
      <c r="G17" s="133">
        <f t="shared" si="2"/>
        <v>0</v>
      </c>
      <c r="H17" s="133">
        <f t="shared" si="2"/>
        <v>5460</v>
      </c>
      <c r="I17" s="133">
        <f t="shared" si="2"/>
        <v>11147.5</v>
      </c>
      <c r="J17" s="133">
        <f t="shared" si="2"/>
        <v>13422.5</v>
      </c>
      <c r="K17" s="133">
        <f t="shared" si="2"/>
        <v>14110.9</v>
      </c>
      <c r="L17" s="133">
        <f t="shared" si="2"/>
        <v>16380</v>
      </c>
      <c r="M17" s="133">
        <f t="shared" si="2"/>
        <v>4550</v>
      </c>
      <c r="N17" s="133">
        <f t="shared" si="2"/>
        <v>0</v>
      </c>
      <c r="O17" s="133">
        <f t="shared" si="2"/>
        <v>2963.3999999999996</v>
      </c>
      <c r="P17" s="133">
        <f t="shared" si="2"/>
        <v>13450.4</v>
      </c>
      <c r="Q17" s="133">
        <f t="shared" si="2"/>
        <v>25791.200000000001</v>
      </c>
      <c r="R17" s="133">
        <f t="shared" si="2"/>
        <v>3568.1</v>
      </c>
      <c r="S17" s="133">
        <f t="shared" si="2"/>
        <v>121536.5</v>
      </c>
    </row>
    <row r="18" spans="1:19" ht="16.5" customHeight="1" x14ac:dyDescent="0.35">
      <c r="A18" s="438" t="s">
        <v>332</v>
      </c>
      <c r="B18" s="438"/>
      <c r="C18" s="17"/>
      <c r="D18" s="17"/>
      <c r="E18" s="261"/>
      <c r="F18" s="261"/>
      <c r="G18" s="261"/>
      <c r="H18" s="261"/>
      <c r="I18" s="261"/>
      <c r="J18" s="261"/>
      <c r="K18" s="261"/>
      <c r="L18" s="261"/>
      <c r="M18" s="261"/>
      <c r="N18" s="261"/>
      <c r="O18" s="261"/>
      <c r="P18" s="261"/>
      <c r="Q18" s="261"/>
      <c r="R18" s="261"/>
      <c r="S18" s="17"/>
    </row>
    <row r="19" spans="1:19" ht="16.5" customHeight="1" x14ac:dyDescent="0.35">
      <c r="A19" s="460"/>
      <c r="B19" s="460"/>
      <c r="C19" s="460"/>
      <c r="D19" s="460"/>
      <c r="E19" s="17"/>
      <c r="F19" s="17"/>
      <c r="G19" s="17"/>
      <c r="H19" s="17"/>
      <c r="I19" s="17"/>
      <c r="J19" s="17"/>
      <c r="K19" s="17"/>
      <c r="L19" s="17"/>
      <c r="M19" s="17"/>
      <c r="N19" s="17"/>
      <c r="O19" s="17"/>
      <c r="P19" s="17"/>
      <c r="Q19" s="17"/>
      <c r="R19" s="17"/>
      <c r="S19" s="17"/>
    </row>
    <row r="20" spans="1:19" ht="16.5" customHeight="1" x14ac:dyDescent="0.35">
      <c r="A20" s="390"/>
      <c r="B20" s="390"/>
      <c r="C20" s="17"/>
      <c r="D20" s="53"/>
      <c r="E20" s="53"/>
      <c r="F20" s="53"/>
      <c r="G20" s="53"/>
      <c r="H20" s="53"/>
      <c r="I20" s="53"/>
      <c r="J20" s="53"/>
      <c r="K20" s="53"/>
      <c r="L20" s="53"/>
      <c r="M20" s="53"/>
      <c r="N20" s="53"/>
      <c r="O20" s="53"/>
      <c r="P20" s="53"/>
      <c r="Q20" s="53"/>
      <c r="R20" s="53"/>
      <c r="S20" s="17"/>
    </row>
    <row r="21" spans="1:19" ht="16.5" customHeight="1" x14ac:dyDescent="0.35">
      <c r="A21" s="390"/>
      <c r="B21" s="390"/>
      <c r="C21" s="17"/>
      <c r="D21" s="17"/>
      <c r="E21" s="17"/>
      <c r="F21" s="17"/>
      <c r="G21" s="17"/>
      <c r="H21" s="17"/>
      <c r="I21" s="17"/>
      <c r="J21" s="17"/>
      <c r="K21" s="17"/>
      <c r="L21" s="17"/>
      <c r="M21" s="17"/>
      <c r="N21" s="17"/>
      <c r="O21" s="17"/>
      <c r="P21" s="17"/>
      <c r="Q21" s="17"/>
      <c r="R21" s="17"/>
      <c r="S21" s="17"/>
    </row>
    <row r="22" spans="1:19" ht="16.5" customHeight="1" x14ac:dyDescent="0.35">
      <c r="A22" s="443" t="s">
        <v>13</v>
      </c>
      <c r="B22" s="443"/>
      <c r="C22" s="443"/>
      <c r="D22" s="443"/>
      <c r="E22" s="17"/>
      <c r="F22" s="17"/>
      <c r="G22" s="17"/>
      <c r="H22" s="17"/>
      <c r="I22" s="17"/>
      <c r="J22" s="17"/>
      <c r="K22" s="17"/>
      <c r="L22" s="17"/>
      <c r="M22" s="17"/>
      <c r="N22" s="17"/>
      <c r="O22" s="17"/>
      <c r="P22" s="17"/>
      <c r="Q22" s="17"/>
      <c r="R22" s="17"/>
      <c r="S22" s="17"/>
    </row>
    <row r="23" spans="1:19" ht="54.75" customHeight="1" x14ac:dyDescent="0.35">
      <c r="A23" s="382"/>
      <c r="B23" s="382"/>
      <c r="C23" s="45" t="s">
        <v>333</v>
      </c>
      <c r="D23" s="45" t="str">
        <f t="shared" ref="D23:S23" si="3">D2</f>
        <v xml:space="preserve">1. 
Gamle Oslo </v>
      </c>
      <c r="E23" s="45" t="str">
        <f t="shared" si="3"/>
        <v>2. 
Grünerløkka</v>
      </c>
      <c r="F23" s="45" t="str">
        <f t="shared" si="3"/>
        <v>3. 
Sagene</v>
      </c>
      <c r="G23" s="45" t="str">
        <f t="shared" si="3"/>
        <v>4. 
St. Hanshaugen</v>
      </c>
      <c r="H23" s="45" t="str">
        <f t="shared" si="3"/>
        <v>5. 
Frogner</v>
      </c>
      <c r="I23" s="45" t="str">
        <f t="shared" si="3"/>
        <v>6. 
Ullern</v>
      </c>
      <c r="J23" s="45" t="str">
        <f t="shared" si="3"/>
        <v>7. 
Vestre Aker</v>
      </c>
      <c r="K23" s="45" t="str">
        <f t="shared" si="3"/>
        <v>8. 
Nordre Aker</v>
      </c>
      <c r="L23" s="45" t="str">
        <f t="shared" si="3"/>
        <v>9. 
Bjerke</v>
      </c>
      <c r="M23" s="45" t="str">
        <f t="shared" si="3"/>
        <v>10. 
Grorud</v>
      </c>
      <c r="N23" s="45" t="str">
        <f t="shared" si="3"/>
        <v>11. 
Stovner</v>
      </c>
      <c r="O23" s="45" t="str">
        <f t="shared" si="3"/>
        <v>12. 
Alna</v>
      </c>
      <c r="P23" s="45" t="str">
        <f t="shared" si="3"/>
        <v>13. 
Østensjø</v>
      </c>
      <c r="Q23" s="45" t="str">
        <f t="shared" si="3"/>
        <v>14.
Nordstrand</v>
      </c>
      <c r="R23" s="45" t="str">
        <f t="shared" si="3"/>
        <v>15. 
Søndre Nordstrand</v>
      </c>
      <c r="S23" s="45" t="str">
        <f t="shared" si="3"/>
        <v>Sum</v>
      </c>
    </row>
    <row r="24" spans="1:19" ht="16.5" customHeight="1" x14ac:dyDescent="0.35">
      <c r="A24" s="392"/>
      <c r="B24" s="392"/>
      <c r="C24" s="17"/>
      <c r="D24" s="17"/>
      <c r="E24" s="17"/>
      <c r="F24" s="17"/>
      <c r="G24" s="17"/>
      <c r="H24" s="17"/>
      <c r="I24" s="17"/>
      <c r="J24" s="17"/>
      <c r="K24" s="17"/>
      <c r="L24" s="17"/>
      <c r="M24" s="17"/>
      <c r="N24" s="17"/>
      <c r="O24" s="17"/>
      <c r="P24" s="17"/>
      <c r="Q24" s="17"/>
      <c r="R24" s="17"/>
      <c r="S24" s="17"/>
    </row>
    <row r="25" spans="1:19" ht="16.5" customHeight="1" x14ac:dyDescent="0.35">
      <c r="A25" s="390" t="s">
        <v>334</v>
      </c>
      <c r="B25" s="390"/>
      <c r="C25" s="104">
        <v>0.1</v>
      </c>
      <c r="D25" s="28">
        <v>3366</v>
      </c>
      <c r="E25" s="28">
        <v>3134</v>
      </c>
      <c r="F25" s="28">
        <v>2308</v>
      </c>
      <c r="G25" s="28">
        <v>1440</v>
      </c>
      <c r="H25" s="28">
        <v>1828</v>
      </c>
      <c r="I25" s="28">
        <v>1933</v>
      </c>
      <c r="J25" s="28">
        <v>3396</v>
      </c>
      <c r="K25" s="28">
        <v>3159</v>
      </c>
      <c r="L25" s="28">
        <v>2326</v>
      </c>
      <c r="M25" s="28">
        <v>1512</v>
      </c>
      <c r="N25" s="28">
        <v>1976</v>
      </c>
      <c r="O25" s="28">
        <v>2785</v>
      </c>
      <c r="P25" s="28">
        <v>2993</v>
      </c>
      <c r="Q25" s="28">
        <v>3099</v>
      </c>
      <c r="R25" s="28">
        <v>2293</v>
      </c>
      <c r="S25" s="28">
        <f>SUM(D25:R25)</f>
        <v>37548</v>
      </c>
    </row>
    <row r="26" spans="1:19" ht="16.5" customHeight="1" x14ac:dyDescent="0.35">
      <c r="A26" s="390" t="s">
        <v>335</v>
      </c>
      <c r="B26" s="390"/>
      <c r="C26" s="104">
        <v>0.45</v>
      </c>
      <c r="D26" s="28">
        <v>46</v>
      </c>
      <c r="E26" s="28">
        <v>39</v>
      </c>
      <c r="F26" s="28">
        <v>22</v>
      </c>
      <c r="G26" s="28">
        <v>13</v>
      </c>
      <c r="H26" s="28">
        <v>18</v>
      </c>
      <c r="I26" s="28">
        <v>19</v>
      </c>
      <c r="J26" s="28">
        <v>35</v>
      </c>
      <c r="K26" s="28">
        <v>32</v>
      </c>
      <c r="L26" s="28">
        <v>45</v>
      </c>
      <c r="M26" s="28">
        <v>37</v>
      </c>
      <c r="N26" s="28">
        <v>54</v>
      </c>
      <c r="O26" s="28">
        <v>71</v>
      </c>
      <c r="P26" s="28">
        <v>38</v>
      </c>
      <c r="Q26" s="28">
        <v>40</v>
      </c>
      <c r="R26" s="28">
        <v>50</v>
      </c>
      <c r="S26" s="28">
        <f>SUM(D26:R26)</f>
        <v>559</v>
      </c>
    </row>
    <row r="27" spans="1:19" ht="16.5" customHeight="1" x14ac:dyDescent="0.35">
      <c r="A27" s="444" t="s">
        <v>336</v>
      </c>
      <c r="B27" s="444"/>
      <c r="C27" s="137">
        <v>0.45</v>
      </c>
      <c r="D27" s="28">
        <v>449</v>
      </c>
      <c r="E27" s="28">
        <v>318</v>
      </c>
      <c r="F27" s="28">
        <v>189</v>
      </c>
      <c r="G27" s="28">
        <v>113</v>
      </c>
      <c r="H27" s="28">
        <v>164</v>
      </c>
      <c r="I27" s="28">
        <v>60</v>
      </c>
      <c r="J27" s="28">
        <v>118</v>
      </c>
      <c r="K27" s="28">
        <v>161</v>
      </c>
      <c r="L27" s="28">
        <v>272</v>
      </c>
      <c r="M27" s="28">
        <v>236</v>
      </c>
      <c r="N27" s="28">
        <v>411</v>
      </c>
      <c r="O27" s="28">
        <v>413</v>
      </c>
      <c r="P27" s="28">
        <v>189</v>
      </c>
      <c r="Q27" s="28">
        <v>112</v>
      </c>
      <c r="R27" s="28">
        <v>450</v>
      </c>
      <c r="S27" s="281">
        <f>SUM(D27:R27)</f>
        <v>3655</v>
      </c>
    </row>
    <row r="28" spans="1:19" ht="16.5" customHeight="1" x14ac:dyDescent="0.35">
      <c r="A28" s="392" t="s">
        <v>337</v>
      </c>
      <c r="B28" s="392"/>
      <c r="C28" s="17"/>
      <c r="D28" s="292">
        <f>(D25/$S$25*$C$25+D26/$S$26*$C$26+D27/$S$27*$C$27)*100</f>
        <v>10.127537461299248</v>
      </c>
      <c r="E28" s="292">
        <f>(E25/$S$25*$C$25+E26/$S$26*$C$26+E27/$S$27*$C$27)*100</f>
        <v>7.8893845244252443</v>
      </c>
      <c r="F28" s="292">
        <f t="shared" ref="F28:R28" si="4">(F25/$S$25*$C$25+F26/$S$26*$C$26+F27/$S$27*$C$27)*100</f>
        <v>4.7126489388261898</v>
      </c>
      <c r="G28" s="292">
        <f t="shared" si="4"/>
        <v>2.8212656062893395</v>
      </c>
      <c r="H28" s="292">
        <f>(H25/$S$25*$C$25+H26/$S$26*$C$26+H27/$S$27*$C$27)*100</f>
        <v>3.9550114539418519</v>
      </c>
      <c r="I28" s="292">
        <f t="shared" si="4"/>
        <v>2.7830387977148416</v>
      </c>
      <c r="J28" s="292">
        <f t="shared" si="4"/>
        <v>5.1747779973066645</v>
      </c>
      <c r="K28" s="292">
        <f t="shared" si="4"/>
        <v>5.3995678712348907</v>
      </c>
      <c r="L28" s="292">
        <f t="shared" si="4"/>
        <v>7.5908512000286628</v>
      </c>
      <c r="M28" s="292">
        <f t="shared" si="4"/>
        <v>6.2868264137005134</v>
      </c>
      <c r="N28" s="292">
        <f t="shared" si="4"/>
        <v>9.9334995398951182</v>
      </c>
      <c r="O28" s="292">
        <f t="shared" si="4"/>
        <v>11.542096096301515</v>
      </c>
      <c r="P28" s="292">
        <f t="shared" si="4"/>
        <v>6.1830964023281254</v>
      </c>
      <c r="Q28" s="292">
        <f t="shared" si="4"/>
        <v>5.4243123069544543</v>
      </c>
      <c r="R28" s="292">
        <f t="shared" si="4"/>
        <v>10.176085389753345</v>
      </c>
      <c r="S28" s="292">
        <f>SUM(D28:R28)</f>
        <v>100.00000000000001</v>
      </c>
    </row>
    <row r="29" spans="1:19" ht="16.5" customHeight="1" x14ac:dyDescent="0.35">
      <c r="A29" s="390"/>
      <c r="B29" s="390"/>
      <c r="C29" s="17"/>
      <c r="D29" s="17"/>
      <c r="E29" s="17"/>
      <c r="F29" s="17"/>
      <c r="G29" s="17"/>
      <c r="H29" s="17"/>
      <c r="I29" s="17"/>
      <c r="J29" s="17"/>
      <c r="K29" s="17"/>
      <c r="L29" s="17"/>
      <c r="M29" s="17"/>
      <c r="N29" s="17"/>
      <c r="O29" s="17"/>
      <c r="P29" s="17"/>
      <c r="Q29" s="17"/>
      <c r="R29" s="17"/>
      <c r="S29" s="17"/>
    </row>
    <row r="30" spans="1:19" ht="16.5" customHeight="1" thickBot="1" x14ac:dyDescent="0.4">
      <c r="A30" s="445" t="s">
        <v>338</v>
      </c>
      <c r="B30" s="445"/>
      <c r="C30" s="131"/>
      <c r="D30" s="305">
        <f>D28/$S$28*$S$30</f>
        <v>41407.349456720782</v>
      </c>
      <c r="E30" s="133">
        <f t="shared" ref="E30:P30" si="5">E28/$S$28*$S$30</f>
        <v>32256.459504560731</v>
      </c>
      <c r="F30" s="133">
        <f t="shared" si="5"/>
        <v>19268.089821687649</v>
      </c>
      <c r="G30" s="133">
        <f t="shared" si="5"/>
        <v>11534.998642687133</v>
      </c>
      <c r="H30" s="133">
        <f>H28/$S$28*$S$30</f>
        <v>16170.420697480613</v>
      </c>
      <c r="I30" s="133">
        <f t="shared" si="5"/>
        <v>11378.704891386968</v>
      </c>
      <c r="J30" s="133">
        <f t="shared" si="5"/>
        <v>21157.546117626294</v>
      </c>
      <c r="K30" s="133">
        <f t="shared" si="5"/>
        <v>22076.619771971898</v>
      </c>
      <c r="L30" s="133">
        <f t="shared" si="5"/>
        <v>31035.879108289355</v>
      </c>
      <c r="M30" s="133">
        <f t="shared" si="5"/>
        <v>25704.256269662183</v>
      </c>
      <c r="N30" s="133">
        <f t="shared" si="5"/>
        <v>40614.007931188105</v>
      </c>
      <c r="O30" s="133">
        <f t="shared" si="5"/>
        <v>47190.89989535293</v>
      </c>
      <c r="P30" s="133">
        <f t="shared" si="5"/>
        <v>25280.146771528067</v>
      </c>
      <c r="Q30" s="133">
        <f>Q28/$S$28*$S$30</f>
        <v>22177.789627019552</v>
      </c>
      <c r="R30" s="133">
        <f>R28/$S$28*$S$30</f>
        <v>41605.842036637718</v>
      </c>
      <c r="S30" s="133">
        <f>(385490.734+5500)*1.0457</f>
        <v>408859.01054380002</v>
      </c>
    </row>
    <row r="31" spans="1:19" x14ac:dyDescent="0.35">
      <c r="A31" s="17"/>
      <c r="B31" s="17"/>
      <c r="C31" s="17"/>
      <c r="D31" s="17"/>
      <c r="E31" s="17"/>
      <c r="F31" s="17"/>
      <c r="G31" s="17"/>
      <c r="H31" s="17"/>
      <c r="I31" s="17"/>
      <c r="J31" s="17"/>
      <c r="K31" s="17"/>
      <c r="L31" s="17"/>
      <c r="M31" s="17"/>
      <c r="N31" s="17"/>
      <c r="O31" s="17"/>
      <c r="P31" s="17"/>
      <c r="Q31" s="17"/>
      <c r="R31" s="17"/>
      <c r="S31" s="17"/>
    </row>
    <row r="32" spans="1:19" x14ac:dyDescent="0.35">
      <c r="S32" s="29"/>
    </row>
    <row r="33" spans="3:19" x14ac:dyDescent="0.35">
      <c r="D33" s="30"/>
      <c r="E33" s="30"/>
      <c r="F33" s="30"/>
      <c r="G33" s="30"/>
      <c r="H33" s="30"/>
      <c r="I33" s="30"/>
      <c r="J33" s="30"/>
      <c r="K33" s="30"/>
      <c r="L33" s="30"/>
      <c r="M33" s="30"/>
      <c r="N33" s="30"/>
      <c r="O33" s="30"/>
      <c r="P33" s="30"/>
      <c r="Q33" s="30"/>
      <c r="R33" s="30"/>
      <c r="S33" s="30"/>
    </row>
    <row r="34" spans="3:19" x14ac:dyDescent="0.35">
      <c r="D34" s="265"/>
      <c r="E34" s="265"/>
      <c r="F34" s="265"/>
      <c r="G34" s="265"/>
      <c r="H34" s="265"/>
      <c r="I34" s="265"/>
      <c r="J34" s="265"/>
      <c r="K34" s="265"/>
      <c r="L34" s="265"/>
      <c r="M34" s="265"/>
      <c r="N34" s="265"/>
      <c r="O34" s="265"/>
      <c r="P34" s="265"/>
      <c r="Q34" s="265"/>
      <c r="R34" s="265"/>
      <c r="S34" s="265"/>
    </row>
    <row r="35" spans="3:19" x14ac:dyDescent="0.35">
      <c r="C35" s="143"/>
      <c r="D35" s="144"/>
      <c r="E35" s="144"/>
    </row>
    <row r="37" spans="3:19" x14ac:dyDescent="0.35">
      <c r="D37" s="39"/>
      <c r="E37" s="39"/>
      <c r="F37" s="39"/>
      <c r="G37" s="39"/>
      <c r="H37" s="39"/>
      <c r="I37" s="39"/>
      <c r="J37" s="39"/>
      <c r="K37" s="39"/>
      <c r="L37" s="39"/>
      <c r="M37" s="39"/>
      <c r="N37" s="39"/>
      <c r="O37" s="39"/>
      <c r="P37" s="39"/>
      <c r="Q37" s="39"/>
      <c r="R37" s="39"/>
      <c r="S37" s="39"/>
    </row>
    <row r="38" spans="3:19" x14ac:dyDescent="0.35">
      <c r="D38" s="39"/>
      <c r="E38" s="39"/>
      <c r="F38" s="39"/>
      <c r="G38" s="39"/>
      <c r="H38" s="39"/>
      <c r="I38" s="39"/>
      <c r="J38" s="39"/>
      <c r="K38" s="39"/>
      <c r="L38" s="39"/>
      <c r="M38" s="39"/>
      <c r="N38" s="39"/>
      <c r="O38" s="39"/>
      <c r="P38" s="39"/>
      <c r="Q38" s="39"/>
      <c r="R38" s="39"/>
      <c r="S38" s="39"/>
    </row>
    <row r="39" spans="3:19" x14ac:dyDescent="0.35">
      <c r="D39" s="39"/>
      <c r="E39" s="39"/>
      <c r="F39" s="39"/>
      <c r="G39" s="39"/>
      <c r="H39" s="39"/>
      <c r="I39" s="39"/>
      <c r="J39" s="39"/>
      <c r="K39" s="39"/>
      <c r="L39" s="39"/>
      <c r="M39" s="39"/>
      <c r="N39" s="39"/>
      <c r="O39" s="39"/>
      <c r="P39" s="39"/>
      <c r="Q39" s="39"/>
      <c r="R39" s="39"/>
      <c r="S39" s="39"/>
    </row>
  </sheetData>
  <mergeCells count="27">
    <mergeCell ref="A6:B6"/>
    <mergeCell ref="A1:B1"/>
    <mergeCell ref="A2:B2"/>
    <mergeCell ref="A3:B3"/>
    <mergeCell ref="A4:B4"/>
    <mergeCell ref="A5:B5"/>
    <mergeCell ref="A21:B21"/>
    <mergeCell ref="A7:B7"/>
    <mergeCell ref="A8:B8"/>
    <mergeCell ref="A9:B9"/>
    <mergeCell ref="A10:B10"/>
    <mergeCell ref="A11:B11"/>
    <mergeCell ref="A12:B12"/>
    <mergeCell ref="A16:B16"/>
    <mergeCell ref="A17:B17"/>
    <mergeCell ref="A18:B18"/>
    <mergeCell ref="A19:D19"/>
    <mergeCell ref="A20:B20"/>
    <mergeCell ref="A28:B28"/>
    <mergeCell ref="A29:B29"/>
    <mergeCell ref="A30:B30"/>
    <mergeCell ref="A22:D22"/>
    <mergeCell ref="A23:B23"/>
    <mergeCell ref="A24:B24"/>
    <mergeCell ref="A25:B25"/>
    <mergeCell ref="A26:B26"/>
    <mergeCell ref="A27:B27"/>
  </mergeCells>
  <pageMargins left="0.51181102362204722" right="0.39370078740157483" top="0.74803149606299213" bottom="0.74803149606299213" header="0.31496062992125984" footer="0.31496062992125984"/>
  <pageSetup paperSize="9" scale="6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90C6D-3B54-461B-9979-E6FD58BCC500}">
  <sheetPr>
    <tabColor theme="7" tint="-0.249977111117893"/>
  </sheetPr>
  <dimension ref="A1:S18"/>
  <sheetViews>
    <sheetView zoomScale="110" zoomScaleNormal="110" workbookViewId="0">
      <selection activeCell="C17" sqref="C17"/>
    </sheetView>
  </sheetViews>
  <sheetFormatPr baseColWidth="10" defaultColWidth="11.42578125" defaultRowHeight="15" x14ac:dyDescent="0.25"/>
  <cols>
    <col min="1" max="1" width="65" bestFit="1" customWidth="1"/>
    <col min="17" max="18" width="11" bestFit="1" customWidth="1"/>
  </cols>
  <sheetData>
    <row r="1" spans="1:19" ht="16.5" x14ac:dyDescent="0.35">
      <c r="A1" s="443" t="s">
        <v>14</v>
      </c>
      <c r="B1" s="443"/>
      <c r="C1" s="287"/>
      <c r="D1" s="287"/>
      <c r="E1" s="287"/>
      <c r="F1" s="287"/>
      <c r="G1" s="287"/>
      <c r="H1" s="287"/>
      <c r="I1" s="287"/>
      <c r="J1" s="287"/>
      <c r="K1" s="287"/>
      <c r="L1" s="287"/>
      <c r="M1" s="287"/>
      <c r="N1" s="287"/>
      <c r="O1" s="287"/>
      <c r="P1" s="287"/>
      <c r="Q1" s="287"/>
      <c r="R1" s="287"/>
      <c r="S1" s="287"/>
    </row>
    <row r="2" spans="1:19" ht="15.75" x14ac:dyDescent="0.25">
      <c r="A2" s="446"/>
      <c r="B2" s="446" t="s">
        <v>339</v>
      </c>
      <c r="C2" s="446"/>
      <c r="D2" s="288" t="s">
        <v>340</v>
      </c>
      <c r="E2" s="288" t="s">
        <v>341</v>
      </c>
      <c r="F2" s="288" t="s">
        <v>342</v>
      </c>
      <c r="G2" s="288" t="s">
        <v>343</v>
      </c>
      <c r="H2" s="288" t="s">
        <v>344</v>
      </c>
      <c r="I2" s="288" t="s">
        <v>345</v>
      </c>
      <c r="J2" s="288" t="s">
        <v>346</v>
      </c>
      <c r="K2" s="288" t="s">
        <v>347</v>
      </c>
      <c r="L2" s="288" t="s">
        <v>348</v>
      </c>
      <c r="M2" s="288" t="s">
        <v>349</v>
      </c>
      <c r="N2" s="288" t="s">
        <v>350</v>
      </c>
      <c r="O2" s="288" t="s">
        <v>351</v>
      </c>
      <c r="P2" s="288" t="s">
        <v>352</v>
      </c>
      <c r="Q2" s="288" t="s">
        <v>353</v>
      </c>
      <c r="R2" s="288" t="s">
        <v>354</v>
      </c>
      <c r="S2" s="446" t="s">
        <v>112</v>
      </c>
    </row>
    <row r="3" spans="1:19" ht="47.25" x14ac:dyDescent="0.25">
      <c r="A3" s="447"/>
      <c r="B3" s="447"/>
      <c r="C3" s="447"/>
      <c r="D3" s="289" t="s">
        <v>355</v>
      </c>
      <c r="E3" s="289" t="s">
        <v>356</v>
      </c>
      <c r="F3" s="289" t="s">
        <v>357</v>
      </c>
      <c r="G3" s="289" t="s">
        <v>358</v>
      </c>
      <c r="H3" s="289" t="s">
        <v>359</v>
      </c>
      <c r="I3" s="289" t="s">
        <v>360</v>
      </c>
      <c r="J3" s="289" t="s">
        <v>361</v>
      </c>
      <c r="K3" s="289" t="s">
        <v>362</v>
      </c>
      <c r="L3" s="289" t="s">
        <v>363</v>
      </c>
      <c r="M3" s="289" t="s">
        <v>364</v>
      </c>
      <c r="N3" s="289" t="s">
        <v>365</v>
      </c>
      <c r="O3" s="289" t="s">
        <v>366</v>
      </c>
      <c r="P3" s="289" t="s">
        <v>367</v>
      </c>
      <c r="Q3" s="289" t="s">
        <v>368</v>
      </c>
      <c r="R3" s="289" t="s">
        <v>369</v>
      </c>
      <c r="S3" s="447"/>
    </row>
    <row r="4" spans="1:19" ht="16.5" x14ac:dyDescent="0.35">
      <c r="A4" s="293"/>
      <c r="B4" s="293"/>
      <c r="C4" s="293"/>
      <c r="D4" s="293"/>
      <c r="E4" s="293"/>
      <c r="F4" s="293"/>
      <c r="G4" s="293"/>
      <c r="H4" s="293"/>
      <c r="I4" s="293"/>
      <c r="J4" s="293"/>
      <c r="K4" s="293"/>
      <c r="L4" s="293"/>
      <c r="M4" s="293"/>
      <c r="N4" s="293"/>
      <c r="O4" s="293"/>
      <c r="P4" s="293"/>
      <c r="Q4" s="293"/>
      <c r="R4" s="293"/>
      <c r="S4" s="293"/>
    </row>
    <row r="5" spans="1:19" ht="16.5" x14ac:dyDescent="0.35">
      <c r="A5" s="294" t="s">
        <v>370</v>
      </c>
      <c r="B5" s="295">
        <v>1232</v>
      </c>
      <c r="C5" s="296"/>
      <c r="D5" s="296"/>
      <c r="E5" s="296"/>
      <c r="F5" s="296"/>
      <c r="G5" s="296"/>
      <c r="H5" s="296"/>
      <c r="I5" s="296"/>
      <c r="J5" s="296"/>
      <c r="K5" s="296"/>
      <c r="L5" s="296"/>
      <c r="M5" s="296"/>
      <c r="N5" s="296"/>
      <c r="O5" s="296"/>
      <c r="P5" s="296"/>
      <c r="Q5" s="296"/>
      <c r="R5" s="296"/>
      <c r="S5" s="296"/>
    </row>
    <row r="6" spans="1:19" ht="16.5" x14ac:dyDescent="0.35">
      <c r="A6" s="296"/>
      <c r="B6" s="296"/>
      <c r="C6" s="296"/>
      <c r="D6" s="296"/>
      <c r="E6" s="296"/>
      <c r="F6" s="296"/>
      <c r="G6" s="296"/>
      <c r="H6" s="296"/>
      <c r="I6" s="296"/>
      <c r="J6" s="296"/>
      <c r="K6" s="296"/>
      <c r="L6" s="296"/>
      <c r="M6" s="296"/>
      <c r="N6" s="296"/>
      <c r="O6" s="296"/>
      <c r="P6" s="296"/>
      <c r="Q6" s="296"/>
      <c r="R6" s="296"/>
      <c r="S6" s="296"/>
    </row>
    <row r="7" spans="1:19" ht="16.5" x14ac:dyDescent="0.35">
      <c r="A7" s="296" t="s">
        <v>414</v>
      </c>
      <c r="B7" s="296"/>
      <c r="C7" s="296" t="s">
        <v>372</v>
      </c>
      <c r="D7" s="296">
        <v>160</v>
      </c>
      <c r="E7" s="296">
        <v>160</v>
      </c>
      <c r="F7" s="296">
        <v>145</v>
      </c>
      <c r="G7" s="296">
        <v>120</v>
      </c>
      <c r="H7" s="296">
        <v>90</v>
      </c>
      <c r="I7" s="296">
        <v>90</v>
      </c>
      <c r="J7" s="296">
        <v>105</v>
      </c>
      <c r="K7" s="296">
        <v>130</v>
      </c>
      <c r="L7" s="296">
        <v>90</v>
      </c>
      <c r="M7" s="296">
        <v>70</v>
      </c>
      <c r="N7" s="296">
        <v>70</v>
      </c>
      <c r="O7" s="296">
        <v>70</v>
      </c>
      <c r="P7" s="296">
        <v>150</v>
      </c>
      <c r="Q7" s="296">
        <v>120</v>
      </c>
      <c r="R7" s="296">
        <v>80</v>
      </c>
      <c r="S7" s="297">
        <f>SUM(D7:R7)</f>
        <v>1650</v>
      </c>
    </row>
    <row r="8" spans="1:19" ht="16.5" x14ac:dyDescent="0.35">
      <c r="A8" s="296" t="s">
        <v>415</v>
      </c>
      <c r="B8" s="296"/>
      <c r="C8" s="296" t="s">
        <v>372</v>
      </c>
      <c r="D8" s="296">
        <v>104</v>
      </c>
      <c r="E8" s="296">
        <v>94</v>
      </c>
      <c r="F8" s="296">
        <v>82</v>
      </c>
      <c r="G8" s="296">
        <v>50</v>
      </c>
      <c r="H8" s="296">
        <v>57</v>
      </c>
      <c r="I8" s="296">
        <v>78</v>
      </c>
      <c r="J8" s="296">
        <v>58</v>
      </c>
      <c r="K8" s="296">
        <v>66</v>
      </c>
      <c r="L8" s="296">
        <v>67</v>
      </c>
      <c r="M8" s="296">
        <v>51</v>
      </c>
      <c r="N8" s="296">
        <v>53</v>
      </c>
      <c r="O8" s="296">
        <v>72</v>
      </c>
      <c r="P8" s="296">
        <v>92</v>
      </c>
      <c r="Q8" s="296">
        <v>58</v>
      </c>
      <c r="R8" s="296">
        <v>65</v>
      </c>
      <c r="S8" s="297">
        <f>SUM(D8:R8)</f>
        <v>1047</v>
      </c>
    </row>
    <row r="9" spans="1:19" ht="16.5" x14ac:dyDescent="0.35">
      <c r="A9" s="296" t="s">
        <v>373</v>
      </c>
      <c r="B9" s="296"/>
      <c r="C9" s="296" t="s">
        <v>372</v>
      </c>
      <c r="D9" s="298">
        <f>ROUND(($B$5-$S$8)*(D7-D8)/($S$7-$S$8),0)</f>
        <v>17</v>
      </c>
      <c r="E9" s="298">
        <f t="shared" ref="E9:Q9" si="0">ROUND(($B$5-$S$8)*(E7-E8)/($S$7-$S$8),0)</f>
        <v>20</v>
      </c>
      <c r="F9" s="298">
        <f t="shared" si="0"/>
        <v>19</v>
      </c>
      <c r="G9" s="298">
        <f t="shared" si="0"/>
        <v>21</v>
      </c>
      <c r="H9" s="298">
        <f t="shared" si="0"/>
        <v>10</v>
      </c>
      <c r="I9" s="298">
        <f t="shared" si="0"/>
        <v>4</v>
      </c>
      <c r="J9" s="298">
        <f t="shared" si="0"/>
        <v>14</v>
      </c>
      <c r="K9" s="298">
        <f t="shared" si="0"/>
        <v>20</v>
      </c>
      <c r="L9" s="298">
        <f t="shared" si="0"/>
        <v>7</v>
      </c>
      <c r="M9" s="298">
        <f t="shared" si="0"/>
        <v>6</v>
      </c>
      <c r="N9" s="298">
        <f t="shared" si="0"/>
        <v>5</v>
      </c>
      <c r="O9" s="298">
        <f>ROUND(($B$5-$S$8)*(O7-O8)/($S$7-$S$8),0)</f>
        <v>-1</v>
      </c>
      <c r="P9" s="298">
        <f t="shared" si="0"/>
        <v>18</v>
      </c>
      <c r="Q9" s="298">
        <f t="shared" si="0"/>
        <v>19</v>
      </c>
      <c r="R9" s="298">
        <f>ROUND(($B$5-$S$8)*(R7-R8)/($S$7-$S$8),0)</f>
        <v>5</v>
      </c>
      <c r="S9" s="297">
        <f>SUM(D9:R9)</f>
        <v>184</v>
      </c>
    </row>
    <row r="10" spans="1:19" ht="16.5" x14ac:dyDescent="0.35">
      <c r="A10" s="296" t="s">
        <v>374</v>
      </c>
      <c r="B10" s="330">
        <v>259200</v>
      </c>
      <c r="C10" s="296" t="s">
        <v>372</v>
      </c>
      <c r="D10" s="299">
        <f t="shared" ref="D10:R10" si="1">IF(D8&gt;D8+D9,D8,D8+D9)</f>
        <v>121</v>
      </c>
      <c r="E10" s="299">
        <f t="shared" si="1"/>
        <v>114</v>
      </c>
      <c r="F10" s="299">
        <f t="shared" si="1"/>
        <v>101</v>
      </c>
      <c r="G10" s="299">
        <f t="shared" si="1"/>
        <v>71</v>
      </c>
      <c r="H10" s="299">
        <f t="shared" si="1"/>
        <v>67</v>
      </c>
      <c r="I10" s="299">
        <f t="shared" si="1"/>
        <v>82</v>
      </c>
      <c r="J10" s="299">
        <f t="shared" si="1"/>
        <v>72</v>
      </c>
      <c r="K10" s="299">
        <f t="shared" si="1"/>
        <v>86</v>
      </c>
      <c r="L10" s="299">
        <f t="shared" si="1"/>
        <v>74</v>
      </c>
      <c r="M10" s="299">
        <f t="shared" si="1"/>
        <v>57</v>
      </c>
      <c r="N10" s="299">
        <f t="shared" si="1"/>
        <v>58</v>
      </c>
      <c r="O10" s="299">
        <f t="shared" si="1"/>
        <v>72</v>
      </c>
      <c r="P10" s="299">
        <f t="shared" si="1"/>
        <v>110</v>
      </c>
      <c r="Q10" s="299">
        <f t="shared" si="1"/>
        <v>77</v>
      </c>
      <c r="R10" s="299">
        <f t="shared" si="1"/>
        <v>70</v>
      </c>
      <c r="S10" s="297">
        <f>SUM(D10:R10)</f>
        <v>1232</v>
      </c>
    </row>
    <row r="11" spans="1:19" ht="16.5" x14ac:dyDescent="0.35">
      <c r="A11" s="296"/>
      <c r="B11" s="331"/>
      <c r="C11" s="296"/>
      <c r="D11" s="296"/>
      <c r="E11" s="296"/>
      <c r="F11" s="296"/>
      <c r="G11" s="296"/>
      <c r="H11" s="296"/>
      <c r="I11" s="296"/>
      <c r="J11" s="296"/>
      <c r="K11" s="296"/>
      <c r="L11" s="296"/>
      <c r="M11" s="296"/>
      <c r="N11" s="296"/>
      <c r="O11" s="296"/>
      <c r="P11" s="296"/>
      <c r="Q11" s="296"/>
      <c r="R11" s="296"/>
      <c r="S11" s="296"/>
    </row>
    <row r="12" spans="1:19" ht="16.5" x14ac:dyDescent="0.35">
      <c r="A12" s="296"/>
      <c r="B12" s="331"/>
      <c r="C12" s="296"/>
      <c r="D12" s="296"/>
      <c r="E12" s="296"/>
      <c r="F12" s="296"/>
      <c r="G12" s="296"/>
      <c r="H12" s="296"/>
      <c r="I12" s="296"/>
      <c r="J12" s="296"/>
      <c r="K12" s="296"/>
      <c r="L12" s="296"/>
      <c r="M12" s="296"/>
      <c r="N12" s="296"/>
      <c r="O12" s="296"/>
      <c r="P12" s="296"/>
      <c r="Q12" s="296"/>
      <c r="R12" s="296"/>
      <c r="S12" s="296"/>
    </row>
    <row r="13" spans="1:19" ht="16.5" x14ac:dyDescent="0.35">
      <c r="A13" s="296" t="s">
        <v>375</v>
      </c>
      <c r="B13" s="330">
        <v>184300</v>
      </c>
      <c r="C13" s="296" t="s">
        <v>372</v>
      </c>
      <c r="D13" s="331">
        <v>180</v>
      </c>
      <c r="E13" s="331">
        <v>197</v>
      </c>
      <c r="F13" s="331">
        <v>144</v>
      </c>
      <c r="G13" s="331">
        <v>114</v>
      </c>
      <c r="H13" s="331">
        <v>118</v>
      </c>
      <c r="I13" s="331">
        <v>94</v>
      </c>
      <c r="J13" s="331">
        <v>84</v>
      </c>
      <c r="K13" s="331">
        <v>147</v>
      </c>
      <c r="L13" s="331">
        <v>135</v>
      </c>
      <c r="M13" s="331">
        <v>58</v>
      </c>
      <c r="N13" s="331">
        <v>109</v>
      </c>
      <c r="O13" s="331">
        <v>111</v>
      </c>
      <c r="P13" s="331">
        <v>200</v>
      </c>
      <c r="Q13" s="331">
        <v>132</v>
      </c>
      <c r="R13" s="331">
        <v>74</v>
      </c>
      <c r="S13" s="297">
        <f>SUM(D13:R13)</f>
        <v>1897</v>
      </c>
    </row>
    <row r="14" spans="1:19" ht="16.5" x14ac:dyDescent="0.35">
      <c r="A14" s="296" t="s">
        <v>376</v>
      </c>
      <c r="B14" s="330">
        <v>91400</v>
      </c>
      <c r="C14" s="296" t="s">
        <v>372</v>
      </c>
      <c r="D14" s="331">
        <v>159</v>
      </c>
      <c r="E14" s="331">
        <v>170</v>
      </c>
      <c r="F14" s="331">
        <v>109</v>
      </c>
      <c r="G14" s="331">
        <v>109</v>
      </c>
      <c r="H14" s="331">
        <v>170</v>
      </c>
      <c r="I14" s="331">
        <v>106</v>
      </c>
      <c r="J14" s="331">
        <v>153</v>
      </c>
      <c r="K14" s="331">
        <v>132</v>
      </c>
      <c r="L14" s="331">
        <v>76</v>
      </c>
      <c r="M14" s="331">
        <v>61</v>
      </c>
      <c r="N14" s="331">
        <v>98</v>
      </c>
      <c r="O14" s="331">
        <v>104</v>
      </c>
      <c r="P14" s="331">
        <v>142</v>
      </c>
      <c r="Q14" s="331">
        <v>164</v>
      </c>
      <c r="R14" s="331">
        <v>91</v>
      </c>
      <c r="S14" s="297">
        <f>SUM(D14:R14)</f>
        <v>1844</v>
      </c>
    </row>
    <row r="15" spans="1:19" ht="16.5" x14ac:dyDescent="0.35">
      <c r="A15" s="296" t="s">
        <v>377</v>
      </c>
      <c r="B15" s="330">
        <v>74800</v>
      </c>
      <c r="C15" s="296" t="s">
        <v>372</v>
      </c>
      <c r="D15" s="331">
        <v>38</v>
      </c>
      <c r="E15" s="331">
        <v>22</v>
      </c>
      <c r="F15" s="331">
        <v>25</v>
      </c>
      <c r="G15" s="331">
        <v>20</v>
      </c>
      <c r="H15" s="331">
        <v>14</v>
      </c>
      <c r="I15" s="331">
        <v>19</v>
      </c>
      <c r="J15" s="331">
        <v>38</v>
      </c>
      <c r="K15" s="331">
        <v>22</v>
      </c>
      <c r="L15" s="331">
        <v>3</v>
      </c>
      <c r="M15" s="331">
        <v>17</v>
      </c>
      <c r="N15" s="331">
        <v>5</v>
      </c>
      <c r="O15" s="331">
        <v>19</v>
      </c>
      <c r="P15" s="331">
        <v>29</v>
      </c>
      <c r="Q15" s="331">
        <v>19</v>
      </c>
      <c r="R15" s="331">
        <v>22</v>
      </c>
      <c r="S15" s="297">
        <f>SUM(D15:R15)</f>
        <v>312</v>
      </c>
    </row>
    <row r="16" spans="1:19" ht="16.5" x14ac:dyDescent="0.35">
      <c r="A16" s="300"/>
      <c r="B16" s="300"/>
      <c r="C16" s="300"/>
      <c r="D16" s="300"/>
      <c r="E16" s="300"/>
      <c r="F16" s="300"/>
      <c r="G16" s="300"/>
      <c r="H16" s="300"/>
      <c r="I16" s="300"/>
      <c r="J16" s="300"/>
      <c r="K16" s="300"/>
      <c r="L16" s="300"/>
      <c r="M16" s="300"/>
      <c r="N16" s="300"/>
      <c r="O16" s="300"/>
      <c r="P16" s="300"/>
      <c r="Q16" s="300"/>
      <c r="R16" s="300"/>
      <c r="S16" s="300"/>
    </row>
    <row r="17" spans="1:19" ht="16.5" x14ac:dyDescent="0.35">
      <c r="A17" s="301" t="s">
        <v>378</v>
      </c>
      <c r="B17" s="301"/>
      <c r="C17" s="301" t="s">
        <v>379</v>
      </c>
      <c r="D17" s="302">
        <f>0.9*(D10*$B$10+D13*$B$13+D14*$B$14+D15*$B$15)/1000</f>
        <v>73720.98</v>
      </c>
      <c r="E17" s="302">
        <f t="shared" ref="E17:R17" si="2">0.9*(E10*$B$10+E13*$B$13+E14*$B$14+E15*$B$15)/1000</f>
        <v>74735.55</v>
      </c>
      <c r="F17" s="302">
        <f t="shared" si="2"/>
        <v>58095.9</v>
      </c>
      <c r="G17" s="302">
        <f t="shared" si="2"/>
        <v>45784.800000000003</v>
      </c>
      <c r="H17" s="302">
        <f t="shared" si="2"/>
        <v>50129.1</v>
      </c>
      <c r="I17" s="302">
        <f t="shared" si="2"/>
        <v>44719.38</v>
      </c>
      <c r="J17" s="302">
        <f>0.9*(J10*$B$10+J13*$B$13+J14*$B$14+J15*$B$15)/1000</f>
        <v>45873.18</v>
      </c>
      <c r="K17" s="302">
        <f t="shared" si="2"/>
        <v>56784.33</v>
      </c>
      <c r="L17" s="302">
        <f t="shared" si="2"/>
        <v>46108.89</v>
      </c>
      <c r="M17" s="302">
        <f t="shared" si="2"/>
        <v>29079.72</v>
      </c>
      <c r="N17" s="302">
        <f t="shared" si="2"/>
        <v>40008.15</v>
      </c>
      <c r="O17" s="302">
        <f t="shared" si="2"/>
        <v>45041.85</v>
      </c>
      <c r="P17" s="302">
        <f t="shared" si="2"/>
        <v>72468</v>
      </c>
      <c r="Q17" s="302">
        <f t="shared" si="2"/>
        <v>54627.12</v>
      </c>
      <c r="R17" s="302">
        <f t="shared" si="2"/>
        <v>37570.68</v>
      </c>
      <c r="S17" s="302">
        <f>SUM(D17:R17)</f>
        <v>774747.63</v>
      </c>
    </row>
    <row r="18" spans="1:19" ht="16.5" x14ac:dyDescent="0.35">
      <c r="A18" s="296" t="s">
        <v>380</v>
      </c>
    </row>
  </sheetData>
  <mergeCells count="5">
    <mergeCell ref="A1:B1"/>
    <mergeCell ref="A2:A3"/>
    <mergeCell ref="B2:B3"/>
    <mergeCell ref="C2:C3"/>
    <mergeCell ref="S2: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0BFAE"/>
  </sheetPr>
  <dimension ref="A1"/>
  <sheetViews>
    <sheetView zoomScale="70" zoomScaleNormal="70" workbookViewId="0">
      <selection activeCell="H62" sqref="H62"/>
    </sheetView>
  </sheetViews>
  <sheetFormatPr baseColWidth="10" defaultColWidth="11.42578125" defaultRowHeight="17.25" x14ac:dyDescent="0.35"/>
  <cols>
    <col min="1" max="16384" width="11.42578125" style="2"/>
  </cols>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3F8B6"/>
  </sheetPr>
  <dimension ref="A1:G73"/>
  <sheetViews>
    <sheetView topLeftCell="A62" zoomScaleNormal="100" workbookViewId="0">
      <selection activeCell="B72" activeCellId="4" sqref="B5 B13 B26 B50 B72"/>
    </sheetView>
  </sheetViews>
  <sheetFormatPr baseColWidth="10" defaultColWidth="11.42578125" defaultRowHeight="15.75" x14ac:dyDescent="0.35"/>
  <cols>
    <col min="1" max="1" width="85.5703125" style="17" bestFit="1" customWidth="1"/>
    <col min="2" max="2" width="15" style="17" bestFit="1" customWidth="1"/>
    <col min="3" max="4" width="11.42578125" style="17"/>
    <col min="5" max="6" width="11.42578125" style="18"/>
    <col min="7" max="7" width="26.140625" style="18" bestFit="1" customWidth="1"/>
    <col min="8" max="16384" width="11.42578125" style="18"/>
  </cols>
  <sheetData>
    <row r="1" spans="1:3" x14ac:dyDescent="0.35">
      <c r="A1" s="34" t="s">
        <v>37</v>
      </c>
      <c r="C1" s="33"/>
    </row>
    <row r="2" spans="1:3" x14ac:dyDescent="0.35">
      <c r="A2" s="34"/>
      <c r="C2" s="33"/>
    </row>
    <row r="3" spans="1:3" x14ac:dyDescent="0.35">
      <c r="A3" s="35" t="s">
        <v>38</v>
      </c>
      <c r="B3" s="36"/>
      <c r="C3" s="33"/>
    </row>
    <row r="4" spans="1:3" x14ac:dyDescent="0.35">
      <c r="A4" s="325" t="s">
        <v>490</v>
      </c>
      <c r="B4" s="326">
        <v>84401</v>
      </c>
      <c r="C4" s="33"/>
    </row>
    <row r="5" spans="1:3" ht="16.5" thickBot="1" x14ac:dyDescent="0.4">
      <c r="A5" s="42" t="s">
        <v>43</v>
      </c>
      <c r="B5" s="332">
        <f>SUM(B4:B4)</f>
        <v>84401</v>
      </c>
      <c r="C5" s="33"/>
    </row>
    <row r="7" spans="1:3" x14ac:dyDescent="0.35">
      <c r="A7" s="35" t="s">
        <v>44</v>
      </c>
      <c r="B7" s="36"/>
    </row>
    <row r="8" spans="1:3" x14ac:dyDescent="0.35">
      <c r="A8" s="37" t="s">
        <v>29</v>
      </c>
      <c r="B8" s="38"/>
    </row>
    <row r="9" spans="1:3" x14ac:dyDescent="0.35">
      <c r="A9" s="328" t="s">
        <v>480</v>
      </c>
      <c r="B9" s="326">
        <v>63000</v>
      </c>
    </row>
    <row r="10" spans="1:3" x14ac:dyDescent="0.35">
      <c r="A10" s="328" t="s">
        <v>481</v>
      </c>
      <c r="B10" s="326">
        <v>70465</v>
      </c>
    </row>
    <row r="11" spans="1:3" x14ac:dyDescent="0.35">
      <c r="A11" s="33" t="s">
        <v>470</v>
      </c>
      <c r="B11" s="28">
        <v>10000</v>
      </c>
    </row>
    <row r="12" spans="1:3" x14ac:dyDescent="0.35">
      <c r="A12" s="33" t="s">
        <v>469</v>
      </c>
      <c r="B12" s="28">
        <v>20352</v>
      </c>
    </row>
    <row r="13" spans="1:3" ht="16.5" thickBot="1" x14ac:dyDescent="0.4">
      <c r="A13" s="42" t="s">
        <v>49</v>
      </c>
      <c r="B13" s="332">
        <f>SUM(B9:B12)</f>
        <v>163817</v>
      </c>
    </row>
    <row r="14" spans="1:3" x14ac:dyDescent="0.35">
      <c r="A14" s="33"/>
      <c r="B14" s="43"/>
    </row>
    <row r="15" spans="1:3" x14ac:dyDescent="0.35">
      <c r="A15" s="35" t="s">
        <v>50</v>
      </c>
      <c r="B15" s="36"/>
    </row>
    <row r="16" spans="1:3" x14ac:dyDescent="0.35">
      <c r="A16" s="290" t="s">
        <v>29</v>
      </c>
      <c r="B16" s="290"/>
    </row>
    <row r="17" spans="1:3" x14ac:dyDescent="0.35">
      <c r="A17" s="327" t="s">
        <v>482</v>
      </c>
      <c r="B17" s="326">
        <f>23500+139+20</f>
        <v>23659</v>
      </c>
      <c r="C17" s="41"/>
    </row>
    <row r="18" spans="1:3" x14ac:dyDescent="0.35">
      <c r="A18" s="44" t="s">
        <v>52</v>
      </c>
      <c r="B18" s="28">
        <v>1000</v>
      </c>
      <c r="C18" s="41"/>
    </row>
    <row r="19" spans="1:3" x14ac:dyDescent="0.35">
      <c r="A19" s="44" t="s">
        <v>53</v>
      </c>
      <c r="B19" s="28">
        <v>2600</v>
      </c>
      <c r="C19" s="41"/>
    </row>
    <row r="20" spans="1:3" x14ac:dyDescent="0.35">
      <c r="A20" s="44" t="s">
        <v>55</v>
      </c>
      <c r="B20" s="28">
        <v>2000</v>
      </c>
      <c r="C20" s="41"/>
    </row>
    <row r="21" spans="1:3" x14ac:dyDescent="0.35">
      <c r="A21" s="44" t="s">
        <v>56</v>
      </c>
      <c r="B21" s="28">
        <v>27000</v>
      </c>
      <c r="C21" s="41"/>
    </row>
    <row r="22" spans="1:3" x14ac:dyDescent="0.35">
      <c r="A22" s="44" t="s">
        <v>57</v>
      </c>
      <c r="B22" s="28">
        <v>10700</v>
      </c>
      <c r="C22" s="41"/>
    </row>
    <row r="23" spans="1:3" x14ac:dyDescent="0.35">
      <c r="A23" s="44" t="s">
        <v>471</v>
      </c>
      <c r="B23" s="28">
        <v>15000</v>
      </c>
      <c r="C23" s="41"/>
    </row>
    <row r="24" spans="1:3" x14ac:dyDescent="0.35">
      <c r="A24" s="44" t="s">
        <v>61</v>
      </c>
      <c r="B24" s="28">
        <v>380</v>
      </c>
      <c r="C24" s="41"/>
    </row>
    <row r="25" spans="1:3" x14ac:dyDescent="0.35">
      <c r="A25" s="44" t="s">
        <v>62</v>
      </c>
      <c r="B25" s="28">
        <v>28000</v>
      </c>
      <c r="C25" s="41"/>
    </row>
    <row r="26" spans="1:3" x14ac:dyDescent="0.35">
      <c r="A26" s="255" t="s">
        <v>63</v>
      </c>
      <c r="B26" s="253">
        <f>SUM(B17:B25)</f>
        <v>110339</v>
      </c>
    </row>
    <row r="27" spans="1:3" x14ac:dyDescent="0.35">
      <c r="A27" s="256" t="s">
        <v>64</v>
      </c>
      <c r="B27" s="28">
        <v>-55000</v>
      </c>
    </row>
    <row r="28" spans="1:3" x14ac:dyDescent="0.35">
      <c r="A28" s="34" t="s">
        <v>65</v>
      </c>
      <c r="B28" s="253">
        <f>SUM(B26:B27)</f>
        <v>55339</v>
      </c>
    </row>
    <row r="29" spans="1:3" x14ac:dyDescent="0.35">
      <c r="A29" s="34"/>
      <c r="B29" s="40"/>
    </row>
    <row r="30" spans="1:3" x14ac:dyDescent="0.35">
      <c r="A30" s="35" t="s">
        <v>66</v>
      </c>
      <c r="B30" s="257"/>
    </row>
    <row r="31" spans="1:3" x14ac:dyDescent="0.35">
      <c r="A31" s="37" t="s">
        <v>67</v>
      </c>
      <c r="B31" s="78"/>
    </row>
    <row r="32" spans="1:3" x14ac:dyDescent="0.35">
      <c r="A32" s="328" t="s">
        <v>485</v>
      </c>
      <c r="B32" s="326">
        <v>33100</v>
      </c>
    </row>
    <row r="33" spans="1:7" x14ac:dyDescent="0.35">
      <c r="A33" s="33" t="s">
        <v>69</v>
      </c>
      <c r="B33" s="28">
        <v>6250</v>
      </c>
    </row>
    <row r="34" spans="1:7" x14ac:dyDescent="0.35">
      <c r="A34" s="259" t="s">
        <v>71</v>
      </c>
      <c r="B34" s="260">
        <f>SUM(B32:B33)</f>
        <v>39350</v>
      </c>
    </row>
    <row r="35" spans="1:7" x14ac:dyDescent="0.35">
      <c r="A35" s="37"/>
      <c r="B35" s="78"/>
    </row>
    <row r="36" spans="1:7" x14ac:dyDescent="0.35">
      <c r="A36" s="19" t="s">
        <v>72</v>
      </c>
    </row>
    <row r="37" spans="1:7" x14ac:dyDescent="0.35">
      <c r="A37" s="17" t="s">
        <v>73</v>
      </c>
      <c r="B37" s="28">
        <v>10000</v>
      </c>
    </row>
    <row r="38" spans="1:7" x14ac:dyDescent="0.35">
      <c r="A38" s="366" t="s">
        <v>492</v>
      </c>
      <c r="B38" s="326">
        <v>40000</v>
      </c>
    </row>
    <row r="39" spans="1:7" x14ac:dyDescent="0.35">
      <c r="A39" s="17" t="s">
        <v>74</v>
      </c>
      <c r="B39" s="28">
        <v>10000</v>
      </c>
    </row>
    <row r="40" spans="1:7" x14ac:dyDescent="0.35">
      <c r="A40" s="375" t="s">
        <v>496</v>
      </c>
      <c r="B40" s="376">
        <v>3150</v>
      </c>
    </row>
    <row r="41" spans="1:7" x14ac:dyDescent="0.35">
      <c r="A41" s="17" t="s">
        <v>77</v>
      </c>
      <c r="B41" s="28">
        <v>1500</v>
      </c>
    </row>
    <row r="42" spans="1:7" x14ac:dyDescent="0.35">
      <c r="A42" s="259" t="s">
        <v>78</v>
      </c>
      <c r="B42" s="260">
        <f>SUM(B37:B41)</f>
        <v>64650</v>
      </c>
    </row>
    <row r="43" spans="1:7" x14ac:dyDescent="0.35">
      <c r="B43" s="258"/>
    </row>
    <row r="44" spans="1:7" x14ac:dyDescent="0.35">
      <c r="A44" s="19" t="s">
        <v>79</v>
      </c>
      <c r="B44" s="258"/>
    </row>
    <row r="45" spans="1:7" x14ac:dyDescent="0.35">
      <c r="A45" s="17" t="s">
        <v>80</v>
      </c>
      <c r="B45" s="28">
        <v>9000</v>
      </c>
      <c r="C45" s="28"/>
    </row>
    <row r="46" spans="1:7" x14ac:dyDescent="0.35">
      <c r="A46" s="17" t="s">
        <v>457</v>
      </c>
      <c r="B46" s="28">
        <v>13125</v>
      </c>
      <c r="C46" s="28"/>
      <c r="G46" s="313"/>
    </row>
    <row r="47" spans="1:7" x14ac:dyDescent="0.35">
      <c r="A47" s="17" t="s">
        <v>459</v>
      </c>
      <c r="B47" s="28">
        <v>4550</v>
      </c>
      <c r="C47" s="28"/>
      <c r="G47" s="313"/>
    </row>
    <row r="48" spans="1:7" x14ac:dyDescent="0.35">
      <c r="A48" s="17" t="s">
        <v>458</v>
      </c>
      <c r="B48" s="28">
        <v>6421</v>
      </c>
      <c r="C48" s="28"/>
    </row>
    <row r="49" spans="1:3" x14ac:dyDescent="0.35">
      <c r="A49" s="259" t="s">
        <v>83</v>
      </c>
      <c r="B49" s="260">
        <f>SUM(B45:B48)</f>
        <v>33096</v>
      </c>
      <c r="C49" s="28"/>
    </row>
    <row r="50" spans="1:3" ht="16.5" thickBot="1" x14ac:dyDescent="0.4">
      <c r="A50" s="42" t="s">
        <v>84</v>
      </c>
      <c r="B50" s="308">
        <f>B34+B42+B49</f>
        <v>137096</v>
      </c>
      <c r="C50" s="53"/>
    </row>
    <row r="51" spans="1:3" x14ac:dyDescent="0.35">
      <c r="A51" s="34"/>
      <c r="B51" s="40"/>
    </row>
    <row r="53" spans="1:3" x14ac:dyDescent="0.35">
      <c r="A53" s="35" t="s">
        <v>85</v>
      </c>
      <c r="B53" s="36"/>
    </row>
    <row r="54" spans="1:3" x14ac:dyDescent="0.35">
      <c r="A54" s="34" t="s">
        <v>28</v>
      </c>
      <c r="B54" s="38"/>
    </row>
    <row r="55" spans="1:3" x14ac:dyDescent="0.35">
      <c r="A55" s="17" t="s">
        <v>86</v>
      </c>
      <c r="B55" s="28">
        <v>2000</v>
      </c>
    </row>
    <row r="56" spans="1:3" x14ac:dyDescent="0.35">
      <c r="A56" s="17" t="s">
        <v>456</v>
      </c>
      <c r="B56" s="28">
        <v>8000</v>
      </c>
    </row>
    <row r="57" spans="1:3" x14ac:dyDescent="0.35">
      <c r="A57" s="325" t="s">
        <v>486</v>
      </c>
      <c r="B57" s="326">
        <f>3595+29</f>
        <v>3624</v>
      </c>
    </row>
    <row r="58" spans="1:3" x14ac:dyDescent="0.35">
      <c r="A58" s="259" t="str">
        <f>CONCATENATE("Sum ",A54)</f>
        <v>Sum FO1 Administrasjon og fellestjenester</v>
      </c>
      <c r="B58" s="260">
        <f>SUM(B55:B57)</f>
        <v>13624</v>
      </c>
    </row>
    <row r="59" spans="1:3" x14ac:dyDescent="0.35">
      <c r="A59" s="33"/>
      <c r="B59" s="41"/>
    </row>
    <row r="60" spans="1:3" x14ac:dyDescent="0.35">
      <c r="A60" s="34" t="s">
        <v>72</v>
      </c>
      <c r="B60" s="41"/>
    </row>
    <row r="61" spans="1:3" x14ac:dyDescent="0.35">
      <c r="A61" s="33" t="s">
        <v>451</v>
      </c>
      <c r="B61" s="28">
        <v>6200</v>
      </c>
    </row>
    <row r="62" spans="1:3" x14ac:dyDescent="0.35">
      <c r="A62" s="259" t="s">
        <v>78</v>
      </c>
      <c r="B62" s="260">
        <f>SUM(B61)</f>
        <v>6200</v>
      </c>
    </row>
    <row r="63" spans="1:3" x14ac:dyDescent="0.35">
      <c r="A63" s="33"/>
      <c r="B63" s="43"/>
    </row>
    <row r="64" spans="1:3" x14ac:dyDescent="0.35">
      <c r="A64" s="34" t="s">
        <v>32</v>
      </c>
      <c r="B64" s="38"/>
    </row>
    <row r="65" spans="1:7" x14ac:dyDescent="0.35">
      <c r="A65" s="17" t="s">
        <v>478</v>
      </c>
      <c r="B65" s="28">
        <v>15000</v>
      </c>
    </row>
    <row r="66" spans="1:7" x14ac:dyDescent="0.35">
      <c r="A66" s="17" t="s">
        <v>92</v>
      </c>
      <c r="B66" s="28">
        <v>5500</v>
      </c>
    </row>
    <row r="67" spans="1:7" x14ac:dyDescent="0.35">
      <c r="A67" s="17" t="s">
        <v>452</v>
      </c>
      <c r="B67" s="28">
        <v>1000</v>
      </c>
    </row>
    <row r="68" spans="1:7" x14ac:dyDescent="0.35">
      <c r="A68" s="17" t="s">
        <v>453</v>
      </c>
      <c r="B68" s="28">
        <v>400</v>
      </c>
    </row>
    <row r="69" spans="1:7" x14ac:dyDescent="0.35">
      <c r="A69" s="17" t="s">
        <v>454</v>
      </c>
      <c r="B69" s="28">
        <v>2900</v>
      </c>
    </row>
    <row r="70" spans="1:7" x14ac:dyDescent="0.35">
      <c r="A70" s="17" t="s">
        <v>455</v>
      </c>
      <c r="B70" s="28">
        <v>3000</v>
      </c>
    </row>
    <row r="71" spans="1:7" x14ac:dyDescent="0.35">
      <c r="A71" s="259" t="str">
        <f>CONCATENATE("Sum ",A64)</f>
        <v>Sum FO3 Helse og omsorg</v>
      </c>
      <c r="B71" s="254">
        <f>SUM(B65:B70)</f>
        <v>27800</v>
      </c>
    </row>
    <row r="72" spans="1:7" ht="16.5" thickBot="1" x14ac:dyDescent="0.4">
      <c r="A72" s="266" t="s">
        <v>95</v>
      </c>
      <c r="B72" s="333">
        <f>SUM(B58+B71+B62)</f>
        <v>47624</v>
      </c>
    </row>
    <row r="73" spans="1:7" x14ac:dyDescent="0.35">
      <c r="G73" s="39"/>
    </row>
  </sheetData>
  <pageMargins left="0.51181102362204722" right="0.39370078740157483" top="0.74803149606299213" bottom="0.74803149606299213" header="0.31496062992125984" footer="0.31496062992125984"/>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0BFAE"/>
  </sheetPr>
  <dimension ref="A1"/>
  <sheetViews>
    <sheetView zoomScale="70" zoomScaleNormal="70" workbookViewId="0">
      <selection activeCell="N1" sqref="N1"/>
    </sheetView>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43F8B6"/>
    <pageSetUpPr fitToPage="1"/>
  </sheetPr>
  <dimension ref="A1:AN61"/>
  <sheetViews>
    <sheetView zoomScale="80" zoomScaleNormal="80" zoomScaleSheetLayoutView="30" zoomScalePageLayoutView="20" workbookViewId="0">
      <selection activeCell="O10" sqref="O10"/>
    </sheetView>
  </sheetViews>
  <sheetFormatPr baseColWidth="10" defaultColWidth="11.42578125" defaultRowHeight="15.75" x14ac:dyDescent="0.35"/>
  <cols>
    <col min="1" max="1" width="34.5703125" style="18" customWidth="1"/>
    <col min="2" max="2" width="8.7109375" style="18" customWidth="1"/>
    <col min="3" max="3" width="27.85546875" style="18" customWidth="1"/>
    <col min="4" max="4" width="14.42578125" style="18" bestFit="1" customWidth="1"/>
    <col min="5" max="5" width="14.7109375" style="18" bestFit="1" customWidth="1"/>
    <col min="6" max="6" width="14.140625" style="18" bestFit="1" customWidth="1"/>
    <col min="7" max="7" width="16" style="18" customWidth="1"/>
    <col min="8" max="8" width="14.85546875" style="18" bestFit="1" customWidth="1"/>
    <col min="9" max="9" width="14.140625" style="18" bestFit="1" customWidth="1"/>
    <col min="10" max="10" width="14.85546875" style="18" bestFit="1" customWidth="1"/>
    <col min="11" max="11" width="15.42578125" style="18" bestFit="1" customWidth="1"/>
    <col min="12" max="14" width="14.140625" style="18" bestFit="1" customWidth="1"/>
    <col min="15" max="16" width="14.7109375" style="18" bestFit="1" customWidth="1"/>
    <col min="17" max="18" width="14.42578125" style="18" bestFit="1" customWidth="1"/>
    <col min="19" max="19" width="16.5703125" style="18" customWidth="1"/>
    <col min="20" max="20" width="12.5703125" style="18" bestFit="1" customWidth="1"/>
    <col min="21" max="21" width="11.42578125" style="18"/>
    <col min="22" max="22" width="11.140625" style="18" bestFit="1" customWidth="1"/>
    <col min="23" max="37" width="11.42578125" style="18"/>
    <col min="38" max="38" width="14.7109375" style="18" bestFit="1" customWidth="1"/>
    <col min="39" max="16384" width="11.42578125" style="18"/>
  </cols>
  <sheetData>
    <row r="1" spans="1:40" ht="16.5" customHeight="1" x14ac:dyDescent="0.35">
      <c r="A1" s="19" t="s">
        <v>96</v>
      </c>
      <c r="B1" s="17"/>
      <c r="C1" s="17"/>
      <c r="D1" s="17"/>
      <c r="E1" s="17"/>
      <c r="F1" s="17"/>
      <c r="G1" s="17"/>
      <c r="H1" s="17"/>
      <c r="I1" s="17"/>
      <c r="J1" s="17"/>
      <c r="K1" s="17"/>
      <c r="L1" s="17"/>
      <c r="M1" s="17"/>
      <c r="N1" s="17"/>
      <c r="O1" s="17"/>
      <c r="P1" s="17"/>
      <c r="Q1" s="17"/>
      <c r="R1" s="17"/>
      <c r="S1" s="17"/>
    </row>
    <row r="2" spans="1:40" ht="54.75" customHeight="1" x14ac:dyDescent="0.35">
      <c r="A2" s="45"/>
      <c r="B2" s="45"/>
      <c r="C2" s="45"/>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40" ht="16.5" customHeight="1" thickBot="1" x14ac:dyDescent="0.4">
      <c r="A3" s="17"/>
      <c r="B3" s="17"/>
      <c r="C3" s="17"/>
      <c r="D3" s="17"/>
      <c r="E3" s="17"/>
      <c r="F3" s="17"/>
      <c r="G3" s="17"/>
      <c r="H3" s="17"/>
      <c r="I3" s="17"/>
      <c r="J3" s="17"/>
      <c r="K3" s="17"/>
      <c r="L3" s="17"/>
      <c r="M3" s="17"/>
      <c r="N3" s="17"/>
      <c r="O3" s="17"/>
      <c r="P3" s="17"/>
      <c r="Q3" s="17"/>
      <c r="R3" s="17"/>
      <c r="S3" s="17"/>
    </row>
    <row r="4" spans="1:40" ht="16.5" customHeight="1" x14ac:dyDescent="0.35">
      <c r="A4" s="147" t="s">
        <v>113</v>
      </c>
      <c r="B4" s="148"/>
      <c r="C4" s="148"/>
      <c r="D4" s="149"/>
      <c r="E4" s="149"/>
      <c r="F4" s="149"/>
      <c r="G4" s="149"/>
      <c r="H4" s="149"/>
      <c r="I4" s="149"/>
      <c r="J4" s="149"/>
      <c r="K4" s="149"/>
      <c r="L4" s="149"/>
      <c r="M4" s="149"/>
      <c r="N4" s="149"/>
      <c r="O4" s="149"/>
      <c r="P4" s="149"/>
      <c r="Q4" s="149"/>
      <c r="R4" s="149"/>
      <c r="S4" s="149"/>
    </row>
    <row r="5" spans="1:40" ht="16.5" customHeight="1" x14ac:dyDescent="0.35">
      <c r="A5" s="46" t="str">
        <f>A13</f>
        <v>Kriteriefordelt</v>
      </c>
      <c r="B5" s="47"/>
      <c r="C5" s="47"/>
      <c r="D5" s="48">
        <f>D13+D19+D25+D31+D37+D43+D49</f>
        <v>2181284.5468324255</v>
      </c>
      <c r="E5" s="48">
        <f t="shared" ref="E5:S5" si="0">E13+E19+E25+E31+E37+E43+E49</f>
        <v>1927060.5298418137</v>
      </c>
      <c r="F5" s="48">
        <f t="shared" si="0"/>
        <v>1542121.3988991347</v>
      </c>
      <c r="G5" s="48">
        <f t="shared" si="0"/>
        <v>1069973.055511687</v>
      </c>
      <c r="H5" s="48">
        <f t="shared" si="0"/>
        <v>1698954.2955049353</v>
      </c>
      <c r="I5" s="48">
        <f t="shared" si="0"/>
        <v>1296312.2961156706</v>
      </c>
      <c r="J5" s="48">
        <f t="shared" si="0"/>
        <v>1669929.9416454816</v>
      </c>
      <c r="K5" s="48">
        <f t="shared" si="0"/>
        <v>1663333.513712272</v>
      </c>
      <c r="L5" s="48">
        <f t="shared" si="0"/>
        <v>1448217.4407307806</v>
      </c>
      <c r="M5" s="48">
        <f t="shared" si="0"/>
        <v>1448764.7991027988</v>
      </c>
      <c r="N5" s="48">
        <f t="shared" si="0"/>
        <v>1799741.312785886</v>
      </c>
      <c r="O5" s="48">
        <f t="shared" si="0"/>
        <v>2333871.9297054908</v>
      </c>
      <c r="P5" s="48">
        <f t="shared" si="0"/>
        <v>2173769.705533558</v>
      </c>
      <c r="Q5" s="48">
        <f t="shared" si="0"/>
        <v>1941393.7985379514</v>
      </c>
      <c r="R5" s="48">
        <f>R13+R19+R25+R31+R37+R43+R49</f>
        <v>1851378.5283189069</v>
      </c>
      <c r="S5" s="48">
        <f t="shared" si="0"/>
        <v>26046107.092778791</v>
      </c>
    </row>
    <row r="6" spans="1:40" ht="16.5" customHeight="1" x14ac:dyDescent="0.35">
      <c r="A6" s="46" t="str">
        <f>A14</f>
        <v>Særskilte tildelinger</v>
      </c>
      <c r="B6" s="47"/>
      <c r="C6" s="47"/>
      <c r="D6" s="48">
        <f>D14+D20+D26+D32+D38+D44+D50+D57</f>
        <v>273402.99385613436</v>
      </c>
      <c r="E6" s="48">
        <f t="shared" ref="E6:S6" si="1">E14+E20+E26+E32+E38+E44+E50+E57</f>
        <v>255675.99926822304</v>
      </c>
      <c r="F6" s="48">
        <f t="shared" si="1"/>
        <v>180135.22486223097</v>
      </c>
      <c r="G6" s="48">
        <f t="shared" si="1"/>
        <v>105501.48804784266</v>
      </c>
      <c r="H6" s="48">
        <f t="shared" si="1"/>
        <v>121563.54855627254</v>
      </c>
      <c r="I6" s="48">
        <f t="shared" si="1"/>
        <v>87280.139586203979</v>
      </c>
      <c r="J6" s="48">
        <f t="shared" si="1"/>
        <v>87819.68226062617</v>
      </c>
      <c r="K6" s="48">
        <f t="shared" si="1"/>
        <v>204658.82140758549</v>
      </c>
      <c r="L6" s="48">
        <f t="shared" si="1"/>
        <v>150247.05516571979</v>
      </c>
      <c r="M6" s="48">
        <f t="shared" si="1"/>
        <v>116274.19698871064</v>
      </c>
      <c r="N6" s="48">
        <f t="shared" si="1"/>
        <v>169660.62135287339</v>
      </c>
      <c r="O6" s="48">
        <f t="shared" si="1"/>
        <v>207781.33502433839</v>
      </c>
      <c r="P6" s="48">
        <f t="shared" si="1"/>
        <v>175342.2912514722</v>
      </c>
      <c r="Q6" s="48">
        <f t="shared" si="1"/>
        <v>133116.4472232913</v>
      </c>
      <c r="R6" s="48">
        <f>R14+R20+R26+R32+R38+R44+R50+R57</f>
        <v>125347.14104847496</v>
      </c>
      <c r="S6" s="48">
        <f t="shared" si="1"/>
        <v>2393806.9859000002</v>
      </c>
      <c r="U6" s="29"/>
      <c r="V6" s="29"/>
      <c r="W6" s="29"/>
      <c r="X6" s="29"/>
      <c r="Y6" s="29"/>
      <c r="Z6" s="29"/>
      <c r="AA6" s="29"/>
      <c r="AB6" s="29"/>
      <c r="AC6" s="29"/>
      <c r="AD6" s="29"/>
      <c r="AE6" s="29"/>
      <c r="AF6" s="29"/>
      <c r="AG6" s="29"/>
      <c r="AH6" s="29"/>
      <c r="AI6" s="29"/>
      <c r="AJ6" s="29"/>
      <c r="AK6" s="29"/>
      <c r="AL6" s="29"/>
      <c r="AM6" s="29"/>
      <c r="AN6" s="29"/>
    </row>
    <row r="7" spans="1:40" ht="16.5" customHeight="1" x14ac:dyDescent="0.35">
      <c r="A7" s="46" t="str">
        <f>A15</f>
        <v>Kompensasjon for forventet lønns- og prisutvikling</v>
      </c>
      <c r="B7" s="47"/>
      <c r="C7" s="47"/>
      <c r="D7" s="48">
        <f>D15+D21+D27+D33+D39+D45+D51</f>
        <v>80818.434545217344</v>
      </c>
      <c r="E7" s="48">
        <f t="shared" ref="E7:S7" si="2">E15+E21+E27+E33+E39+E45+E51</f>
        <v>71400.85434302756</v>
      </c>
      <c r="F7" s="48">
        <f t="shared" si="2"/>
        <v>56932.061506232283</v>
      </c>
      <c r="G7" s="48">
        <f t="shared" si="2"/>
        <v>39399.20062984676</v>
      </c>
      <c r="H7" s="48">
        <f t="shared" si="2"/>
        <v>61918.512529914799</v>
      </c>
      <c r="I7" s="48">
        <f t="shared" si="2"/>
        <v>47241.760191545654</v>
      </c>
      <c r="J7" s="48">
        <f t="shared" si="2"/>
        <v>60646.401395254114</v>
      </c>
      <c r="K7" s="48">
        <f t="shared" si="2"/>
        <v>60684.150427199842</v>
      </c>
      <c r="L7" s="48">
        <f t="shared" si="2"/>
        <v>53299.097198711141</v>
      </c>
      <c r="M7" s="48">
        <f t="shared" si="2"/>
        <v>53119.039672423132</v>
      </c>
      <c r="N7" s="48">
        <f t="shared" si="2"/>
        <v>66187.105622900097</v>
      </c>
      <c r="O7" s="48">
        <f t="shared" si="2"/>
        <v>85368.143435228616</v>
      </c>
      <c r="P7" s="48">
        <f t="shared" si="2"/>
        <v>79410.146896754406</v>
      </c>
      <c r="Q7" s="48">
        <f t="shared" si="2"/>
        <v>70875.563928903604</v>
      </c>
      <c r="R7" s="48">
        <f t="shared" si="2"/>
        <v>67945.527676840531</v>
      </c>
      <c r="S7" s="48">
        <f t="shared" si="2"/>
        <v>955245.99999999988</v>
      </c>
      <c r="V7" s="29"/>
      <c r="W7" s="29"/>
      <c r="X7" s="29"/>
      <c r="Y7" s="29"/>
      <c r="Z7" s="29"/>
      <c r="AA7" s="29"/>
      <c r="AB7" s="29"/>
      <c r="AC7" s="29"/>
      <c r="AD7" s="29"/>
      <c r="AE7" s="29"/>
      <c r="AF7" s="29"/>
      <c r="AG7" s="29"/>
      <c r="AH7" s="29"/>
      <c r="AI7" s="29"/>
      <c r="AJ7" s="29"/>
      <c r="AK7" s="29"/>
      <c r="AL7" s="318"/>
    </row>
    <row r="8" spans="1:40" ht="16.5" customHeight="1" thickBot="1" x14ac:dyDescent="0.4">
      <c r="A8" s="150" t="s">
        <v>114</v>
      </c>
      <c r="B8" s="151"/>
      <c r="C8" s="151"/>
      <c r="D8" s="151">
        <f>SUM(D5:D7)</f>
        <v>2535505.9752337774</v>
      </c>
      <c r="E8" s="151">
        <f t="shared" ref="E8:Q8" si="3">SUM(E5:E7)</f>
        <v>2254137.3834530641</v>
      </c>
      <c r="F8" s="151">
        <f t="shared" si="3"/>
        <v>1779188.6852675979</v>
      </c>
      <c r="G8" s="151">
        <f t="shared" si="3"/>
        <v>1214873.7441893762</v>
      </c>
      <c r="H8" s="151">
        <f t="shared" si="3"/>
        <v>1882436.3565911227</v>
      </c>
      <c r="I8" s="151">
        <f t="shared" si="3"/>
        <v>1430834.1958934201</v>
      </c>
      <c r="J8" s="151">
        <f t="shared" si="3"/>
        <v>1818396.0253013619</v>
      </c>
      <c r="K8" s="151">
        <f t="shared" si="3"/>
        <v>1928676.4855470574</v>
      </c>
      <c r="L8" s="151">
        <f t="shared" si="3"/>
        <v>1651763.5930952115</v>
      </c>
      <c r="M8" s="151">
        <f t="shared" si="3"/>
        <v>1618158.0357639326</v>
      </c>
      <c r="N8" s="151">
        <f>SUM(N5:N7)</f>
        <v>2035589.0397616597</v>
      </c>
      <c r="O8" s="151">
        <f t="shared" si="3"/>
        <v>2627021.4081650577</v>
      </c>
      <c r="P8" s="151">
        <f t="shared" si="3"/>
        <v>2428522.1436817846</v>
      </c>
      <c r="Q8" s="151">
        <f t="shared" si="3"/>
        <v>2145385.8096901462</v>
      </c>
      <c r="R8" s="151">
        <f>SUM(R5:R7)</f>
        <v>2044671.1970442224</v>
      </c>
      <c r="S8" s="151">
        <f>SUM(S5:S7)</f>
        <v>29395160.07867879</v>
      </c>
      <c r="T8" s="29"/>
      <c r="V8" s="29"/>
      <c r="W8" s="29"/>
      <c r="X8" s="29"/>
      <c r="Y8" s="29"/>
      <c r="Z8" s="29"/>
      <c r="AA8" s="29"/>
      <c r="AB8" s="29"/>
      <c r="AC8" s="29"/>
      <c r="AD8" s="29"/>
      <c r="AE8" s="29"/>
      <c r="AF8" s="29"/>
      <c r="AG8" s="29"/>
      <c r="AH8" s="29"/>
      <c r="AI8" s="29"/>
      <c r="AJ8" s="29"/>
      <c r="AK8" s="29"/>
      <c r="AL8" s="29"/>
    </row>
    <row r="9" spans="1:40" ht="16.5" customHeight="1" x14ac:dyDescent="0.35">
      <c r="A9" s="49"/>
      <c r="B9" s="50"/>
      <c r="C9" s="50"/>
      <c r="D9" s="52"/>
      <c r="E9" s="52"/>
      <c r="F9" s="52"/>
      <c r="G9" s="52"/>
      <c r="H9" s="52"/>
      <c r="I9" s="52"/>
      <c r="J9" s="52"/>
      <c r="K9" s="52"/>
      <c r="L9" s="52"/>
      <c r="M9" s="52"/>
      <c r="N9" s="52"/>
      <c r="O9" s="52"/>
      <c r="P9" s="52"/>
      <c r="Q9" s="52"/>
      <c r="R9" s="52"/>
      <c r="S9" s="52"/>
      <c r="T9" s="29"/>
      <c r="V9" s="29"/>
      <c r="W9" s="29"/>
      <c r="X9" s="29"/>
      <c r="Y9" s="29"/>
      <c r="Z9" s="29"/>
      <c r="AA9" s="29"/>
      <c r="AB9" s="29"/>
      <c r="AC9" s="29"/>
      <c r="AD9" s="29"/>
      <c r="AE9" s="29"/>
      <c r="AF9" s="29"/>
      <c r="AG9" s="29"/>
      <c r="AH9" s="29"/>
      <c r="AI9" s="29"/>
      <c r="AJ9" s="29"/>
      <c r="AK9" s="29"/>
    </row>
    <row r="10" spans="1:40" ht="16.5" customHeight="1" thickBot="1" x14ac:dyDescent="0.4">
      <c r="A10" s="150" t="s">
        <v>115</v>
      </c>
      <c r="B10" s="151"/>
      <c r="C10" s="151"/>
      <c r="D10" s="151">
        <f>ROUND(D8,0)</f>
        <v>2535506</v>
      </c>
      <c r="E10" s="151">
        <f>ROUND(E8,0)</f>
        <v>2254137</v>
      </c>
      <c r="F10" s="151">
        <f>ROUND(F8,0)</f>
        <v>1779189</v>
      </c>
      <c r="G10" s="151">
        <f>ROUND(G8,0)</f>
        <v>1214874</v>
      </c>
      <c r="H10" s="151">
        <f t="shared" ref="H10" si="4">ROUND(H8,0)</f>
        <v>1882436</v>
      </c>
      <c r="I10" s="151">
        <f>ROUND(I8,0)</f>
        <v>1430834</v>
      </c>
      <c r="J10" s="151">
        <f>ROUND(J8,0)</f>
        <v>1818396</v>
      </c>
      <c r="K10" s="151">
        <f>ROUND(K8,0)</f>
        <v>1928676</v>
      </c>
      <c r="L10" s="151">
        <f t="shared" ref="L10:Q10" si="5">ROUND(L8,0)</f>
        <v>1651764</v>
      </c>
      <c r="M10" s="151">
        <f>ROUND(M8,0)</f>
        <v>1618158</v>
      </c>
      <c r="N10" s="151">
        <f>ROUND(N8,0)+1</f>
        <v>2035590</v>
      </c>
      <c r="O10" s="151">
        <f t="shared" si="5"/>
        <v>2627021</v>
      </c>
      <c r="P10" s="151">
        <f>ROUND(P8,0)</f>
        <v>2428522</v>
      </c>
      <c r="Q10" s="151">
        <f t="shared" si="5"/>
        <v>2145386</v>
      </c>
      <c r="R10" s="151">
        <f>ROUND(R8,0)</f>
        <v>2044671</v>
      </c>
      <c r="S10" s="151">
        <f>SUM(D10:R10)</f>
        <v>29395160</v>
      </c>
      <c r="T10" s="29"/>
      <c r="U10" s="29"/>
      <c r="V10" s="29"/>
      <c r="W10" s="29"/>
      <c r="X10" s="29"/>
      <c r="Y10" s="29"/>
      <c r="Z10" s="29"/>
      <c r="AA10" s="29"/>
      <c r="AB10" s="29"/>
      <c r="AC10" s="29"/>
      <c r="AD10" s="29"/>
      <c r="AE10" s="29"/>
      <c r="AF10" s="29"/>
      <c r="AG10" s="29"/>
      <c r="AH10" s="29"/>
      <c r="AI10" s="29"/>
      <c r="AJ10" s="29"/>
      <c r="AK10" s="29"/>
    </row>
    <row r="11" spans="1:40" ht="16.5" customHeight="1" thickBot="1" x14ac:dyDescent="0.4">
      <c r="A11" s="51"/>
      <c r="B11" s="51"/>
      <c r="C11" s="51"/>
      <c r="D11" s="51"/>
      <c r="E11" s="51"/>
      <c r="F11" s="51"/>
      <c r="G11" s="51"/>
      <c r="H11" s="51"/>
      <c r="I11" s="51"/>
      <c r="J11" s="51"/>
      <c r="K11" s="51"/>
      <c r="L11" s="51"/>
      <c r="M11" s="51"/>
      <c r="N11" s="51"/>
      <c r="O11" s="51"/>
      <c r="P11" s="51"/>
      <c r="Q11" s="51"/>
      <c r="R11" s="51"/>
      <c r="S11" s="51"/>
      <c r="T11" s="29"/>
      <c r="V11" s="29"/>
      <c r="W11" s="29"/>
      <c r="X11" s="29"/>
      <c r="Y11" s="29"/>
      <c r="Z11" s="29"/>
      <c r="AA11" s="29"/>
      <c r="AB11" s="29"/>
      <c r="AC11" s="29"/>
      <c r="AD11" s="29"/>
      <c r="AE11" s="29"/>
      <c r="AF11" s="29"/>
      <c r="AG11" s="29"/>
      <c r="AH11" s="29"/>
      <c r="AI11" s="29"/>
      <c r="AJ11" s="29"/>
      <c r="AK11" s="29"/>
    </row>
    <row r="12" spans="1:40" ht="16.5" customHeight="1" x14ac:dyDescent="0.35">
      <c r="A12" s="152" t="str">
        <f>'Tabell 1.1'!A5</f>
        <v>FO1 Administrasjon og fellestjenester</v>
      </c>
      <c r="B12" s="153"/>
      <c r="C12" s="153"/>
      <c r="D12" s="154"/>
      <c r="E12" s="154"/>
      <c r="F12" s="154"/>
      <c r="G12" s="154"/>
      <c r="H12" s="154"/>
      <c r="I12" s="154"/>
      <c r="J12" s="154"/>
      <c r="K12" s="154"/>
      <c r="L12" s="154"/>
      <c r="M12" s="154"/>
      <c r="N12" s="154"/>
      <c r="O12" s="154"/>
      <c r="P12" s="154"/>
      <c r="Q12" s="154"/>
      <c r="R12" s="154"/>
      <c r="S12" s="154"/>
      <c r="T12" s="29"/>
      <c r="V12" s="29"/>
      <c r="W12" s="29"/>
      <c r="X12" s="29"/>
      <c r="Y12" s="29"/>
      <c r="Z12" s="29"/>
      <c r="AA12" s="29"/>
      <c r="AB12" s="29"/>
      <c r="AC12" s="29"/>
      <c r="AD12" s="29"/>
      <c r="AE12" s="29"/>
      <c r="AF12" s="29"/>
      <c r="AG12" s="29"/>
      <c r="AH12" s="29"/>
      <c r="AI12" s="29"/>
      <c r="AJ12" s="29"/>
      <c r="AK12" s="29"/>
    </row>
    <row r="13" spans="1:40" ht="16.5" customHeight="1" x14ac:dyDescent="0.35">
      <c r="A13" s="46" t="s">
        <v>116</v>
      </c>
      <c r="B13" s="47"/>
      <c r="C13" s="47"/>
      <c r="D13" s="48">
        <f>'Tabell 1.1'!$B$5*'Tabell 3.1'!D7/100</f>
        <v>37430.324601555447</v>
      </c>
      <c r="E13" s="48">
        <f>'Tabell 1.1'!$B$5*'Tabell 3.1'!E7/100</f>
        <v>34763.655867988411</v>
      </c>
      <c r="F13" s="48">
        <f>'Tabell 1.1'!$B$5*'Tabell 3.1'!F7/100</f>
        <v>31753.396487946557</v>
      </c>
      <c r="G13" s="48">
        <f>'Tabell 1.1'!$B$5*'Tabell 3.1'!G7/100</f>
        <v>27829.595965683315</v>
      </c>
      <c r="H13" s="48">
        <f>'Tabell 1.1'!$B$5*'Tabell 3.1'!H7/100</f>
        <v>32941.627933691496</v>
      </c>
      <c r="I13" s="48">
        <f>'Tabell 1.1'!$B$5*'Tabell 3.1'!I7/100</f>
        <v>29634.581737427143</v>
      </c>
      <c r="J13" s="48">
        <f>'Tabell 1.1'!$B$5*'Tabell 3.1'!J7/100</f>
        <v>34197.534289621552</v>
      </c>
      <c r="K13" s="48">
        <f>'Tabell 1.1'!$B$5*'Tabell 3.1'!K7/100</f>
        <v>35288.017966408122</v>
      </c>
      <c r="L13" s="48">
        <f>'Tabell 1.1'!$B$5*'Tabell 3.1'!L7/100</f>
        <v>30493.050877878439</v>
      </c>
      <c r="M13" s="48">
        <f>'Tabell 1.1'!$B$5*'Tabell 3.1'!M7/100</f>
        <v>29130.547468099794</v>
      </c>
      <c r="N13" s="48">
        <f>'Tabell 1.1'!$B$5*'Tabell 3.1'!N7/100</f>
        <v>31979.44902447327</v>
      </c>
      <c r="O13" s="48">
        <f>'Tabell 1.1'!$B$5*'Tabell 3.1'!O7/100</f>
        <v>38583.745663976937</v>
      </c>
      <c r="P13" s="48">
        <f>'Tabell 1.1'!$B$5*'Tabell 3.1'!P7/100</f>
        <v>37081.00293647431</v>
      </c>
      <c r="Q13" s="48">
        <f>'Tabell 1.1'!$B$5*'Tabell 3.1'!Q7/100</f>
        <v>35626.440721105741</v>
      </c>
      <c r="R13" s="48">
        <f>'Tabell 1.1'!$B$5*'Tabell 3.1'!R7/100</f>
        <v>33423.37707731923</v>
      </c>
      <c r="S13" s="48">
        <f>SUM(D13:R13)</f>
        <v>500156.34861964977</v>
      </c>
      <c r="T13" s="29"/>
      <c r="V13" s="29"/>
      <c r="W13" s="29"/>
      <c r="X13" s="29"/>
      <c r="Y13" s="29"/>
      <c r="Z13" s="29"/>
      <c r="AA13" s="29"/>
      <c r="AB13" s="29"/>
      <c r="AC13" s="29"/>
      <c r="AD13" s="29"/>
      <c r="AE13" s="29"/>
      <c r="AF13" s="29"/>
      <c r="AG13" s="29"/>
      <c r="AH13" s="29"/>
      <c r="AI13" s="29"/>
      <c r="AJ13" s="29"/>
      <c r="AK13" s="29"/>
    </row>
    <row r="14" spans="1:40" ht="16.5" customHeight="1" x14ac:dyDescent="0.35">
      <c r="A14" s="46" t="s">
        <v>117</v>
      </c>
      <c r="B14" s="47"/>
      <c r="C14" s="47"/>
      <c r="D14" s="48">
        <f>'Tabell 2.3'!D14</f>
        <v>2585</v>
      </c>
      <c r="E14" s="48">
        <f>'Tabell 2.3'!E14</f>
        <v>2856</v>
      </c>
      <c r="F14" s="48">
        <f>'Tabell 2.3'!F14</f>
        <v>2133</v>
      </c>
      <c r="G14" s="48">
        <f>'Tabell 2.3'!G14</f>
        <v>1938</v>
      </c>
      <c r="H14" s="48">
        <f>'Tabell 2.3'!H14</f>
        <v>199</v>
      </c>
      <c r="I14" s="48">
        <f>'Tabell 2.3'!I14</f>
        <v>-192</v>
      </c>
      <c r="J14" s="48">
        <f>'Tabell 2.3'!J14</f>
        <v>4</v>
      </c>
      <c r="K14" s="48">
        <f>'Tabell 2.3'!K14</f>
        <v>-118</v>
      </c>
      <c r="L14" s="48">
        <f>'Tabell 2.3'!L14</f>
        <v>-170</v>
      </c>
      <c r="M14" s="48">
        <f>'Tabell 2.3'!M14</f>
        <v>2100</v>
      </c>
      <c r="N14" s="48">
        <f>'Tabell 2.3'!N14</f>
        <v>-312</v>
      </c>
      <c r="O14" s="48">
        <f>'Tabell 2.3'!O14</f>
        <v>-423</v>
      </c>
      <c r="P14" s="48">
        <f>'Tabell 2.3'!P14</f>
        <v>-355</v>
      </c>
      <c r="Q14" s="48">
        <f>'Tabell 2.3'!Q14</f>
        <v>-378</v>
      </c>
      <c r="R14" s="48">
        <f>'Tabell 2.3'!R14</f>
        <v>-2463</v>
      </c>
      <c r="S14" s="48">
        <f t="shared" ref="S14:S15" si="6">SUM(D14:R14)</f>
        <v>7404</v>
      </c>
      <c r="T14" s="29"/>
      <c r="V14" s="29"/>
      <c r="W14" s="29"/>
      <c r="X14" s="29"/>
      <c r="Y14" s="29"/>
      <c r="Z14" s="29"/>
      <c r="AA14" s="29"/>
      <c r="AB14" s="29"/>
      <c r="AC14" s="29"/>
      <c r="AD14" s="29"/>
      <c r="AE14" s="29"/>
      <c r="AF14" s="29"/>
      <c r="AG14" s="29"/>
      <c r="AH14" s="29"/>
      <c r="AI14" s="29"/>
      <c r="AJ14" s="29"/>
      <c r="AK14" s="29"/>
    </row>
    <row r="15" spans="1:40" ht="16.5" customHeight="1" x14ac:dyDescent="0.35">
      <c r="A15" s="46" t="s">
        <v>18</v>
      </c>
      <c r="B15" s="47"/>
      <c r="C15" s="47"/>
      <c r="D15" s="48">
        <f>'Tabell 2.2'!D34</f>
        <v>1323.4712428918124</v>
      </c>
      <c r="E15" s="48">
        <f>'Tabell 2.2'!E34</f>
        <v>1229.1824697977086</v>
      </c>
      <c r="F15" s="48">
        <f>'Tabell 2.2'!F34</f>
        <v>1122.7449284314453</v>
      </c>
      <c r="G15" s="48">
        <f>'Tabell 2.2'!G34</f>
        <v>984.00615954982379</v>
      </c>
      <c r="H15" s="48">
        <f>'Tabell 2.2'!H34</f>
        <v>1164.7587278062397</v>
      </c>
      <c r="I15" s="48">
        <f>'Tabell 2.2'!I34</f>
        <v>1047.8273202840955</v>
      </c>
      <c r="J15" s="48">
        <f>'Tabell 2.2'!J34</f>
        <v>1209.1653944203308</v>
      </c>
      <c r="K15" s="48">
        <f>'Tabell 2.2'!K34</f>
        <v>1247.7230025210624</v>
      </c>
      <c r="L15" s="48">
        <f>'Tabell 2.2'!L34</f>
        <v>1078.1812975042164</v>
      </c>
      <c r="M15" s="48">
        <f>'Tabell 2.2'!M34</f>
        <v>1030.0055442779369</v>
      </c>
      <c r="N15" s="48">
        <f>'Tabell 2.2'!N34</f>
        <v>1130.737753357773</v>
      </c>
      <c r="O15" s="48">
        <f>'Tabell 2.2'!O34</f>
        <v>1364.2542075951726</v>
      </c>
      <c r="P15" s="48">
        <f>'Tabell 2.2'!P34</f>
        <v>1311.1198357593516</v>
      </c>
      <c r="Q15" s="48">
        <f>'Tabell 2.2'!Q34</f>
        <v>1259.6890431191696</v>
      </c>
      <c r="R15" s="48">
        <f>'Tabell 2.2'!R34</f>
        <v>1181.792540487965</v>
      </c>
      <c r="S15" s="48">
        <f t="shared" si="6"/>
        <v>17684.6594678041</v>
      </c>
      <c r="V15" s="29"/>
      <c r="W15" s="29"/>
      <c r="X15" s="29"/>
      <c r="Y15" s="29"/>
      <c r="Z15" s="29"/>
      <c r="AA15" s="29"/>
      <c r="AB15" s="29"/>
      <c r="AC15" s="29"/>
      <c r="AD15" s="29"/>
      <c r="AE15" s="29"/>
      <c r="AF15" s="29"/>
      <c r="AG15" s="29"/>
      <c r="AH15" s="29"/>
      <c r="AI15" s="29"/>
      <c r="AJ15" s="29"/>
      <c r="AK15" s="29"/>
    </row>
    <row r="16" spans="1:40" ht="16.5" customHeight="1" thickBot="1" x14ac:dyDescent="0.4">
      <c r="A16" s="155" t="s">
        <v>114</v>
      </c>
      <c r="B16" s="156"/>
      <c r="C16" s="156"/>
      <c r="D16" s="157">
        <f>SUM(D13:D15)</f>
        <v>41338.795844447261</v>
      </c>
      <c r="E16" s="157">
        <f>SUM(E13:E15)</f>
        <v>38848.838337786117</v>
      </c>
      <c r="F16" s="157">
        <f t="shared" ref="F16:S16" si="7">SUM(F13:F15)</f>
        <v>35009.141416377999</v>
      </c>
      <c r="G16" s="157">
        <f t="shared" si="7"/>
        <v>30751.602125233137</v>
      </c>
      <c r="H16" s="157">
        <f t="shared" si="7"/>
        <v>34305.386661497738</v>
      </c>
      <c r="I16" s="157">
        <f t="shared" si="7"/>
        <v>30490.409057711237</v>
      </c>
      <c r="J16" s="157">
        <f t="shared" si="7"/>
        <v>35410.69968404188</v>
      </c>
      <c r="K16" s="157">
        <f t="shared" si="7"/>
        <v>36417.740968929182</v>
      </c>
      <c r="L16" s="157">
        <f t="shared" si="7"/>
        <v>31401.232175382655</v>
      </c>
      <c r="M16" s="157">
        <f t="shared" si="7"/>
        <v>32260.553012377732</v>
      </c>
      <c r="N16" s="157">
        <f t="shared" si="7"/>
        <v>32798.186777831041</v>
      </c>
      <c r="O16" s="157">
        <f t="shared" si="7"/>
        <v>39524.999871572109</v>
      </c>
      <c r="P16" s="157">
        <f t="shared" si="7"/>
        <v>38037.122772233663</v>
      </c>
      <c r="Q16" s="157">
        <f t="shared" si="7"/>
        <v>36508.129764224912</v>
      </c>
      <c r="R16" s="157">
        <f t="shared" si="7"/>
        <v>32142.169617807194</v>
      </c>
      <c r="S16" s="157">
        <f t="shared" si="7"/>
        <v>525245.0080874539</v>
      </c>
      <c r="V16" s="29"/>
      <c r="W16" s="29"/>
      <c r="X16" s="29"/>
      <c r="Y16" s="29"/>
      <c r="Z16" s="29"/>
      <c r="AA16" s="29"/>
      <c r="AB16" s="29"/>
      <c r="AC16" s="29"/>
      <c r="AD16" s="29"/>
      <c r="AE16" s="29"/>
      <c r="AF16" s="29"/>
      <c r="AG16" s="29"/>
      <c r="AH16" s="29"/>
      <c r="AI16" s="29"/>
      <c r="AJ16" s="29"/>
      <c r="AK16" s="29"/>
    </row>
    <row r="17" spans="1:37" ht="16.5" customHeight="1" thickBot="1" x14ac:dyDescent="0.4">
      <c r="A17" s="52"/>
      <c r="B17" s="52"/>
      <c r="C17" s="52"/>
      <c r="D17" s="52"/>
      <c r="E17" s="52"/>
      <c r="F17" s="52"/>
      <c r="G17" s="52"/>
      <c r="H17" s="52"/>
      <c r="I17" s="52"/>
      <c r="J17" s="52"/>
      <c r="K17" s="52"/>
      <c r="L17" s="52"/>
      <c r="M17" s="52"/>
      <c r="N17" s="52"/>
      <c r="O17" s="52"/>
      <c r="P17" s="52"/>
      <c r="Q17" s="52"/>
      <c r="R17" s="52"/>
      <c r="S17" s="52"/>
      <c r="V17" s="29"/>
      <c r="W17" s="29"/>
      <c r="X17" s="29"/>
      <c r="Y17" s="29"/>
      <c r="Z17" s="29"/>
      <c r="AA17" s="29"/>
      <c r="AB17" s="29"/>
      <c r="AC17" s="29"/>
      <c r="AD17" s="29"/>
      <c r="AE17" s="29"/>
      <c r="AF17" s="29"/>
      <c r="AG17" s="29"/>
      <c r="AH17" s="29"/>
      <c r="AI17" s="29"/>
      <c r="AJ17" s="29"/>
      <c r="AK17" s="29"/>
    </row>
    <row r="18" spans="1:37" ht="16.5" customHeight="1" x14ac:dyDescent="0.35">
      <c r="A18" s="158" t="str">
        <f>'Tabell 1.1'!A6</f>
        <v>FO2A Barnehager</v>
      </c>
      <c r="B18" s="158"/>
      <c r="C18" s="159"/>
      <c r="D18" s="160"/>
      <c r="E18" s="160"/>
      <c r="F18" s="160"/>
      <c r="G18" s="160"/>
      <c r="H18" s="160"/>
      <c r="I18" s="160"/>
      <c r="J18" s="160"/>
      <c r="K18" s="160"/>
      <c r="L18" s="160"/>
      <c r="M18" s="160"/>
      <c r="N18" s="160"/>
      <c r="O18" s="160"/>
      <c r="P18" s="160"/>
      <c r="Q18" s="160"/>
      <c r="R18" s="160"/>
      <c r="S18" s="160"/>
      <c r="V18" s="29"/>
      <c r="W18" s="29"/>
      <c r="X18" s="29"/>
      <c r="Y18" s="29"/>
      <c r="Z18" s="29"/>
      <c r="AA18" s="29"/>
      <c r="AB18" s="29"/>
      <c r="AC18" s="29"/>
      <c r="AD18" s="29"/>
      <c r="AE18" s="29"/>
      <c r="AF18" s="29"/>
      <c r="AG18" s="29"/>
      <c r="AH18" s="29"/>
      <c r="AI18" s="29"/>
      <c r="AJ18" s="29"/>
      <c r="AK18" s="29"/>
    </row>
    <row r="19" spans="1:37" ht="16.5" customHeight="1" x14ac:dyDescent="0.35">
      <c r="A19" s="46" t="str">
        <f>A13</f>
        <v>Kriteriefordelt</v>
      </c>
      <c r="B19" s="47"/>
      <c r="C19" s="47"/>
      <c r="D19" s="48">
        <f>'Tabell 1.1'!$B$6*'Tabell 3.1'!D12/100</f>
        <v>442886.45914770645</v>
      </c>
      <c r="E19" s="48">
        <f>'Tabell 1.1'!$B$6*'Tabell 3.1'!E12/100</f>
        <v>457882.12884899357</v>
      </c>
      <c r="F19" s="48">
        <f>'Tabell 1.1'!$B$6*'Tabell 3.1'!F12/100</f>
        <v>336131.02485774877</v>
      </c>
      <c r="G19" s="48">
        <f>'Tabell 1.1'!$B$6*'Tabell 3.1'!G12/100</f>
        <v>180871.30179363472</v>
      </c>
      <c r="H19" s="48">
        <f>'Tabell 1.1'!$B$6*'Tabell 3.1'!H12/100</f>
        <v>178600.92323018389</v>
      </c>
      <c r="I19" s="48">
        <f>'Tabell 1.1'!$B$6*'Tabell 3.1'!I12/100</f>
        <v>259508.21257272162</v>
      </c>
      <c r="J19" s="48">
        <f>'Tabell 1.1'!$B$6*'Tabell 3.1'!J12/100</f>
        <v>264735.66885991435</v>
      </c>
      <c r="K19" s="48">
        <f>'Tabell 1.1'!$B$6*'Tabell 3.1'!K12/100</f>
        <v>300793.94605903229</v>
      </c>
      <c r="L19" s="48">
        <f>'Tabell 1.1'!$B$6*'Tabell 3.1'!L12/100</f>
        <v>278256.08534124563</v>
      </c>
      <c r="M19" s="48">
        <f>'Tabell 1.1'!$B$6*'Tabell 3.1'!M12/100</f>
        <v>240651.91362099373</v>
      </c>
      <c r="N19" s="48">
        <f>'Tabell 1.1'!$B$6*'Tabell 3.1'!N12/100</f>
        <v>272268.00295066816</v>
      </c>
      <c r="O19" s="48">
        <f>'Tabell 1.1'!$B$6*'Tabell 3.1'!O12/100</f>
        <v>286649.25761379988</v>
      </c>
      <c r="P19" s="48">
        <f>'Tabell 1.1'!$B$6*'Tabell 3.1'!P12/100</f>
        <v>426954.38150056795</v>
      </c>
      <c r="Q19" s="48">
        <f>'Tabell 1.1'!$B$6*'Tabell 3.1'!Q12/100</f>
        <v>393099.12720563775</v>
      </c>
      <c r="R19" s="48">
        <f>'Tabell 1.1'!$B$6*'Tabell 3.1'!R12/100</f>
        <v>247277.41054313333</v>
      </c>
      <c r="S19" s="48">
        <f>SUM(D19:R19)</f>
        <v>4566565.8441459825</v>
      </c>
      <c r="V19" s="29"/>
      <c r="W19" s="29"/>
      <c r="X19" s="29"/>
      <c r="Y19" s="29"/>
      <c r="Z19" s="29"/>
      <c r="AA19" s="29"/>
      <c r="AB19" s="29"/>
      <c r="AC19" s="29"/>
      <c r="AD19" s="29"/>
      <c r="AE19" s="29"/>
      <c r="AF19" s="29"/>
      <c r="AG19" s="29"/>
      <c r="AH19" s="29"/>
      <c r="AI19" s="29"/>
      <c r="AJ19" s="29"/>
      <c r="AK19" s="29"/>
    </row>
    <row r="20" spans="1:37" ht="16.5" customHeight="1" x14ac:dyDescent="0.35">
      <c r="A20" s="46" t="str">
        <f>A14</f>
        <v>Særskilte tildelinger</v>
      </c>
      <c r="B20" s="47"/>
      <c r="C20" s="47"/>
      <c r="D20" s="48">
        <f>'Tabell 2.3'!D23</f>
        <v>121104.33385087003</v>
      </c>
      <c r="E20" s="48">
        <f>'Tabell 2.3'!E23</f>
        <v>111984.51180425152</v>
      </c>
      <c r="F20" s="48">
        <f>'Tabell 2.3'!F23</f>
        <v>83348.137297171124</v>
      </c>
      <c r="G20" s="48">
        <f>'Tabell 2.3'!G23</f>
        <v>43225.287285524464</v>
      </c>
      <c r="H20" s="48">
        <f>'Tabell 2.3'!H23</f>
        <v>35360.828281673705</v>
      </c>
      <c r="I20" s="48">
        <f>'Tabell 2.3'!I23</f>
        <v>48033.80438588313</v>
      </c>
      <c r="J20" s="48">
        <f>'Tabell 2.3'!J23</f>
        <v>61359.2273171009</v>
      </c>
      <c r="K20" s="48">
        <f>'Tabell 2.3'!K23</f>
        <v>135413.00162179096</v>
      </c>
      <c r="L20" s="48">
        <f>'Tabell 2.3'!L23</f>
        <v>63735.552572523229</v>
      </c>
      <c r="M20" s="48">
        <f>'Tabell 2.3'!M23</f>
        <v>53809.266723189241</v>
      </c>
      <c r="N20" s="48">
        <f>'Tabell 2.3'!N23</f>
        <v>72393.783189547583</v>
      </c>
      <c r="O20" s="48">
        <f>'Tabell 2.3'!O23</f>
        <v>82558.205675789621</v>
      </c>
      <c r="P20" s="48">
        <f>'Tabell 2.3'!P23</f>
        <v>80165.352320294143</v>
      </c>
      <c r="Q20" s="48">
        <f>'Tabell 2.3'!Q23</f>
        <v>68332.861420125162</v>
      </c>
      <c r="R20" s="48">
        <f>'Tabell 2.3'!R23</f>
        <v>67305.84625426511</v>
      </c>
      <c r="S20" s="48">
        <f t="shared" ref="S20:S21" si="8">SUM(D20:R20)</f>
        <v>1128130</v>
      </c>
      <c r="V20" s="29"/>
      <c r="W20" s="29"/>
      <c r="X20" s="29"/>
      <c r="Y20" s="29"/>
      <c r="Z20" s="29"/>
      <c r="AA20" s="29"/>
      <c r="AB20" s="29"/>
      <c r="AC20" s="29"/>
      <c r="AD20" s="29"/>
      <c r="AE20" s="29"/>
      <c r="AF20" s="29"/>
      <c r="AG20" s="29"/>
      <c r="AH20" s="29"/>
      <c r="AI20" s="29"/>
      <c r="AJ20" s="29"/>
      <c r="AK20" s="29"/>
    </row>
    <row r="21" spans="1:37" ht="16.5" customHeight="1" x14ac:dyDescent="0.35">
      <c r="A21" s="46" t="str">
        <f>A15</f>
        <v>Kompensasjon for forventet lønns- og prisutvikling</v>
      </c>
      <c r="B21" s="47"/>
      <c r="C21" s="47"/>
      <c r="D21" s="48">
        <f>'Tabell 2.2'!D47</f>
        <v>17140.668284615906</v>
      </c>
      <c r="E21" s="48">
        <f>'Tabell 2.2'!E47</f>
        <v>17721.033285049802</v>
      </c>
      <c r="F21" s="48">
        <f>'Tabell 2.2'!F47</f>
        <v>13009.001016518187</v>
      </c>
      <c r="G21" s="48">
        <f>'Tabell 2.2'!G47</f>
        <v>7000.1123814385674</v>
      </c>
      <c r="H21" s="48">
        <f>'Tabell 2.2'!H47</f>
        <v>6912.2437978934695</v>
      </c>
      <c r="I21" s="48">
        <f>'Tabell 2.2'!I47</f>
        <v>10043.5316929821</v>
      </c>
      <c r="J21" s="48">
        <f>'Tabell 2.2'!J47</f>
        <v>10245.84560965395</v>
      </c>
      <c r="K21" s="48">
        <f>'Tabell 2.2'!K47</f>
        <v>11641.379285653471</v>
      </c>
      <c r="L21" s="48">
        <f>'Tabell 2.2'!L47</f>
        <v>10769.115105005723</v>
      </c>
      <c r="M21" s="48">
        <f>'Tabell 2.2'!M47</f>
        <v>9313.7519520771621</v>
      </c>
      <c r="N21" s="48">
        <f>'Tabell 2.2'!N47</f>
        <v>10537.363305424044</v>
      </c>
      <c r="O21" s="48">
        <f>'Tabell 2.2'!O47</f>
        <v>11093.949108863826</v>
      </c>
      <c r="P21" s="48">
        <f>'Tabell 2.2'!P47</f>
        <v>16524.062262025207</v>
      </c>
      <c r="Q21" s="48">
        <f>'Tabell 2.2'!Q47</f>
        <v>15213.790359205117</v>
      </c>
      <c r="R21" s="48">
        <f>'Tabell 2.2'!R47</f>
        <v>9570.1730790217171</v>
      </c>
      <c r="S21" s="48">
        <f t="shared" si="8"/>
        <v>176736.02052542823</v>
      </c>
      <c r="V21" s="29"/>
      <c r="W21" s="29"/>
      <c r="X21" s="29"/>
      <c r="Y21" s="29"/>
      <c r="Z21" s="29"/>
      <c r="AA21" s="29"/>
      <c r="AB21" s="29"/>
      <c r="AC21" s="29"/>
      <c r="AD21" s="29"/>
      <c r="AE21" s="29"/>
      <c r="AF21" s="29"/>
      <c r="AG21" s="29"/>
      <c r="AH21" s="29"/>
      <c r="AI21" s="29"/>
      <c r="AJ21" s="29"/>
      <c r="AK21" s="29"/>
    </row>
    <row r="22" spans="1:37" ht="16.5" customHeight="1" thickBot="1" x14ac:dyDescent="0.4">
      <c r="A22" s="161" t="str">
        <f>A16</f>
        <v xml:space="preserve">Bydelsfordelt budsjett </v>
      </c>
      <c r="B22" s="161"/>
      <c r="C22" s="162"/>
      <c r="D22" s="163">
        <f>SUM(D19:D21)</f>
        <v>581131.46128319239</v>
      </c>
      <c r="E22" s="163">
        <f t="shared" ref="E22:S22" si="9">SUM(E19:E21)</f>
        <v>587587.67393829499</v>
      </c>
      <c r="F22" s="163">
        <f t="shared" si="9"/>
        <v>432488.16317143803</v>
      </c>
      <c r="G22" s="163">
        <f t="shared" si="9"/>
        <v>231096.70146059777</v>
      </c>
      <c r="H22" s="163">
        <f t="shared" si="9"/>
        <v>220873.99530975107</v>
      </c>
      <c r="I22" s="163">
        <f t="shared" si="9"/>
        <v>317585.54865158687</v>
      </c>
      <c r="J22" s="163">
        <f t="shared" si="9"/>
        <v>336340.74178666924</v>
      </c>
      <c r="K22" s="163">
        <f t="shared" si="9"/>
        <v>447848.32696647674</v>
      </c>
      <c r="L22" s="163">
        <f t="shared" si="9"/>
        <v>352760.75301877462</v>
      </c>
      <c r="M22" s="163">
        <f t="shared" si="9"/>
        <v>303774.93229626014</v>
      </c>
      <c r="N22" s="163">
        <f t="shared" si="9"/>
        <v>355199.14944563981</v>
      </c>
      <c r="O22" s="163">
        <f t="shared" si="9"/>
        <v>380301.41239845334</v>
      </c>
      <c r="P22" s="163">
        <f t="shared" si="9"/>
        <v>523643.79608288727</v>
      </c>
      <c r="Q22" s="163">
        <f t="shared" si="9"/>
        <v>476645.77898496803</v>
      </c>
      <c r="R22" s="163">
        <f t="shared" si="9"/>
        <v>324153.42987642018</v>
      </c>
      <c r="S22" s="163">
        <f t="shared" si="9"/>
        <v>5871431.864671411</v>
      </c>
      <c r="V22" s="29"/>
      <c r="W22" s="29"/>
      <c r="X22" s="29"/>
      <c r="Y22" s="29"/>
      <c r="Z22" s="29"/>
      <c r="AA22" s="29"/>
      <c r="AB22" s="29"/>
      <c r="AC22" s="29"/>
      <c r="AD22" s="29"/>
      <c r="AE22" s="29"/>
      <c r="AF22" s="29"/>
      <c r="AG22" s="29"/>
      <c r="AH22" s="29"/>
      <c r="AI22" s="29"/>
      <c r="AJ22" s="29"/>
      <c r="AK22" s="29"/>
    </row>
    <row r="23" spans="1:37" ht="16.5" customHeight="1" thickBot="1" x14ac:dyDescent="0.4">
      <c r="A23" s="19"/>
      <c r="B23" s="17"/>
      <c r="C23" s="17"/>
      <c r="D23" s="53"/>
      <c r="E23" s="53"/>
      <c r="F23" s="53"/>
      <c r="G23" s="53"/>
      <c r="H23" s="53"/>
      <c r="I23" s="53"/>
      <c r="J23" s="53"/>
      <c r="K23" s="53"/>
      <c r="L23" s="53"/>
      <c r="M23" s="53"/>
      <c r="N23" s="53"/>
      <c r="O23" s="53"/>
      <c r="P23" s="53"/>
      <c r="Q23" s="53"/>
      <c r="R23" s="53"/>
      <c r="S23" s="53"/>
      <c r="V23" s="29"/>
      <c r="W23" s="29"/>
      <c r="X23" s="29"/>
      <c r="Y23" s="29"/>
      <c r="Z23" s="29"/>
      <c r="AA23" s="29"/>
      <c r="AB23" s="29"/>
      <c r="AC23" s="29"/>
      <c r="AD23" s="29"/>
      <c r="AE23" s="29"/>
      <c r="AF23" s="29"/>
      <c r="AG23" s="29"/>
      <c r="AH23" s="29"/>
      <c r="AI23" s="29"/>
      <c r="AJ23" s="29"/>
      <c r="AK23" s="29"/>
    </row>
    <row r="24" spans="1:37" ht="16.5" customHeight="1" x14ac:dyDescent="0.35">
      <c r="A24" s="164" t="str">
        <f>'Tabell 1.1'!A7</f>
        <v xml:space="preserve">FO2B  Barnevern </v>
      </c>
      <c r="B24" s="164"/>
      <c r="C24" s="165"/>
      <c r="D24" s="166"/>
      <c r="E24" s="166"/>
      <c r="F24" s="166"/>
      <c r="G24" s="166"/>
      <c r="H24" s="166"/>
      <c r="I24" s="166"/>
      <c r="J24" s="166"/>
      <c r="K24" s="166"/>
      <c r="L24" s="166"/>
      <c r="M24" s="166"/>
      <c r="N24" s="166"/>
      <c r="O24" s="166"/>
      <c r="P24" s="166"/>
      <c r="Q24" s="166"/>
      <c r="R24" s="166"/>
      <c r="S24" s="166"/>
      <c r="V24" s="29"/>
      <c r="W24" s="29"/>
      <c r="X24" s="29"/>
      <c r="Y24" s="29"/>
      <c r="Z24" s="29"/>
      <c r="AA24" s="29"/>
      <c r="AB24" s="29"/>
      <c r="AC24" s="29"/>
      <c r="AD24" s="29"/>
      <c r="AE24" s="29"/>
      <c r="AF24" s="29"/>
      <c r="AG24" s="29"/>
      <c r="AH24" s="29"/>
      <c r="AI24" s="29"/>
      <c r="AJ24" s="29"/>
      <c r="AK24" s="29"/>
    </row>
    <row r="25" spans="1:37" ht="16.5" customHeight="1" x14ac:dyDescent="0.35">
      <c r="A25" s="46" t="str">
        <f>A19</f>
        <v>Kriteriefordelt</v>
      </c>
      <c r="B25" s="47"/>
      <c r="C25" s="47"/>
      <c r="D25" s="48">
        <f>'Tabell 1.1'!$B$7*'Tabell 3.1'!D30/100</f>
        <v>242068.08665162948</v>
      </c>
      <c r="E25" s="48">
        <f>'Tabell 1.1'!$B$7*'Tabell 3.1'!E30/100</f>
        <v>178127.76179613656</v>
      </c>
      <c r="F25" s="48">
        <f>'Tabell 1.1'!$B$7*'Tabell 3.1'!F30/100</f>
        <v>142663.83016219511</v>
      </c>
      <c r="G25" s="48">
        <f>'Tabell 1.1'!$B$7*'Tabell 3.1'!G30/100</f>
        <v>79197.12965196713</v>
      </c>
      <c r="H25" s="48">
        <f>'Tabell 1.1'!$B$7*'Tabell 3.1'!H30/100</f>
        <v>95136.00728779989</v>
      </c>
      <c r="I25" s="48">
        <f>'Tabell 1.1'!$B$7*'Tabell 3.1'!I30/100</f>
        <v>58155.996159684379</v>
      </c>
      <c r="J25" s="48">
        <f>'Tabell 1.1'!$B$7*'Tabell 3.1'!J30/100</f>
        <v>77984.45575421922</v>
      </c>
      <c r="K25" s="48">
        <f>'Tabell 1.1'!$B$7*'Tabell 3.1'!K30/100</f>
        <v>85802.506162750797</v>
      </c>
      <c r="L25" s="48">
        <f>'Tabell 1.1'!$B$7*'Tabell 3.1'!L30/100</f>
        <v>143866.22287978345</v>
      </c>
      <c r="M25" s="48">
        <f>'Tabell 1.1'!$B$7*'Tabell 3.1'!M30/100</f>
        <v>153338.68646173421</v>
      </c>
      <c r="N25" s="48">
        <f>'Tabell 1.1'!$B$7*'Tabell 3.1'!N30/100</f>
        <v>222168.88408960923</v>
      </c>
      <c r="O25" s="48">
        <f>'Tabell 1.1'!$B$7*'Tabell 3.1'!O30/100</f>
        <v>277089.79028296663</v>
      </c>
      <c r="P25" s="48">
        <f>'Tabell 1.1'!$B$7*'Tabell 3.1'!P30/100</f>
        <v>159602.60586345597</v>
      </c>
      <c r="Q25" s="48">
        <f>'Tabell 1.1'!$B$7*'Tabell 3.1'!Q30/100</f>
        <v>102302.63851362947</v>
      </c>
      <c r="R25" s="48">
        <f>'Tabell 1.1'!$B$7*'Tabell 3.1'!R30/100</f>
        <v>247530.58690885504</v>
      </c>
      <c r="S25" s="48">
        <f>SUM(D25:R25)</f>
        <v>2265035.1886264165</v>
      </c>
      <c r="V25" s="29"/>
      <c r="W25" s="29"/>
      <c r="X25" s="29"/>
      <c r="Y25" s="29"/>
      <c r="Z25" s="29"/>
      <c r="AA25" s="29"/>
      <c r="AB25" s="29"/>
      <c r="AC25" s="29"/>
      <c r="AD25" s="29"/>
      <c r="AE25" s="29"/>
      <c r="AF25" s="29"/>
      <c r="AG25" s="29"/>
      <c r="AH25" s="29"/>
      <c r="AI25" s="29"/>
      <c r="AJ25" s="29"/>
      <c r="AK25" s="29"/>
    </row>
    <row r="26" spans="1:37" ht="16.5" customHeight="1" x14ac:dyDescent="0.35">
      <c r="A26" s="46" t="str">
        <f t="shared" ref="A26:A27" si="10">A20</f>
        <v>Særskilte tildelinger</v>
      </c>
      <c r="B26" s="47"/>
      <c r="C26" s="47"/>
      <c r="D26" s="48">
        <f>'Tabell 2.3'!D28</f>
        <v>975.15830000000005</v>
      </c>
      <c r="E26" s="48">
        <f>'Tabell 2.3'!E28</f>
        <v>0</v>
      </c>
      <c r="F26" s="48">
        <f>'Tabell 2.3'!F28</f>
        <v>0</v>
      </c>
      <c r="G26" s="48">
        <f>'Tabell 2.3'!G28</f>
        <v>5500.6804000000002</v>
      </c>
      <c r="H26" s="48">
        <f>'Tabell 2.3'!H28</f>
        <v>0</v>
      </c>
      <c r="I26" s="48">
        <f>'Tabell 2.3'!I28</f>
        <v>0</v>
      </c>
      <c r="J26" s="48">
        <f>'Tabell 2.3'!J28</f>
        <v>0</v>
      </c>
      <c r="K26" s="48">
        <f>'Tabell 2.3'!K28</f>
        <v>0</v>
      </c>
      <c r="L26" s="48">
        <f>'Tabell 2.3'!L28</f>
        <v>0</v>
      </c>
      <c r="M26" s="48">
        <f>'Tabell 2.3'!M28</f>
        <v>0</v>
      </c>
      <c r="N26" s="48">
        <f>'Tabell 2.3'!N28</f>
        <v>0</v>
      </c>
      <c r="O26" s="48">
        <f>'Tabell 2.3'!O28</f>
        <v>0</v>
      </c>
      <c r="P26" s="48">
        <f>'Tabell 2.3'!P28</f>
        <v>0</v>
      </c>
      <c r="Q26" s="48">
        <f>'Tabell 2.3'!Q28</f>
        <v>0</v>
      </c>
      <c r="R26" s="48">
        <f>'Tabell 2.3'!R28</f>
        <v>0</v>
      </c>
      <c r="S26" s="48">
        <f t="shared" ref="S26:S27" si="11">SUM(D26:R26)</f>
        <v>6475.8387000000002</v>
      </c>
      <c r="V26" s="29"/>
      <c r="W26" s="29"/>
      <c r="X26" s="29"/>
      <c r="Y26" s="29"/>
      <c r="Z26" s="29"/>
      <c r="AA26" s="29"/>
      <c r="AB26" s="29"/>
      <c r="AC26" s="29"/>
      <c r="AD26" s="29"/>
      <c r="AE26" s="29"/>
      <c r="AF26" s="29"/>
      <c r="AG26" s="29"/>
      <c r="AH26" s="29"/>
      <c r="AI26" s="29"/>
      <c r="AJ26" s="29"/>
      <c r="AK26" s="29"/>
    </row>
    <row r="27" spans="1:37" ht="16.5" customHeight="1" x14ac:dyDescent="0.35">
      <c r="A27" s="46" t="str">
        <f t="shared" si="10"/>
        <v>Kompensasjon for forventet lønns- og prisutvikling</v>
      </c>
      <c r="B27" s="47"/>
      <c r="C27" s="47"/>
      <c r="D27" s="48">
        <f>'Tabell 2.2'!D63</f>
        <v>8719.5325199436975</v>
      </c>
      <c r="E27" s="48">
        <f>'Tabell 2.2'!E63</f>
        <v>6416.3386143563012</v>
      </c>
      <c r="F27" s="48">
        <f>'Tabell 2.2'!F63</f>
        <v>5138.8926302756436</v>
      </c>
      <c r="G27" s="48">
        <f>'Tabell 2.2'!G63</f>
        <v>2852.7591432584909</v>
      </c>
      <c r="H27" s="48">
        <f>'Tabell 2.2'!H63</f>
        <v>3426.8933209580837</v>
      </c>
      <c r="I27" s="48">
        <f>'Tabell 2.2'!I63</f>
        <v>2094.8366501275655</v>
      </c>
      <c r="J27" s="48">
        <f>'Tabell 2.2'!J63</f>
        <v>2809.0774269539488</v>
      </c>
      <c r="K27" s="48">
        <f>'Tabell 2.2'!K63</f>
        <v>3090.6913551784328</v>
      </c>
      <c r="L27" s="48">
        <f>'Tabell 2.2'!L63</f>
        <v>5182.2040082758494</v>
      </c>
      <c r="M27" s="48">
        <f>'Tabell 2.2'!M63</f>
        <v>5523.4115395505878</v>
      </c>
      <c r="N27" s="48">
        <f>'Tabell 2.2'!N63</f>
        <v>8002.7435112785843</v>
      </c>
      <c r="O27" s="48">
        <f>'Tabell 2.2'!O63</f>
        <v>9981.0490128498859</v>
      </c>
      <c r="P27" s="48">
        <f>'Tabell 2.2'!P63</f>
        <v>5749.0441278075559</v>
      </c>
      <c r="Q27" s="48">
        <f>'Tabell 2.2'!Q63</f>
        <v>3685.0424842635166</v>
      </c>
      <c r="R27" s="48">
        <f>'Tabell 2.2'!R63</f>
        <v>8916.2971959153219</v>
      </c>
      <c r="S27" s="48">
        <f t="shared" si="11"/>
        <v>81588.813540993462</v>
      </c>
      <c r="V27" s="29"/>
      <c r="W27" s="29"/>
      <c r="X27" s="29"/>
      <c r="Y27" s="29"/>
      <c r="Z27" s="29"/>
      <c r="AA27" s="29"/>
      <c r="AB27" s="29"/>
      <c r="AC27" s="29"/>
      <c r="AD27" s="29"/>
      <c r="AE27" s="29"/>
      <c r="AF27" s="29"/>
      <c r="AG27" s="29"/>
      <c r="AH27" s="29"/>
      <c r="AI27" s="29"/>
      <c r="AJ27" s="29"/>
      <c r="AK27" s="29"/>
    </row>
    <row r="28" spans="1:37" ht="16.5" customHeight="1" thickBot="1" x14ac:dyDescent="0.4">
      <c r="A28" s="167" t="str">
        <f>A22</f>
        <v xml:space="preserve">Bydelsfordelt budsjett </v>
      </c>
      <c r="B28" s="168"/>
      <c r="C28" s="169"/>
      <c r="D28" s="170">
        <f>SUM(D25:D27)</f>
        <v>251762.77747157318</v>
      </c>
      <c r="E28" s="170">
        <f t="shared" ref="E28:S28" si="12">SUM(E25:E27)</f>
        <v>184544.10041049286</v>
      </c>
      <c r="F28" s="170">
        <f t="shared" si="12"/>
        <v>147802.72279247074</v>
      </c>
      <c r="G28" s="170">
        <f t="shared" si="12"/>
        <v>87550.569195225617</v>
      </c>
      <c r="H28" s="170">
        <f t="shared" si="12"/>
        <v>98562.900608757976</v>
      </c>
      <c r="I28" s="170">
        <f t="shared" si="12"/>
        <v>60250.832809811945</v>
      </c>
      <c r="J28" s="170">
        <f t="shared" si="12"/>
        <v>80793.533181173174</v>
      </c>
      <c r="K28" s="170">
        <f t="shared" si="12"/>
        <v>88893.197517929235</v>
      </c>
      <c r="L28" s="170">
        <f t="shared" si="12"/>
        <v>149048.4268880593</v>
      </c>
      <c r="M28" s="170">
        <f t="shared" si="12"/>
        <v>158862.09800128479</v>
      </c>
      <c r="N28" s="170">
        <f t="shared" si="12"/>
        <v>230171.62760088782</v>
      </c>
      <c r="O28" s="170">
        <f t="shared" si="12"/>
        <v>287070.83929581649</v>
      </c>
      <c r="P28" s="170">
        <f t="shared" si="12"/>
        <v>165351.64999126352</v>
      </c>
      <c r="Q28" s="170">
        <f t="shared" si="12"/>
        <v>105987.68099789298</v>
      </c>
      <c r="R28" s="170">
        <f t="shared" si="12"/>
        <v>256446.88410477038</v>
      </c>
      <c r="S28" s="170">
        <f t="shared" si="12"/>
        <v>2353099.8408674099</v>
      </c>
      <c r="V28" s="29"/>
      <c r="W28" s="29"/>
      <c r="X28" s="29"/>
      <c r="Y28" s="29"/>
      <c r="Z28" s="29"/>
      <c r="AA28" s="29"/>
      <c r="AB28" s="29"/>
      <c r="AC28" s="29"/>
      <c r="AD28" s="29"/>
      <c r="AE28" s="29"/>
      <c r="AF28" s="29"/>
      <c r="AG28" s="29"/>
      <c r="AH28" s="29"/>
      <c r="AI28" s="29"/>
      <c r="AJ28" s="29"/>
      <c r="AK28" s="29"/>
    </row>
    <row r="29" spans="1:37" ht="16.5" customHeight="1" thickBot="1" x14ac:dyDescent="0.4">
      <c r="A29" s="54"/>
      <c r="B29" s="54"/>
      <c r="C29" s="54"/>
      <c r="D29" s="53"/>
      <c r="E29" s="53"/>
      <c r="F29" s="53"/>
      <c r="G29" s="53"/>
      <c r="H29" s="53"/>
      <c r="I29" s="53"/>
      <c r="J29" s="53"/>
      <c r="K29" s="53"/>
      <c r="L29" s="53"/>
      <c r="M29" s="53"/>
      <c r="N29" s="53"/>
      <c r="O29" s="53"/>
      <c r="P29" s="53"/>
      <c r="Q29" s="53"/>
      <c r="R29" s="53"/>
      <c r="S29" s="53"/>
      <c r="V29" s="29"/>
      <c r="W29" s="29"/>
      <c r="X29" s="29"/>
      <c r="Y29" s="29"/>
      <c r="Z29" s="29"/>
      <c r="AA29" s="29"/>
      <c r="AB29" s="29"/>
      <c r="AC29" s="29"/>
      <c r="AD29" s="29"/>
      <c r="AE29" s="29"/>
      <c r="AF29" s="29"/>
      <c r="AG29" s="29"/>
      <c r="AH29" s="29"/>
      <c r="AI29" s="29"/>
      <c r="AJ29" s="29"/>
      <c r="AK29" s="29"/>
    </row>
    <row r="30" spans="1:37" ht="16.5" customHeight="1" x14ac:dyDescent="0.35">
      <c r="A30" s="164" t="str">
        <f>'Tabell 1.1'!A8</f>
        <v>FO2C Aktivitetstilbud for barn og unge, helsestasjon og skolehelsetjeneste</v>
      </c>
      <c r="B30" s="164"/>
      <c r="C30" s="165"/>
      <c r="D30" s="166"/>
      <c r="E30" s="166"/>
      <c r="F30" s="166"/>
      <c r="G30" s="166"/>
      <c r="H30" s="166"/>
      <c r="I30" s="166"/>
      <c r="J30" s="166"/>
      <c r="K30" s="166"/>
      <c r="L30" s="166"/>
      <c r="M30" s="166"/>
      <c r="N30" s="166"/>
      <c r="O30" s="166"/>
      <c r="P30" s="166"/>
      <c r="Q30" s="166"/>
      <c r="R30" s="166"/>
      <c r="S30" s="166"/>
      <c r="V30" s="29"/>
      <c r="W30" s="29"/>
      <c r="X30" s="29"/>
      <c r="Y30" s="29"/>
      <c r="Z30" s="29"/>
      <c r="AA30" s="29"/>
      <c r="AB30" s="29"/>
      <c r="AC30" s="29"/>
      <c r="AD30" s="29"/>
      <c r="AE30" s="29"/>
      <c r="AF30" s="29"/>
      <c r="AG30" s="29"/>
      <c r="AH30" s="29"/>
      <c r="AI30" s="29"/>
      <c r="AJ30" s="29"/>
      <c r="AK30" s="29"/>
    </row>
    <row r="31" spans="1:37" ht="16.5" customHeight="1" x14ac:dyDescent="0.35">
      <c r="A31" s="46" t="str">
        <f>A25</f>
        <v>Kriteriefordelt</v>
      </c>
      <c r="B31" s="47"/>
      <c r="C31" s="47"/>
      <c r="D31" s="48">
        <f>'Tabell 1.1'!$B$8*'Tabell 3.1'!D41/100</f>
        <v>92824.249998968691</v>
      </c>
      <c r="E31" s="48">
        <f>'Tabell 1.1'!$B$8*'Tabell 3.1'!E41/100</f>
        <v>84205.299245794013</v>
      </c>
      <c r="F31" s="48">
        <f>'Tabell 1.1'!$B$8*'Tabell 3.1'!F41/100</f>
        <v>60350.388204332885</v>
      </c>
      <c r="G31" s="48">
        <f>'Tabell 1.1'!$B$8*'Tabell 3.1'!G41/100</f>
        <v>41452.650348842901</v>
      </c>
      <c r="H31" s="48">
        <f>'Tabell 1.1'!$B$8*'Tabell 3.1'!H41/100</f>
        <v>57236.141695783597</v>
      </c>
      <c r="I31" s="48">
        <f>'Tabell 1.1'!$B$8*'Tabell 3.1'!I41/100</f>
        <v>51826.487216132191</v>
      </c>
      <c r="J31" s="48">
        <f>'Tabell 1.1'!$B$8*'Tabell 3.1'!J41/100</f>
        <v>83841.794757117503</v>
      </c>
      <c r="K31" s="48">
        <f>'Tabell 1.1'!$B$8*'Tabell 3.1'!K41/100</f>
        <v>82630.352678394731</v>
      </c>
      <c r="L31" s="48">
        <f>'Tabell 1.1'!$B$8*'Tabell 3.1'!L41/100</f>
        <v>68222.775712359042</v>
      </c>
      <c r="M31" s="48">
        <f>'Tabell 1.1'!$B$8*'Tabell 3.1'!M41/100</f>
        <v>48625.763171649232</v>
      </c>
      <c r="N31" s="48">
        <f>'Tabell 1.1'!$B$8*'Tabell 3.1'!N41/100</f>
        <v>65498.768447217888</v>
      </c>
      <c r="O31" s="48">
        <f>'Tabell 1.1'!$B$8*'Tabell 3.1'!O41/100</f>
        <v>89776.077439853674</v>
      </c>
      <c r="P31" s="48">
        <f>'Tabell 1.1'!$B$8*'Tabell 3.1'!P41/100</f>
        <v>82936.76370207232</v>
      </c>
      <c r="Q31" s="48">
        <f>'Tabell 1.1'!$B$8*'Tabell 3.1'!Q41/100</f>
        <v>83526.062910344204</v>
      </c>
      <c r="R31" s="48">
        <f>'Tabell 1.1'!$B$8*'Tabell 3.1'!R41/100</f>
        <v>78616.551010625248</v>
      </c>
      <c r="S31" s="48">
        <f>SUM(D31:R31)</f>
        <v>1071570.1265394881</v>
      </c>
      <c r="U31" s="29"/>
      <c r="V31" s="29"/>
      <c r="W31" s="29"/>
      <c r="X31" s="29"/>
      <c r="Y31" s="29"/>
      <c r="Z31" s="29"/>
      <c r="AA31" s="29"/>
      <c r="AB31" s="29"/>
      <c r="AC31" s="29"/>
      <c r="AD31" s="29"/>
      <c r="AE31" s="29"/>
      <c r="AF31" s="29"/>
      <c r="AG31" s="29"/>
      <c r="AH31" s="29"/>
      <c r="AI31" s="29"/>
      <c r="AJ31" s="29"/>
      <c r="AK31" s="29"/>
    </row>
    <row r="32" spans="1:37" ht="16.5" customHeight="1" x14ac:dyDescent="0.35">
      <c r="A32" s="46" t="str">
        <f t="shared" ref="A32:A33" si="13">A26</f>
        <v>Særskilte tildelinger</v>
      </c>
      <c r="B32" s="47"/>
      <c r="C32" s="47"/>
      <c r="D32" s="48">
        <f>'Tabell 2.3'!D50</f>
        <v>39680.891045013646</v>
      </c>
      <c r="E32" s="48">
        <f>'Tabell 2.3'!E50</f>
        <v>28891.30081811719</v>
      </c>
      <c r="F32" s="48">
        <f>'Tabell 2.3'!F50</f>
        <v>13470.498881841935</v>
      </c>
      <c r="G32" s="48">
        <f>'Tabell 2.3'!G50</f>
        <v>12108.228234669197</v>
      </c>
      <c r="H32" s="48">
        <f>'Tabell 2.3'!H50</f>
        <v>17308.054185540339</v>
      </c>
      <c r="I32" s="48">
        <f>'Tabell 2.3'!I50</f>
        <v>6076.0855141198681</v>
      </c>
      <c r="J32" s="48">
        <f>'Tabell 2.3'!J50</f>
        <v>7032.2558178081408</v>
      </c>
      <c r="K32" s="48">
        <f>'Tabell 2.3'!K50</f>
        <v>10056.491987959929</v>
      </c>
      <c r="L32" s="48">
        <f>'Tabell 2.3'!L50</f>
        <v>18024.067197558761</v>
      </c>
      <c r="M32" s="48">
        <f>'Tabell 2.3'!M50</f>
        <v>10419.768715723845</v>
      </c>
      <c r="N32" s="48">
        <f>'Tabell 2.3'!N50</f>
        <v>25918.990033573107</v>
      </c>
      <c r="O32" s="48">
        <f>'Tabell 2.3'!O50</f>
        <v>30364.483153571367</v>
      </c>
      <c r="P32" s="48">
        <f>'Tabell 2.3'!P50</f>
        <v>11188.177757489808</v>
      </c>
      <c r="Q32" s="48">
        <f>'Tabell 2.3'!Q50</f>
        <v>8113.3047973600806</v>
      </c>
      <c r="R32" s="48">
        <f>'Tabell 2.3'!R50</f>
        <v>27923.242859652782</v>
      </c>
      <c r="S32" s="48">
        <f>SUM(D32:R32)</f>
        <v>266575.84100000001</v>
      </c>
      <c r="V32" s="29"/>
      <c r="W32" s="29"/>
      <c r="X32" s="29"/>
      <c r="Y32" s="29"/>
      <c r="Z32" s="29"/>
      <c r="AA32" s="29"/>
      <c r="AB32" s="29"/>
      <c r="AC32" s="29"/>
      <c r="AD32" s="29"/>
      <c r="AE32" s="29"/>
      <c r="AF32" s="29"/>
      <c r="AG32" s="29"/>
      <c r="AH32" s="29"/>
      <c r="AI32" s="29"/>
      <c r="AJ32" s="29"/>
      <c r="AK32" s="29"/>
    </row>
    <row r="33" spans="1:37" ht="16.5" customHeight="1" x14ac:dyDescent="0.35">
      <c r="A33" s="46" t="str">
        <f t="shared" si="13"/>
        <v>Kompensasjon for forventet lønns- og prisutvikling</v>
      </c>
      <c r="B33" s="47"/>
      <c r="C33" s="47"/>
      <c r="D33" s="48">
        <f>'Tabell 2.2'!D79</f>
        <v>3301.7101480516021</v>
      </c>
      <c r="E33" s="48">
        <f>'Tabell 2.2'!E79</f>
        <v>2995.1385660821275</v>
      </c>
      <c r="F33" s="48">
        <f>'Tabell 2.2'!F79</f>
        <v>2146.6318249305918</v>
      </c>
      <c r="G33" s="48">
        <f>'Tabell 2.2'!G79</f>
        <v>1474.4491479535791</v>
      </c>
      <c r="H33" s="48">
        <f>'Tabell 2.2'!H79</f>
        <v>2035.8597012568132</v>
      </c>
      <c r="I33" s="48">
        <f>'Tabell 2.2'!I79</f>
        <v>1843.4411135158264</v>
      </c>
      <c r="J33" s="48">
        <f>'Tabell 2.2'!J79</f>
        <v>2982.2089010523655</v>
      </c>
      <c r="K33" s="48">
        <f>'Tabell 2.2'!K79</f>
        <v>2939.1185382954341</v>
      </c>
      <c r="L33" s="48">
        <f>'Tabell 2.2'!L79</f>
        <v>2426.6485417360959</v>
      </c>
      <c r="M33" s="48">
        <f>'Tabell 2.2'!M79</f>
        <v>1729.5930290023553</v>
      </c>
      <c r="N33" s="48">
        <f>'Tabell 2.2'!N79</f>
        <v>2329.7570243709383</v>
      </c>
      <c r="O33" s="48">
        <f>'Tabell 2.2'!O79</f>
        <v>3193.2882402898454</v>
      </c>
      <c r="P33" s="48">
        <f>'Tabell 2.2'!P79</f>
        <v>2950.0174185596152</v>
      </c>
      <c r="Q33" s="48">
        <f>'Tabell 2.2'!Q79</f>
        <v>2970.9784839731424</v>
      </c>
      <c r="R33" s="48">
        <f>'Tabell 2.2'!R79</f>
        <v>2796.3497068867432</v>
      </c>
      <c r="S33" s="48">
        <f t="shared" ref="S33" si="14">SUM(D33:R33)</f>
        <v>38115.190385957081</v>
      </c>
      <c r="V33" s="29"/>
      <c r="W33" s="29"/>
      <c r="X33" s="29"/>
      <c r="Y33" s="29"/>
      <c r="Z33" s="29"/>
      <c r="AA33" s="29"/>
      <c r="AB33" s="29"/>
      <c r="AC33" s="29"/>
      <c r="AD33" s="29"/>
      <c r="AE33" s="29"/>
      <c r="AF33" s="29"/>
      <c r="AG33" s="29"/>
      <c r="AH33" s="29"/>
      <c r="AI33" s="29"/>
      <c r="AJ33" s="29"/>
      <c r="AK33" s="29"/>
    </row>
    <row r="34" spans="1:37" ht="16.5" customHeight="1" thickBot="1" x14ac:dyDescent="0.4">
      <c r="A34" s="167" t="str">
        <f>A28</f>
        <v xml:space="preserve">Bydelsfordelt budsjett </v>
      </c>
      <c r="B34" s="168"/>
      <c r="C34" s="169"/>
      <c r="D34" s="170">
        <f>SUM(D31:D33)</f>
        <v>135806.85119203397</v>
      </c>
      <c r="E34" s="170">
        <f t="shared" ref="E34:S34" si="15">SUM(E31:E33)</f>
        <v>116091.73862999333</v>
      </c>
      <c r="F34" s="170">
        <f t="shared" si="15"/>
        <v>75967.518911105406</v>
      </c>
      <c r="G34" s="170">
        <f t="shared" si="15"/>
        <v>55035.327731465673</v>
      </c>
      <c r="H34" s="170">
        <f t="shared" si="15"/>
        <v>76580.055582580739</v>
      </c>
      <c r="I34" s="170">
        <f t="shared" si="15"/>
        <v>59746.013843767891</v>
      </c>
      <c r="J34" s="170">
        <f t="shared" si="15"/>
        <v>93856.259475978004</v>
      </c>
      <c r="K34" s="170">
        <f t="shared" si="15"/>
        <v>95625.963204650092</v>
      </c>
      <c r="L34" s="170">
        <f t="shared" si="15"/>
        <v>88673.491451653899</v>
      </c>
      <c r="M34" s="170">
        <f t="shared" si="15"/>
        <v>60775.124916375433</v>
      </c>
      <c r="N34" s="170">
        <f t="shared" si="15"/>
        <v>93747.515505161937</v>
      </c>
      <c r="O34" s="170">
        <f t="shared" si="15"/>
        <v>123333.84883371487</v>
      </c>
      <c r="P34" s="170">
        <f t="shared" si="15"/>
        <v>97074.958878121746</v>
      </c>
      <c r="Q34" s="170">
        <f t="shared" si="15"/>
        <v>94610.346191677425</v>
      </c>
      <c r="R34" s="170">
        <f t="shared" si="15"/>
        <v>109336.14357716477</v>
      </c>
      <c r="S34" s="170">
        <f t="shared" si="15"/>
        <v>1376261.1579254451</v>
      </c>
      <c r="V34" s="29"/>
      <c r="W34" s="29"/>
      <c r="X34" s="29"/>
      <c r="Y34" s="29"/>
      <c r="Z34" s="29"/>
      <c r="AA34" s="29"/>
      <c r="AB34" s="29"/>
      <c r="AC34" s="29"/>
      <c r="AD34" s="29"/>
      <c r="AE34" s="29"/>
      <c r="AF34" s="29"/>
      <c r="AG34" s="29"/>
      <c r="AH34" s="29"/>
      <c r="AI34" s="29"/>
      <c r="AJ34" s="29"/>
      <c r="AK34" s="29"/>
    </row>
    <row r="35" spans="1:37" ht="16.5" customHeight="1" thickBot="1" x14ac:dyDescent="0.4">
      <c r="A35" s="52"/>
      <c r="B35" s="52"/>
      <c r="C35" s="52"/>
      <c r="D35" s="52"/>
      <c r="E35" s="52"/>
      <c r="F35" s="52"/>
      <c r="G35" s="52"/>
      <c r="H35" s="52"/>
      <c r="I35" s="52"/>
      <c r="J35" s="52"/>
      <c r="K35" s="52"/>
      <c r="L35" s="52"/>
      <c r="M35" s="52"/>
      <c r="N35" s="52"/>
      <c r="O35" s="52"/>
      <c r="P35" s="52"/>
      <c r="Q35" s="52"/>
      <c r="R35" s="52"/>
      <c r="S35" s="52"/>
      <c r="V35" s="29"/>
      <c r="W35" s="29"/>
      <c r="X35" s="29"/>
      <c r="Y35" s="29"/>
      <c r="Z35" s="29"/>
      <c r="AA35" s="29"/>
      <c r="AB35" s="29"/>
      <c r="AC35" s="29"/>
      <c r="AD35" s="29"/>
      <c r="AE35" s="29"/>
      <c r="AF35" s="29"/>
      <c r="AG35" s="29"/>
      <c r="AH35" s="29"/>
      <c r="AI35" s="29"/>
      <c r="AJ35" s="29"/>
      <c r="AK35" s="29"/>
    </row>
    <row r="36" spans="1:37" ht="16.5" customHeight="1" x14ac:dyDescent="0.35">
      <c r="A36" s="171" t="str">
        <f>'Tabell 1.1'!A9</f>
        <v>FO3 Helse og omsorg</v>
      </c>
      <c r="B36" s="172"/>
      <c r="C36" s="172"/>
      <c r="D36" s="173"/>
      <c r="E36" s="173"/>
      <c r="F36" s="173"/>
      <c r="G36" s="173"/>
      <c r="H36" s="173"/>
      <c r="I36" s="173"/>
      <c r="J36" s="173"/>
      <c r="K36" s="173"/>
      <c r="L36" s="173"/>
      <c r="M36" s="173"/>
      <c r="N36" s="173"/>
      <c r="O36" s="173"/>
      <c r="P36" s="173"/>
      <c r="Q36" s="173"/>
      <c r="R36" s="173"/>
      <c r="S36" s="173"/>
      <c r="V36" s="29"/>
      <c r="W36" s="29"/>
      <c r="X36" s="29"/>
      <c r="Y36" s="29"/>
      <c r="Z36" s="29"/>
      <c r="AA36" s="29"/>
      <c r="AB36" s="29"/>
      <c r="AC36" s="29"/>
      <c r="AD36" s="29"/>
      <c r="AE36" s="29"/>
      <c r="AF36" s="29"/>
      <c r="AG36" s="29"/>
      <c r="AH36" s="29"/>
      <c r="AI36" s="29"/>
      <c r="AJ36" s="29"/>
      <c r="AK36" s="29"/>
    </row>
    <row r="37" spans="1:37" ht="16.5" customHeight="1" x14ac:dyDescent="0.35">
      <c r="A37" s="46" t="str">
        <f>A31</f>
        <v>Kriteriefordelt</v>
      </c>
      <c r="B37" s="47"/>
      <c r="C37" s="47"/>
      <c r="D37" s="48">
        <f>'Tabell 1.1'!$B$9*'Tabell 3.1'!D59/100</f>
        <v>928985.62258079846</v>
      </c>
      <c r="E37" s="48">
        <f>'Tabell 1.1'!$B$9*'Tabell 3.1'!E59/100</f>
        <v>796721.00807111606</v>
      </c>
      <c r="F37" s="48">
        <f>'Tabell 1.1'!$B$9*'Tabell 3.1'!F59/100</f>
        <v>721867.06413192872</v>
      </c>
      <c r="G37" s="48">
        <f>'Tabell 1.1'!$B$9*'Tabell 3.1'!G59/100</f>
        <v>541194.85146693932</v>
      </c>
      <c r="H37" s="48">
        <f>'Tabell 1.1'!$B$9*'Tabell 3.1'!H59/100</f>
        <v>1111050.3223326197</v>
      </c>
      <c r="I37" s="48">
        <f>'Tabell 1.1'!$B$9*'Tabell 3.1'!I59/100</f>
        <v>809422.68804271321</v>
      </c>
      <c r="J37" s="48">
        <f>'Tabell 1.1'!$B$9*'Tabell 3.1'!J59/100</f>
        <v>1097903.2588484669</v>
      </c>
      <c r="K37" s="48">
        <f>'Tabell 1.1'!$B$9*'Tabell 3.1'!K59/100</f>
        <v>997996.61370244948</v>
      </c>
      <c r="L37" s="48">
        <f>'Tabell 1.1'!$B$9*'Tabell 3.1'!L59/100</f>
        <v>699660.52333028102</v>
      </c>
      <c r="M37" s="48">
        <f>'Tabell 1.1'!$B$9*'Tabell 3.1'!M59/100</f>
        <v>777328.62877150567</v>
      </c>
      <c r="N37" s="48">
        <f>'Tabell 1.1'!$B$9*'Tabell 3.1'!N59/100</f>
        <v>913558.96968466684</v>
      </c>
      <c r="O37" s="48">
        <f>'Tabell 1.1'!$B$9*'Tabell 3.1'!O59/100</f>
        <v>1304282.9038586023</v>
      </c>
      <c r="P37" s="48">
        <f>'Tabell 1.1'!$B$9*'Tabell 3.1'!P59/100</f>
        <v>1281245.9281893645</v>
      </c>
      <c r="Q37" s="48">
        <f>'Tabell 1.1'!$B$9*'Tabell 3.1'!Q59/100</f>
        <v>1188196.7963256033</v>
      </c>
      <c r="R37" s="48">
        <f>'Tabell 1.1'!$B$9*'Tabell 3.1'!R59/100</f>
        <v>919240.49358508328</v>
      </c>
      <c r="S37" s="48">
        <f>SUM(D37:R37)</f>
        <v>14088655.672922138</v>
      </c>
      <c r="U37" s="29"/>
      <c r="V37" s="29"/>
      <c r="W37" s="29"/>
      <c r="X37" s="29"/>
      <c r="Y37" s="29"/>
      <c r="Z37" s="29"/>
      <c r="AA37" s="29"/>
      <c r="AB37" s="29"/>
      <c r="AC37" s="29"/>
      <c r="AD37" s="29"/>
      <c r="AE37" s="29"/>
      <c r="AF37" s="29"/>
      <c r="AG37" s="29"/>
      <c r="AH37" s="29"/>
      <c r="AI37" s="29"/>
      <c r="AJ37" s="29"/>
      <c r="AK37" s="29">
        <f t="shared" ref="AK37" si="16">T37+T38</f>
        <v>0</v>
      </c>
    </row>
    <row r="38" spans="1:37" ht="16.5" customHeight="1" x14ac:dyDescent="0.35">
      <c r="A38" s="46" t="str">
        <f t="shared" ref="A38:A39" si="17">A32</f>
        <v>Særskilte tildelinger</v>
      </c>
      <c r="B38" s="47"/>
      <c r="C38" s="47"/>
      <c r="D38" s="48">
        <f>'Tabell 2.3'!D69</f>
        <v>18501.385568181835</v>
      </c>
      <c r="E38" s="48">
        <f>'Tabell 2.3'!E69</f>
        <v>9489.5053445605772</v>
      </c>
      <c r="F38" s="48">
        <f>'Tabell 2.3'!F69</f>
        <v>11968.374694144402</v>
      </c>
      <c r="G38" s="48">
        <f>'Tabell 2.3'!G69</f>
        <v>19573.135196452487</v>
      </c>
      <c r="H38" s="48">
        <f>'Tabell 2.3'!H69</f>
        <v>7372.6134405768862</v>
      </c>
      <c r="I38" s="48">
        <f>'Tabell 2.3'!I69</f>
        <v>5183.5208817888797</v>
      </c>
      <c r="J38" s="48">
        <f>'Tabell 2.3'!J69</f>
        <v>12853.281774171395</v>
      </c>
      <c r="K38" s="48">
        <f>'Tabell 2.3'!K69</f>
        <v>8303.3689436888999</v>
      </c>
      <c r="L38" s="48">
        <f>'Tabell 2.3'!L69</f>
        <v>11110.612692916473</v>
      </c>
      <c r="M38" s="48">
        <f>'Tabell 2.3'!M69</f>
        <v>11557.740809639845</v>
      </c>
      <c r="N38" s="48">
        <f>'Tabell 2.3'!N69</f>
        <v>12268.435869889625</v>
      </c>
      <c r="O38" s="48">
        <f>'Tabell 2.3'!O69</f>
        <v>28817.768174152618</v>
      </c>
      <c r="P38" s="48">
        <f>'Tabell 2.3'!P69</f>
        <v>19956.416737788455</v>
      </c>
      <c r="Q38" s="48">
        <f>'Tabell 2.3'!Q69</f>
        <v>7099.3713080299585</v>
      </c>
      <c r="R38" s="48">
        <f>'Tabell 2.3'!R69</f>
        <v>18378.468564017665</v>
      </c>
      <c r="S38" s="48">
        <f t="shared" ref="S38:S39" si="18">SUM(D38:R38)</f>
        <v>202434</v>
      </c>
      <c r="V38" s="29"/>
      <c r="W38" s="29"/>
      <c r="X38" s="29"/>
      <c r="Y38" s="29"/>
      <c r="Z38" s="29"/>
      <c r="AA38" s="29"/>
      <c r="AB38" s="29"/>
      <c r="AC38" s="29"/>
      <c r="AD38" s="29"/>
      <c r="AE38" s="29"/>
      <c r="AF38" s="29"/>
      <c r="AG38" s="29"/>
      <c r="AH38" s="29"/>
      <c r="AI38" s="29"/>
      <c r="AJ38" s="29"/>
      <c r="AK38" s="29"/>
    </row>
    <row r="39" spans="1:37" ht="16.5" customHeight="1" x14ac:dyDescent="0.35">
      <c r="A39" s="46" t="str">
        <f t="shared" si="17"/>
        <v>Kompensasjon for forventet lønns- og prisutvikling</v>
      </c>
      <c r="B39" s="47"/>
      <c r="C39" s="47"/>
      <c r="D39" s="48">
        <f>'Tabell 2.2'!D95</f>
        <v>33013.277921661233</v>
      </c>
      <c r="E39" s="48">
        <f>'Tabell 2.2'!E95</f>
        <v>28313.00229642705</v>
      </c>
      <c r="F39" s="48">
        <f>'Tabell 2.2'!F95</f>
        <v>25652.92447096865</v>
      </c>
      <c r="G39" s="48">
        <f>'Tabell 2.2'!G95</f>
        <v>19232.392414874314</v>
      </c>
      <c r="H39" s="48">
        <f>'Tabell 2.2'!H95</f>
        <v>39483.294665228132</v>
      </c>
      <c r="I39" s="48">
        <f>'Tabell 2.2'!I95</f>
        <v>28764.38074705303</v>
      </c>
      <c r="J39" s="48">
        <f>'Tabell 2.2'!J95</f>
        <v>39016.088661059526</v>
      </c>
      <c r="K39" s="48">
        <f>'Tabell 2.2'!K95</f>
        <v>35465.715262100493</v>
      </c>
      <c r="L39" s="48">
        <f>'Tabell 2.2'!L95</f>
        <v>24863.772641980322</v>
      </c>
      <c r="M39" s="48">
        <f>'Tabell 2.2'!M95</f>
        <v>27623.857069828427</v>
      </c>
      <c r="N39" s="48">
        <f>'Tabell 2.2'!N95</f>
        <v>32465.062355045513</v>
      </c>
      <c r="O39" s="48">
        <f>'Tabell 2.2'!O95</f>
        <v>46350.183411810955</v>
      </c>
      <c r="P39" s="48">
        <f>'Tabell 2.2'!P95</f>
        <v>45531.520494154283</v>
      </c>
      <c r="Q39" s="48">
        <f>'Tabell 2.2'!Q95</f>
        <v>42224.841923549735</v>
      </c>
      <c r="R39" s="48">
        <f>'Tabell 2.2'!R95</f>
        <v>32666.966155259273</v>
      </c>
      <c r="S39" s="48">
        <f t="shared" si="18"/>
        <v>500667.28049100097</v>
      </c>
      <c r="V39" s="29"/>
      <c r="W39" s="29"/>
      <c r="X39" s="29"/>
      <c r="Y39" s="29"/>
      <c r="Z39" s="29"/>
      <c r="AA39" s="29"/>
      <c r="AB39" s="29"/>
      <c r="AC39" s="29"/>
      <c r="AD39" s="29"/>
      <c r="AE39" s="29"/>
      <c r="AF39" s="29"/>
      <c r="AG39" s="29"/>
      <c r="AH39" s="29"/>
      <c r="AI39" s="29"/>
      <c r="AJ39" s="29"/>
      <c r="AK39" s="29"/>
    </row>
    <row r="40" spans="1:37" ht="16.5" customHeight="1" thickBot="1" x14ac:dyDescent="0.4">
      <c r="A40" s="174" t="str">
        <f>A34</f>
        <v xml:space="preserve">Bydelsfordelt budsjett </v>
      </c>
      <c r="B40" s="175"/>
      <c r="C40" s="175"/>
      <c r="D40" s="176">
        <f>SUM(D37:D39)</f>
        <v>980500.2860706416</v>
      </c>
      <c r="E40" s="176">
        <f t="shared" ref="E40:S40" si="19">SUM(E37:E39)</f>
        <v>834523.51571210369</v>
      </c>
      <c r="F40" s="176">
        <f t="shared" si="19"/>
        <v>759488.36329704174</v>
      </c>
      <c r="G40" s="176">
        <f t="shared" si="19"/>
        <v>580000.37907826609</v>
      </c>
      <c r="H40" s="176">
        <f t="shared" si="19"/>
        <v>1157906.2304384247</v>
      </c>
      <c r="I40" s="176">
        <f t="shared" si="19"/>
        <v>843370.58967155521</v>
      </c>
      <c r="J40" s="176">
        <f t="shared" si="19"/>
        <v>1149772.6292836978</v>
      </c>
      <c r="K40" s="176">
        <f t="shared" si="19"/>
        <v>1041765.6979082389</v>
      </c>
      <c r="L40" s="176">
        <f t="shared" si="19"/>
        <v>735634.90866517776</v>
      </c>
      <c r="M40" s="176">
        <f t="shared" si="19"/>
        <v>816510.2266509739</v>
      </c>
      <c r="N40" s="176">
        <f t="shared" si="19"/>
        <v>958292.46790960198</v>
      </c>
      <c r="O40" s="176">
        <f t="shared" si="19"/>
        <v>1379450.8554445659</v>
      </c>
      <c r="P40" s="176">
        <f t="shared" si="19"/>
        <v>1346733.865421307</v>
      </c>
      <c r="Q40" s="176">
        <f t="shared" si="19"/>
        <v>1237521.0095571829</v>
      </c>
      <c r="R40" s="176">
        <f t="shared" si="19"/>
        <v>970285.92830436025</v>
      </c>
      <c r="S40" s="176">
        <f t="shared" si="19"/>
        <v>14791756.95341314</v>
      </c>
      <c r="V40" s="29"/>
      <c r="W40" s="29"/>
      <c r="X40" s="29"/>
      <c r="Y40" s="29"/>
      <c r="Z40" s="29"/>
      <c r="AA40" s="29"/>
      <c r="AB40" s="29"/>
      <c r="AC40" s="29"/>
      <c r="AD40" s="29"/>
      <c r="AE40" s="29"/>
      <c r="AF40" s="29"/>
      <c r="AG40" s="29"/>
      <c r="AH40" s="29"/>
      <c r="AI40" s="29"/>
      <c r="AJ40" s="29"/>
      <c r="AK40" s="29"/>
    </row>
    <row r="41" spans="1:37" ht="16.5" customHeight="1" thickBot="1" x14ac:dyDescent="0.4">
      <c r="A41" s="52"/>
      <c r="B41" s="52"/>
      <c r="C41" s="52"/>
      <c r="D41" s="52"/>
      <c r="E41" s="52"/>
      <c r="F41" s="52"/>
      <c r="G41" s="52"/>
      <c r="H41" s="52"/>
      <c r="I41" s="52"/>
      <c r="J41" s="52"/>
      <c r="K41" s="52"/>
      <c r="L41" s="52"/>
      <c r="M41" s="52"/>
      <c r="N41" s="52"/>
      <c r="O41" s="52"/>
      <c r="P41" s="52"/>
      <c r="Q41" s="52"/>
      <c r="R41" s="52"/>
      <c r="S41" s="52"/>
      <c r="V41" s="29"/>
      <c r="W41" s="29"/>
      <c r="X41" s="29"/>
      <c r="Y41" s="29"/>
      <c r="Z41" s="29"/>
      <c r="AA41" s="29"/>
      <c r="AB41" s="29"/>
      <c r="AC41" s="29"/>
      <c r="AD41" s="29"/>
      <c r="AE41" s="29"/>
      <c r="AF41" s="29"/>
      <c r="AG41" s="29"/>
      <c r="AH41" s="29"/>
      <c r="AI41" s="29"/>
      <c r="AJ41" s="29"/>
      <c r="AK41" s="29"/>
    </row>
    <row r="42" spans="1:37" ht="16.5" customHeight="1" x14ac:dyDescent="0.35">
      <c r="A42" s="177" t="str">
        <f>'Tabell 1.1'!A10</f>
        <v>FO4AB Sosiale tjenester</v>
      </c>
      <c r="B42" s="177"/>
      <c r="C42" s="177"/>
      <c r="D42" s="178"/>
      <c r="E42" s="178"/>
      <c r="F42" s="178"/>
      <c r="G42" s="178"/>
      <c r="H42" s="178"/>
      <c r="I42" s="178"/>
      <c r="J42" s="178"/>
      <c r="K42" s="178"/>
      <c r="L42" s="178"/>
      <c r="M42" s="178"/>
      <c r="N42" s="178"/>
      <c r="O42" s="178"/>
      <c r="P42" s="178"/>
      <c r="Q42" s="178"/>
      <c r="R42" s="178"/>
      <c r="S42" s="178"/>
      <c r="V42" s="29"/>
      <c r="W42" s="29"/>
      <c r="X42" s="29"/>
      <c r="Y42" s="29"/>
      <c r="Z42" s="29"/>
      <c r="AA42" s="29"/>
      <c r="AB42" s="29"/>
      <c r="AC42" s="29"/>
      <c r="AD42" s="29"/>
      <c r="AE42" s="29"/>
      <c r="AF42" s="29"/>
      <c r="AG42" s="29"/>
      <c r="AH42" s="29"/>
      <c r="AI42" s="29"/>
      <c r="AJ42" s="29"/>
      <c r="AK42" s="29"/>
    </row>
    <row r="43" spans="1:37" ht="16.5" customHeight="1" x14ac:dyDescent="0.35">
      <c r="A43" s="46" t="str">
        <f>A37</f>
        <v>Kriteriefordelt</v>
      </c>
      <c r="B43" s="47"/>
      <c r="C43" s="47"/>
      <c r="D43" s="48">
        <f>'Tabell 1.1'!$B$10*'Tabell 3.1'!D74/100</f>
        <v>201301.06606363208</v>
      </c>
      <c r="E43" s="48">
        <f>'Tabell 1.1'!$B$10*'Tabell 3.1'!E74/100</f>
        <v>163219.91910955444</v>
      </c>
      <c r="F43" s="48">
        <f>'Tabell 1.1'!$B$10*'Tabell 3.1'!F74/100</f>
        <v>113604.06165500592</v>
      </c>
      <c r="G43" s="48">
        <f>'Tabell 1.1'!$B$10*'Tabell 3.1'!G74/100</f>
        <v>88780.444202731946</v>
      </c>
      <c r="H43" s="48">
        <f>'Tabell 1.1'!$B$10*'Tabell 3.1'!H74/100</f>
        <v>104455.48630191626</v>
      </c>
      <c r="I43" s="48">
        <f>'Tabell 1.1'!$B$10*'Tabell 3.1'!I74/100</f>
        <v>38461.886317594828</v>
      </c>
      <c r="J43" s="48">
        <f>'Tabell 1.1'!$B$10*'Tabell 3.1'!J74/100</f>
        <v>49610.84674398409</v>
      </c>
      <c r="K43" s="48">
        <f>'Tabell 1.1'!$B$10*'Tabell 3.1'!K74/100</f>
        <v>69286.703215262198</v>
      </c>
      <c r="L43" s="48">
        <f>'Tabell 1.1'!$B$10*'Tabell 3.1'!L74/100</f>
        <v>101983.07033047482</v>
      </c>
      <c r="M43" s="48">
        <f>'Tabell 1.1'!$B$10*'Tabell 3.1'!M74/100</f>
        <v>91030.877881105276</v>
      </c>
      <c r="N43" s="48">
        <f>'Tabell 1.1'!$B$10*'Tabell 3.1'!N74/100</f>
        <v>139516.34065779491</v>
      </c>
      <c r="O43" s="48">
        <f>'Tabell 1.1'!$B$10*'Tabell 3.1'!O74/100</f>
        <v>156235.1162385208</v>
      </c>
      <c r="P43" s="48">
        <f>'Tabell 1.1'!$B$10*'Tabell 3.1'!P74/100</f>
        <v>84076.441704793964</v>
      </c>
      <c r="Q43" s="48">
        <f>'Tabell 1.1'!$B$10*'Tabell 3.1'!Q74/100</f>
        <v>65648.49732215004</v>
      </c>
      <c r="R43" s="48">
        <f>'Tabell 1.1'!$B$10*'Tabell 3.1'!R74/100</f>
        <v>144858.64729026612</v>
      </c>
      <c r="S43" s="48">
        <f>SUM(D43:R43)</f>
        <v>1612069.4050347875</v>
      </c>
      <c r="V43" s="29"/>
      <c r="W43" s="29"/>
      <c r="X43" s="29"/>
      <c r="Y43" s="29"/>
      <c r="Z43" s="29"/>
      <c r="AA43" s="29"/>
      <c r="AB43" s="29"/>
      <c r="AC43" s="29"/>
      <c r="AD43" s="29"/>
      <c r="AE43" s="29"/>
      <c r="AF43" s="29"/>
      <c r="AG43" s="29"/>
      <c r="AH43" s="29"/>
      <c r="AI43" s="29"/>
      <c r="AJ43" s="29"/>
      <c r="AK43" s="29"/>
    </row>
    <row r="44" spans="1:37" ht="16.5" customHeight="1" x14ac:dyDescent="0.35">
      <c r="A44" s="46" t="str">
        <f t="shared" ref="A44:A45" si="20">A38</f>
        <v>Særskilte tildelinger</v>
      </c>
      <c r="B44" s="47"/>
      <c r="C44" s="47"/>
      <c r="D44" s="55">
        <f>'Tabell 2.3'!D85</f>
        <v>61553.794592068873</v>
      </c>
      <c r="E44" s="55">
        <f>'Tabell 2.3'!E85</f>
        <v>68430.689301293765</v>
      </c>
      <c r="F44" s="55">
        <f>'Tabell 2.3'!F85</f>
        <v>46788.308489073526</v>
      </c>
      <c r="G44" s="55">
        <f>'Tabell 2.3'!G85</f>
        <v>32528.683431196514</v>
      </c>
      <c r="H44" s="55">
        <f>'Tabell 2.3'!H85</f>
        <v>43175.170648481602</v>
      </c>
      <c r="I44" s="55">
        <f>'Tabell 2.3'!I85</f>
        <v>31623.414804412103</v>
      </c>
      <c r="J44" s="55">
        <f>'Tabell 2.3'!J85</f>
        <v>34348.900851545732</v>
      </c>
      <c r="K44" s="55">
        <f>'Tabell 2.3'!K85</f>
        <v>40698.39085414572</v>
      </c>
      <c r="L44" s="55">
        <f>'Tabell 2.3'!L85</f>
        <v>41997.145202721338</v>
      </c>
      <c r="M44" s="55">
        <f>'Tabell 2.3'!M85</f>
        <v>29335.305740157706</v>
      </c>
      <c r="N44" s="55">
        <f>'Tabell 2.3'!N85</f>
        <v>44119.608759863069</v>
      </c>
      <c r="O44" s="55">
        <f>'Tabell 2.3'!O85</f>
        <v>48777.01002082476</v>
      </c>
      <c r="P44" s="55">
        <f>'Tabell 2.3'!P85</f>
        <v>48551.107935899803</v>
      </c>
      <c r="Q44" s="55">
        <f>'Tabell 2.3'!Q85</f>
        <v>37854.244197776097</v>
      </c>
      <c r="R44" s="55">
        <f>'Tabell 2.3'!R85</f>
        <v>40217.0558705394</v>
      </c>
      <c r="S44" s="48">
        <f t="shared" ref="S44:S45" si="21">SUM(D44:R44)</f>
        <v>649998.83069999993</v>
      </c>
      <c r="V44" s="29"/>
      <c r="W44" s="29"/>
      <c r="X44" s="29"/>
      <c r="Y44" s="29"/>
      <c r="Z44" s="29"/>
      <c r="AA44" s="29"/>
      <c r="AB44" s="29"/>
      <c r="AC44" s="29"/>
      <c r="AD44" s="29"/>
      <c r="AE44" s="29"/>
      <c r="AF44" s="29"/>
      <c r="AG44" s="29"/>
      <c r="AH44" s="29"/>
      <c r="AI44" s="29"/>
      <c r="AJ44" s="29"/>
      <c r="AK44" s="29"/>
    </row>
    <row r="45" spans="1:37" ht="16.5" customHeight="1" x14ac:dyDescent="0.35">
      <c r="A45" s="46" t="str">
        <f t="shared" si="20"/>
        <v>Kompensasjon for forventet lønns- og prisutvikling</v>
      </c>
      <c r="B45" s="47"/>
      <c r="C45" s="47"/>
      <c r="D45" s="48">
        <f>'Tabell 2.2'!D111</f>
        <v>9637.0653708040754</v>
      </c>
      <c r="E45" s="48">
        <f>'Tabell 2.2'!E111</f>
        <v>7813.9726780130914</v>
      </c>
      <c r="F45" s="48">
        <f>'Tabell 2.2'!F111</f>
        <v>5438.6685076574549</v>
      </c>
      <c r="G45" s="48">
        <f>'Tabell 2.2'!G111</f>
        <v>4250.2653421631567</v>
      </c>
      <c r="H45" s="48">
        <f>'Tabell 2.2'!H111</f>
        <v>5000.6906049493664</v>
      </c>
      <c r="I45" s="48">
        <f>'Tabell 2.2'!I111</f>
        <v>1841.3201677229529</v>
      </c>
      <c r="J45" s="48">
        <f>'Tabell 2.2'!J111</f>
        <v>2375.0642881423537</v>
      </c>
      <c r="K45" s="48">
        <f>'Tabell 2.2'!K111</f>
        <v>3317.0241035977106</v>
      </c>
      <c r="L45" s="48">
        <f>'Tabell 2.2'!L111</f>
        <v>4882.3264312938254</v>
      </c>
      <c r="M45" s="48">
        <f>'Tabell 2.2'!M111</f>
        <v>4358.0023596327383</v>
      </c>
      <c r="N45" s="48">
        <f>'Tabell 2.2'!N111</f>
        <v>6679.1901379674218</v>
      </c>
      <c r="O45" s="48">
        <f>'Tabell 2.2'!O111</f>
        <v>7479.5829840754877</v>
      </c>
      <c r="P45" s="48">
        <f>'Tabell 2.2'!P111</f>
        <v>4025.06643753975</v>
      </c>
      <c r="Q45" s="48">
        <f>'Tabell 2.2'!Q111</f>
        <v>3142.849029863708</v>
      </c>
      <c r="R45" s="48">
        <f>'Tabell 2.2'!R111</f>
        <v>6934.9471453929609</v>
      </c>
      <c r="S45" s="48">
        <f t="shared" si="21"/>
        <v>77176.035588816056</v>
      </c>
      <c r="V45" s="29"/>
      <c r="W45" s="29"/>
      <c r="X45" s="29"/>
      <c r="Y45" s="29"/>
      <c r="Z45" s="29"/>
      <c r="AA45" s="29"/>
      <c r="AB45" s="29"/>
      <c r="AC45" s="29"/>
      <c r="AD45" s="29"/>
      <c r="AE45" s="29"/>
      <c r="AF45" s="29"/>
      <c r="AG45" s="29"/>
      <c r="AH45" s="29"/>
      <c r="AI45" s="29"/>
      <c r="AJ45" s="29"/>
      <c r="AK45" s="29"/>
    </row>
    <row r="46" spans="1:37" ht="16.5" customHeight="1" thickBot="1" x14ac:dyDescent="0.4">
      <c r="A46" s="179" t="str">
        <f>A40</f>
        <v xml:space="preserve">Bydelsfordelt budsjett </v>
      </c>
      <c r="B46" s="180"/>
      <c r="C46" s="180"/>
      <c r="D46" s="181">
        <f>SUM(D43:D45)</f>
        <v>272491.92602650501</v>
      </c>
      <c r="E46" s="181">
        <f t="shared" ref="E46:S46" si="22">SUM(E43:E45)</f>
        <v>239464.58108886128</v>
      </c>
      <c r="F46" s="181">
        <f t="shared" si="22"/>
        <v>165831.03865173689</v>
      </c>
      <c r="G46" s="181">
        <f t="shared" si="22"/>
        <v>125559.39297609162</v>
      </c>
      <c r="H46" s="181">
        <f t="shared" si="22"/>
        <v>152631.34755534722</v>
      </c>
      <c r="I46" s="181">
        <f t="shared" si="22"/>
        <v>71926.621289729883</v>
      </c>
      <c r="J46" s="181">
        <f t="shared" si="22"/>
        <v>86334.811883672184</v>
      </c>
      <c r="K46" s="181">
        <f t="shared" si="22"/>
        <v>113302.11817300563</v>
      </c>
      <c r="L46" s="181">
        <f t="shared" si="22"/>
        <v>148862.54196449</v>
      </c>
      <c r="M46" s="181">
        <f t="shared" si="22"/>
        <v>124724.18598089572</v>
      </c>
      <c r="N46" s="181">
        <f t="shared" si="22"/>
        <v>190315.13955562538</v>
      </c>
      <c r="O46" s="181">
        <f t="shared" si="22"/>
        <v>212491.70924342104</v>
      </c>
      <c r="P46" s="181">
        <f t="shared" si="22"/>
        <v>136652.61607823352</v>
      </c>
      <c r="Q46" s="181">
        <f t="shared" si="22"/>
        <v>106645.59054978985</v>
      </c>
      <c r="R46" s="181">
        <f t="shared" si="22"/>
        <v>192010.65030619848</v>
      </c>
      <c r="S46" s="181">
        <f t="shared" si="22"/>
        <v>2339244.2713236036</v>
      </c>
      <c r="V46" s="29"/>
      <c r="W46" s="29"/>
      <c r="X46" s="29"/>
      <c r="Y46" s="29"/>
      <c r="Z46" s="29"/>
      <c r="AA46" s="29"/>
      <c r="AB46" s="29"/>
      <c r="AC46" s="29"/>
      <c r="AD46" s="29"/>
      <c r="AE46" s="29"/>
      <c r="AF46" s="29"/>
      <c r="AG46" s="29"/>
      <c r="AH46" s="29"/>
      <c r="AI46" s="29"/>
      <c r="AJ46" s="29"/>
      <c r="AK46" s="29"/>
    </row>
    <row r="47" spans="1:37" ht="16.5" customHeight="1" thickBot="1" x14ac:dyDescent="0.4">
      <c r="A47" s="52"/>
      <c r="B47" s="52"/>
      <c r="C47" s="52"/>
      <c r="D47" s="53"/>
      <c r="E47" s="53"/>
      <c r="F47" s="53"/>
      <c r="G47" s="53"/>
      <c r="H47" s="53"/>
      <c r="I47" s="53"/>
      <c r="J47" s="53"/>
      <c r="K47" s="53"/>
      <c r="L47" s="53"/>
      <c r="M47" s="53"/>
      <c r="N47" s="53"/>
      <c r="O47" s="53"/>
      <c r="P47" s="53"/>
      <c r="Q47" s="53"/>
      <c r="R47" s="53"/>
      <c r="S47" s="53"/>
      <c r="V47" s="29"/>
      <c r="W47" s="29"/>
      <c r="X47" s="29"/>
      <c r="Y47" s="29"/>
      <c r="Z47" s="29"/>
      <c r="AA47" s="29"/>
      <c r="AB47" s="29"/>
      <c r="AC47" s="29"/>
      <c r="AD47" s="29"/>
      <c r="AE47" s="29"/>
      <c r="AF47" s="29"/>
      <c r="AG47" s="29"/>
      <c r="AH47" s="29"/>
      <c r="AI47" s="29"/>
      <c r="AJ47" s="29"/>
      <c r="AK47" s="29"/>
    </row>
    <row r="48" spans="1:37" ht="16.5" customHeight="1" x14ac:dyDescent="0.35">
      <c r="A48" s="177" t="str">
        <f>'Tabell 1.1'!A11</f>
        <v>FO4C Økonomisk sosialhjelp</v>
      </c>
      <c r="B48" s="177"/>
      <c r="C48" s="177"/>
      <c r="D48" s="178"/>
      <c r="E48" s="178"/>
      <c r="F48" s="178"/>
      <c r="G48" s="178"/>
      <c r="H48" s="178"/>
      <c r="I48" s="178"/>
      <c r="J48" s="178"/>
      <c r="K48" s="178"/>
      <c r="L48" s="178"/>
      <c r="M48" s="178"/>
      <c r="N48" s="178"/>
      <c r="O48" s="178"/>
      <c r="P48" s="178"/>
      <c r="Q48" s="178"/>
      <c r="R48" s="178"/>
      <c r="S48" s="178"/>
      <c r="V48" s="29"/>
      <c r="W48" s="29"/>
      <c r="X48" s="29"/>
      <c r="Y48" s="29"/>
      <c r="Z48" s="29"/>
      <c r="AA48" s="29"/>
      <c r="AB48" s="29"/>
      <c r="AC48" s="29"/>
      <c r="AD48" s="29"/>
      <c r="AE48" s="29"/>
      <c r="AF48" s="29"/>
      <c r="AG48" s="29"/>
      <c r="AH48" s="29"/>
      <c r="AI48" s="29"/>
      <c r="AJ48" s="29"/>
      <c r="AK48" s="29"/>
    </row>
    <row r="49" spans="1:37" ht="16.5" customHeight="1" x14ac:dyDescent="0.35">
      <c r="A49" s="46" t="str">
        <f>A43</f>
        <v>Kriteriefordelt</v>
      </c>
      <c r="B49" s="47"/>
      <c r="C49" s="47"/>
      <c r="D49" s="48">
        <f>'Tabell 1.1'!$B$11*'Tabell 3.1'!D90/100</f>
        <v>235788.73778813481</v>
      </c>
      <c r="E49" s="48">
        <f>'Tabell 1.1'!$B$11*'Tabell 3.1'!E90/100</f>
        <v>212140.7569022305</v>
      </c>
      <c r="F49" s="48">
        <f>'Tabell 1.1'!$B$11*'Tabell 3.1'!F90/100</f>
        <v>135751.63339997677</v>
      </c>
      <c r="G49" s="48">
        <f>'Tabell 1.1'!$B$11*'Tabell 3.1'!G90/100</f>
        <v>110647.08208188758</v>
      </c>
      <c r="H49" s="48">
        <f>'Tabell 1.1'!$B$11*'Tabell 3.1'!H90/100</f>
        <v>119533.78672294052</v>
      </c>
      <c r="I49" s="48">
        <f>'Tabell 1.1'!$B$11*'Tabell 3.1'!I90/100</f>
        <v>49302.444069397083</v>
      </c>
      <c r="J49" s="48">
        <f>'Tabell 1.1'!$B$11*'Tabell 3.1'!J90/100</f>
        <v>61656.382392157728</v>
      </c>
      <c r="K49" s="48">
        <f>'Tabell 1.1'!$B$11*'Tabell 3.1'!K90/100</f>
        <v>91535.373927974259</v>
      </c>
      <c r="L49" s="48">
        <f>'Tabell 1.1'!$B$11*'Tabell 3.1'!L90/100</f>
        <v>125735.71225875817</v>
      </c>
      <c r="M49" s="48">
        <f>'Tabell 1.1'!$B$11*'Tabell 3.1'!M90/100</f>
        <v>108658.38172771089</v>
      </c>
      <c r="N49" s="48">
        <f>'Tabell 1.1'!$B$11*'Tabell 3.1'!N90/100</f>
        <v>154750.89793145581</v>
      </c>
      <c r="O49" s="48">
        <f>'Tabell 1.1'!$B$11*'Tabell 3.1'!O90/100</f>
        <v>181255.03860777075</v>
      </c>
      <c r="P49" s="48">
        <f>'Tabell 1.1'!$B$11*'Tabell 3.1'!P90/100</f>
        <v>101872.5816368291</v>
      </c>
      <c r="Q49" s="48">
        <f>'Tabell 1.1'!$B$11*'Tabell 3.1'!Q90/100</f>
        <v>72994.235539481087</v>
      </c>
      <c r="R49" s="48">
        <f>'Tabell 1.1'!$B$11*'Tabell 3.1'!R90/100</f>
        <v>180431.46190362479</v>
      </c>
      <c r="S49" s="48">
        <f>SUM(D49:R49)</f>
        <v>1942054.5068903298</v>
      </c>
      <c r="V49" s="29"/>
      <c r="W49" s="29"/>
      <c r="X49" s="29"/>
      <c r="Y49" s="29"/>
      <c r="Z49" s="29"/>
      <c r="AA49" s="29"/>
      <c r="AB49" s="29"/>
      <c r="AC49" s="29"/>
      <c r="AD49" s="29"/>
      <c r="AE49" s="29"/>
      <c r="AF49" s="29"/>
      <c r="AG49" s="29"/>
      <c r="AH49" s="29"/>
      <c r="AI49" s="29"/>
      <c r="AJ49" s="29"/>
      <c r="AK49" s="29"/>
    </row>
    <row r="50" spans="1:37" ht="16.5" customHeight="1" x14ac:dyDescent="0.35">
      <c r="A50" s="46" t="str">
        <f>A44</f>
        <v>Særskilte tildelinger</v>
      </c>
      <c r="B50" s="47"/>
      <c r="C50" s="47"/>
      <c r="D50" s="48">
        <f>'Tabell 2.3'!D91</f>
        <v>29002.430499999999</v>
      </c>
      <c r="E50" s="48">
        <f>'Tabell 2.3'!E91</f>
        <v>34023.991999999998</v>
      </c>
      <c r="F50" s="48">
        <f>'Tabell 2.3'!F91</f>
        <v>22426.905500000001</v>
      </c>
      <c r="G50" s="48">
        <f>'Tabell 2.3'!G91</f>
        <v>15485.473499999998</v>
      </c>
      <c r="H50" s="48">
        <f>'Tabell 2.3'!H91</f>
        <v>18147.881999999998</v>
      </c>
      <c r="I50" s="48">
        <f>'Tabell 2.3'!I91</f>
        <v>11004.313999999998</v>
      </c>
      <c r="J50" s="48">
        <f>'Tabell 2.3'!J91</f>
        <v>10706.0165</v>
      </c>
      <c r="K50" s="48">
        <f>'Tabell 2.3'!K91</f>
        <v>10305.567999999999</v>
      </c>
      <c r="L50" s="48">
        <f>'Tabell 2.3'!L91</f>
        <v>15549.6775</v>
      </c>
      <c r="M50" s="48">
        <f>'Tabell 2.3'!M91</f>
        <v>9052.1149999999998</v>
      </c>
      <c r="N50" s="48">
        <f>'Tabell 2.3'!N91</f>
        <v>15271.8035</v>
      </c>
      <c r="O50" s="48">
        <f>'Tabell 2.3'!O91</f>
        <v>17686.868000000002</v>
      </c>
      <c r="P50" s="48">
        <f>'Tabell 2.3'!P91</f>
        <v>15836.236499999999</v>
      </c>
      <c r="Q50" s="48">
        <f>'Tabell 2.3'!Q91</f>
        <v>12094.665499999999</v>
      </c>
      <c r="R50" s="48">
        <f>'Tabell 2.3'!R91</f>
        <v>11212.5275</v>
      </c>
      <c r="S50" s="48">
        <f>SUM(D50:R50)</f>
        <v>247806.47549999997</v>
      </c>
      <c r="V50" s="29"/>
      <c r="W50" s="29"/>
      <c r="X50" s="29"/>
      <c r="Y50" s="29"/>
      <c r="Z50" s="29"/>
      <c r="AA50" s="29"/>
      <c r="AB50" s="29"/>
      <c r="AC50" s="29"/>
      <c r="AD50" s="29"/>
      <c r="AE50" s="29"/>
      <c r="AF50" s="29"/>
      <c r="AG50" s="29"/>
      <c r="AH50" s="29"/>
      <c r="AI50" s="29"/>
      <c r="AJ50" s="29"/>
      <c r="AK50" s="29"/>
    </row>
    <row r="51" spans="1:37" ht="16.5" customHeight="1" x14ac:dyDescent="0.35">
      <c r="A51" s="46" t="str">
        <f>A45</f>
        <v>Kompensasjon for forventet lønns- og prisutvikling</v>
      </c>
      <c r="B51" s="47"/>
      <c r="C51" s="47"/>
      <c r="D51" s="48">
        <f>'Tabell 2.2'!D127</f>
        <v>7682.7090572490088</v>
      </c>
      <c r="E51" s="48">
        <f>'Tabell 2.2'!E127</f>
        <v>6912.1864333014846</v>
      </c>
      <c r="F51" s="48">
        <f>'Tabell 2.2'!F127</f>
        <v>4423.1981274503041</v>
      </c>
      <c r="G51" s="48">
        <f>'Tabell 2.2'!G127</f>
        <v>3605.2160406088269</v>
      </c>
      <c r="H51" s="48">
        <f>'Tabell 2.2'!H127</f>
        <v>3894.7717118226956</v>
      </c>
      <c r="I51" s="48">
        <f>'Tabell 2.2'!I127</f>
        <v>1606.4224998600853</v>
      </c>
      <c r="J51" s="48">
        <f>'Tabell 2.2'!J127</f>
        <v>2008.9511139716319</v>
      </c>
      <c r="K51" s="48">
        <f>'Tabell 2.2'!K127</f>
        <v>2982.4988798532454</v>
      </c>
      <c r="L51" s="48">
        <f>'Tabell 2.2'!L127</f>
        <v>4096.8491729151046</v>
      </c>
      <c r="M51" s="48">
        <f>'Tabell 2.2'!M127</f>
        <v>3540.418178053932</v>
      </c>
      <c r="N51" s="48">
        <f>'Tabell 2.2'!N127</f>
        <v>5042.25153545582</v>
      </c>
      <c r="O51" s="48">
        <f>'Tabell 2.2'!O127</f>
        <v>5905.8364697434372</v>
      </c>
      <c r="P51" s="48">
        <f>'Tabell 2.2'!P127</f>
        <v>3319.3163209086492</v>
      </c>
      <c r="Q51" s="48">
        <f>'Tabell 2.2'!Q127</f>
        <v>2378.3726049292191</v>
      </c>
      <c r="R51" s="48">
        <f>'Tabell 2.2'!R127</f>
        <v>5879.0018538765562</v>
      </c>
      <c r="S51" s="48">
        <f>SUM(D51:R51)</f>
        <v>63278</v>
      </c>
      <c r="V51" s="29"/>
      <c r="W51" s="29"/>
      <c r="X51" s="29"/>
      <c r="Y51" s="29"/>
      <c r="Z51" s="29"/>
      <c r="AA51" s="29"/>
      <c r="AB51" s="29"/>
      <c r="AC51" s="29"/>
      <c r="AD51" s="29"/>
      <c r="AE51" s="29"/>
      <c r="AF51" s="29"/>
      <c r="AG51" s="29"/>
      <c r="AH51" s="29"/>
      <c r="AI51" s="29"/>
      <c r="AJ51" s="29"/>
      <c r="AK51" s="29"/>
    </row>
    <row r="52" spans="1:37" ht="16.5" customHeight="1" thickBot="1" x14ac:dyDescent="0.4">
      <c r="A52" s="179" t="str">
        <f>A46</f>
        <v xml:space="preserve">Bydelsfordelt budsjett </v>
      </c>
      <c r="B52" s="180"/>
      <c r="C52" s="180"/>
      <c r="D52" s="181">
        <f>SUM(D49:D51)</f>
        <v>272473.87734538381</v>
      </c>
      <c r="E52" s="181">
        <f t="shared" ref="E52:R52" si="23">SUM(E49:E51)</f>
        <v>253076.93533553198</v>
      </c>
      <c r="F52" s="181">
        <f t="shared" si="23"/>
        <v>162601.73702742707</v>
      </c>
      <c r="G52" s="181">
        <f t="shared" si="23"/>
        <v>129737.7716224964</v>
      </c>
      <c r="H52" s="181">
        <f t="shared" si="23"/>
        <v>141576.44043476321</v>
      </c>
      <c r="I52" s="181">
        <f t="shared" si="23"/>
        <v>61913.180569257165</v>
      </c>
      <c r="J52" s="181">
        <f t="shared" si="23"/>
        <v>74371.35000612936</v>
      </c>
      <c r="K52" s="181">
        <f t="shared" si="23"/>
        <v>104823.4408078275</v>
      </c>
      <c r="L52" s="181">
        <f t="shared" si="23"/>
        <v>145382.23893167326</v>
      </c>
      <c r="M52" s="181">
        <f t="shared" si="23"/>
        <v>121250.91490576483</v>
      </c>
      <c r="N52" s="181">
        <f t="shared" si="23"/>
        <v>175064.95296691163</v>
      </c>
      <c r="O52" s="181">
        <f t="shared" si="23"/>
        <v>204847.7430775142</v>
      </c>
      <c r="P52" s="181">
        <f t="shared" si="23"/>
        <v>121028.13445773775</v>
      </c>
      <c r="Q52" s="181">
        <f t="shared" si="23"/>
        <v>87467.273644410307</v>
      </c>
      <c r="R52" s="181">
        <f t="shared" si="23"/>
        <v>197522.99125750133</v>
      </c>
      <c r="S52" s="181">
        <f>SUM(S49:S51)</f>
        <v>2253138.9823903297</v>
      </c>
      <c r="V52" s="29"/>
      <c r="W52" s="29"/>
      <c r="X52" s="29"/>
      <c r="Y52" s="29"/>
      <c r="Z52" s="29"/>
      <c r="AA52" s="29"/>
      <c r="AB52" s="29"/>
      <c r="AC52" s="29"/>
      <c r="AD52" s="29"/>
      <c r="AE52" s="29"/>
      <c r="AF52" s="29"/>
      <c r="AG52" s="29"/>
      <c r="AH52" s="29"/>
      <c r="AI52" s="29"/>
      <c r="AJ52" s="29"/>
      <c r="AK52" s="29"/>
    </row>
    <row r="53" spans="1:37" ht="16.5" customHeight="1" x14ac:dyDescent="0.35">
      <c r="A53" s="56"/>
      <c r="B53" s="37"/>
      <c r="C53" s="37"/>
      <c r="D53" s="57"/>
      <c r="E53" s="57"/>
      <c r="F53" s="57"/>
      <c r="G53" s="57"/>
      <c r="H53" s="57"/>
      <c r="I53" s="57"/>
      <c r="J53" s="57"/>
      <c r="K53" s="57"/>
      <c r="L53" s="57"/>
      <c r="M53" s="57"/>
      <c r="N53" s="57"/>
      <c r="O53" s="57"/>
      <c r="P53" s="57"/>
      <c r="Q53" s="57"/>
      <c r="R53" s="57"/>
      <c r="S53" s="57"/>
    </row>
    <row r="54" spans="1:37" ht="16.5" customHeight="1" thickBot="1" x14ac:dyDescent="0.4">
      <c r="A54" s="182" t="s">
        <v>118</v>
      </c>
      <c r="B54" s="180"/>
      <c r="C54" s="180"/>
      <c r="D54" s="181">
        <f>ROUND(D52,0)</f>
        <v>272474</v>
      </c>
      <c r="E54" s="181">
        <f>ROUND(E52,0)</f>
        <v>253077</v>
      </c>
      <c r="F54" s="181">
        <f>ROUND(F52,0)+1</f>
        <v>162603</v>
      </c>
      <c r="G54" s="181">
        <f>ROUND(G52,0)</f>
        <v>129738</v>
      </c>
      <c r="H54" s="181">
        <f t="shared" ref="H54:Q54" si="24">ROUND(H52,0)</f>
        <v>141576</v>
      </c>
      <c r="I54" s="181">
        <f>ROUND(I52,0)</f>
        <v>61913</v>
      </c>
      <c r="J54" s="181">
        <f>ROUND(J52,0)</f>
        <v>74371</v>
      </c>
      <c r="K54" s="181">
        <f t="shared" si="24"/>
        <v>104823</v>
      </c>
      <c r="L54" s="181">
        <f>ROUND(L52,0)</f>
        <v>145382</v>
      </c>
      <c r="M54" s="181">
        <f>ROUND(M52,0)</f>
        <v>121251</v>
      </c>
      <c r="N54" s="181">
        <f>ROUND(N52,0)</f>
        <v>175065</v>
      </c>
      <c r="O54" s="181">
        <f t="shared" si="24"/>
        <v>204848</v>
      </c>
      <c r="P54" s="181">
        <f>ROUND(P52,0)</f>
        <v>121028</v>
      </c>
      <c r="Q54" s="181">
        <f t="shared" si="24"/>
        <v>87467</v>
      </c>
      <c r="R54" s="181">
        <f>ROUND(R52,0)</f>
        <v>197523</v>
      </c>
      <c r="S54" s="181">
        <f>SUM(D54:R54)</f>
        <v>2253139</v>
      </c>
    </row>
    <row r="55" spans="1:37" ht="16.5" customHeight="1" thickBot="1" x14ac:dyDescent="0.4">
      <c r="A55" s="17"/>
      <c r="B55" s="17"/>
      <c r="C55" s="17"/>
      <c r="D55" s="252"/>
      <c r="E55" s="252"/>
      <c r="F55" s="252"/>
      <c r="G55" s="252"/>
      <c r="H55" s="252"/>
      <c r="I55" s="252"/>
      <c r="J55" s="252"/>
      <c r="K55" s="252"/>
      <c r="L55" s="252"/>
      <c r="M55" s="252"/>
      <c r="N55" s="252"/>
      <c r="O55" s="252"/>
      <c r="P55" s="252"/>
      <c r="Q55" s="252"/>
      <c r="R55" s="252"/>
      <c r="S55" s="17"/>
    </row>
    <row r="56" spans="1:37" ht="16.5" customHeight="1" x14ac:dyDescent="0.35">
      <c r="A56" s="183" t="str">
        <f>'Tabell 1.1'!A12</f>
        <v>Inndekking av merforbruk</v>
      </c>
      <c r="B56" s="183"/>
      <c r="C56" s="183"/>
      <c r="D56" s="184"/>
      <c r="E56" s="184"/>
      <c r="F56" s="184"/>
      <c r="G56" s="184"/>
      <c r="H56" s="184"/>
      <c r="I56" s="184"/>
      <c r="J56" s="184"/>
      <c r="K56" s="184"/>
      <c r="L56" s="184"/>
      <c r="M56" s="184"/>
      <c r="N56" s="184"/>
      <c r="O56" s="184"/>
      <c r="P56" s="184"/>
      <c r="Q56" s="184"/>
      <c r="R56" s="184"/>
      <c r="S56" s="184"/>
    </row>
    <row r="57" spans="1:37" ht="16.5" customHeight="1" x14ac:dyDescent="0.35">
      <c r="A57" s="46" t="str">
        <f t="shared" ref="A57" si="25">A50</f>
        <v>Særskilte tildelinger</v>
      </c>
      <c r="B57" s="47"/>
      <c r="C57" s="47"/>
      <c r="D57" s="48">
        <f>'Tabell 2.3'!D95</f>
        <v>0</v>
      </c>
      <c r="E57" s="48">
        <f>'Tabell 2.3'!E95</f>
        <v>0</v>
      </c>
      <c r="F57" s="48">
        <f>'Tabell 2.3'!F95</f>
        <v>0</v>
      </c>
      <c r="G57" s="48">
        <f>'Tabell 2.3'!G95</f>
        <v>-24858</v>
      </c>
      <c r="H57" s="48">
        <f>'Tabell 2.3'!H95</f>
        <v>0</v>
      </c>
      <c r="I57" s="48">
        <f>'Tabell 2.3'!I95</f>
        <v>-14449</v>
      </c>
      <c r="J57" s="48">
        <f>'Tabell 2.3'!J95</f>
        <v>-38484</v>
      </c>
      <c r="K57" s="48">
        <f>'Tabell 2.3'!K95</f>
        <v>0</v>
      </c>
      <c r="L57" s="48">
        <f>'Tabell 2.3'!L95</f>
        <v>0</v>
      </c>
      <c r="M57" s="48">
        <f>'Tabell 2.3'!M95</f>
        <v>0</v>
      </c>
      <c r="N57" s="48">
        <f>'Tabell 2.3'!N95</f>
        <v>0</v>
      </c>
      <c r="O57" s="48">
        <f>'Tabell 2.3'!O95</f>
        <v>0</v>
      </c>
      <c r="P57" s="48">
        <f>'Tabell 2.3'!P95</f>
        <v>0</v>
      </c>
      <c r="Q57" s="48">
        <f>'Tabell 2.3'!Q95</f>
        <v>0</v>
      </c>
      <c r="R57" s="48">
        <f>'Tabell 2.3'!R95</f>
        <v>-37227</v>
      </c>
      <c r="S57" s="48">
        <f>'Tabell 2.3'!S95</f>
        <v>-115018</v>
      </c>
    </row>
    <row r="58" spans="1:37" ht="16.5" customHeight="1" thickBot="1" x14ac:dyDescent="0.4">
      <c r="A58" s="185" t="str">
        <f>A52</f>
        <v xml:space="preserve">Bydelsfordelt budsjett </v>
      </c>
      <c r="B58" s="185"/>
      <c r="C58" s="185"/>
      <c r="D58" s="186">
        <f t="shared" ref="D58:S58" si="26">SUM(D57:D57)</f>
        <v>0</v>
      </c>
      <c r="E58" s="186">
        <f t="shared" si="26"/>
        <v>0</v>
      </c>
      <c r="F58" s="186">
        <f t="shared" si="26"/>
        <v>0</v>
      </c>
      <c r="G58" s="186">
        <f t="shared" si="26"/>
        <v>-24858</v>
      </c>
      <c r="H58" s="186">
        <f t="shared" si="26"/>
        <v>0</v>
      </c>
      <c r="I58" s="186">
        <f t="shared" si="26"/>
        <v>-14449</v>
      </c>
      <c r="J58" s="186">
        <f t="shared" si="26"/>
        <v>-38484</v>
      </c>
      <c r="K58" s="186">
        <f t="shared" si="26"/>
        <v>0</v>
      </c>
      <c r="L58" s="186">
        <f t="shared" si="26"/>
        <v>0</v>
      </c>
      <c r="M58" s="186">
        <f t="shared" si="26"/>
        <v>0</v>
      </c>
      <c r="N58" s="186">
        <f t="shared" si="26"/>
        <v>0</v>
      </c>
      <c r="O58" s="186">
        <f t="shared" si="26"/>
        <v>0</v>
      </c>
      <c r="P58" s="186">
        <f t="shared" si="26"/>
        <v>0</v>
      </c>
      <c r="Q58" s="186">
        <f t="shared" si="26"/>
        <v>0</v>
      </c>
      <c r="R58" s="186">
        <f t="shared" si="26"/>
        <v>-37227</v>
      </c>
      <c r="S58" s="186">
        <f t="shared" si="26"/>
        <v>-115018</v>
      </c>
    </row>
    <row r="61" spans="1:37" x14ac:dyDescent="0.35">
      <c r="D61" s="29"/>
      <c r="E61" s="29"/>
      <c r="F61" s="29"/>
      <c r="G61" s="29"/>
      <c r="H61" s="29"/>
      <c r="I61" s="29"/>
      <c r="J61" s="29"/>
      <c r="K61" s="29"/>
      <c r="L61" s="29"/>
      <c r="M61" s="29"/>
      <c r="N61" s="29"/>
      <c r="O61" s="29"/>
      <c r="P61" s="29"/>
      <c r="Q61" s="29"/>
      <c r="R61" s="29"/>
      <c r="S61" s="29"/>
    </row>
  </sheetData>
  <phoneticPr fontId="44" type="noConversion"/>
  <pageMargins left="0.51181102362204722" right="0.39370078740157483" top="0.74803149606299213" bottom="0.74803149606299213" header="0.31496062992125984" footer="0.31496062992125984"/>
  <pageSetup paperSize="9" scale="31"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0BFAE"/>
  </sheetPr>
  <dimension ref="A1"/>
  <sheetViews>
    <sheetView topLeftCell="A30" zoomScale="70" zoomScaleNormal="70" workbookViewId="0"/>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43F8B6"/>
  </sheetPr>
  <dimension ref="A1:V346"/>
  <sheetViews>
    <sheetView topLeftCell="G3" zoomScale="80" zoomScaleNormal="80" zoomScaleSheetLayoutView="30" workbookViewId="0">
      <selection activeCell="S127" sqref="S127"/>
    </sheetView>
  </sheetViews>
  <sheetFormatPr baseColWidth="10" defaultColWidth="11.42578125" defaultRowHeight="15.75" x14ac:dyDescent="0.35"/>
  <cols>
    <col min="1" max="1" width="48.42578125" style="18" customWidth="1"/>
    <col min="2" max="2" width="24.85546875" style="18" customWidth="1"/>
    <col min="3" max="3" width="5.42578125" style="18" customWidth="1"/>
    <col min="4" max="4" width="17.42578125" style="18" customWidth="1"/>
    <col min="5" max="5" width="15" style="18" bestFit="1" customWidth="1"/>
    <col min="6" max="6" width="13.7109375" style="18" bestFit="1" customWidth="1"/>
    <col min="7" max="7" width="16.5703125" style="18" customWidth="1"/>
    <col min="8" max="8" width="14.42578125" style="18" bestFit="1" customWidth="1"/>
    <col min="9" max="9" width="14.5703125" style="18" bestFit="1" customWidth="1"/>
    <col min="10" max="10" width="14.85546875" style="18" bestFit="1" customWidth="1"/>
    <col min="11" max="11" width="15.42578125" style="18" bestFit="1" customWidth="1"/>
    <col min="12" max="13" width="14.140625" style="18" bestFit="1" customWidth="1"/>
    <col min="14" max="14" width="14.42578125" style="18" bestFit="1" customWidth="1"/>
    <col min="15" max="15" width="14.140625" style="18" bestFit="1" customWidth="1"/>
    <col min="16" max="16" width="14.7109375" style="18" bestFit="1" customWidth="1"/>
    <col min="17" max="17" width="14.42578125" style="18" bestFit="1" customWidth="1"/>
    <col min="18" max="18" width="13.28515625" style="18" customWidth="1"/>
    <col min="19" max="19" width="18.5703125" style="18" bestFit="1" customWidth="1"/>
    <col min="20" max="16384" width="11.42578125" style="18"/>
  </cols>
  <sheetData>
    <row r="1" spans="1:19" ht="16.5" customHeight="1" x14ac:dyDescent="0.35">
      <c r="A1" s="19" t="s">
        <v>4</v>
      </c>
      <c r="B1" s="17"/>
      <c r="C1" s="17"/>
      <c r="D1" s="17"/>
      <c r="E1" s="17"/>
      <c r="F1" s="17"/>
      <c r="G1" s="17"/>
      <c r="H1" s="17"/>
      <c r="I1" s="17"/>
      <c r="J1" s="17"/>
      <c r="K1" s="17"/>
      <c r="L1" s="17"/>
      <c r="M1" s="17"/>
      <c r="N1" s="17"/>
      <c r="O1" s="17"/>
      <c r="P1" s="17"/>
      <c r="Q1" s="17"/>
      <c r="R1" s="17"/>
      <c r="S1" s="17"/>
    </row>
    <row r="2" spans="1:19" ht="47.25" x14ac:dyDescent="0.35">
      <c r="A2" s="45"/>
      <c r="B2" s="45"/>
      <c r="C2" s="45"/>
      <c r="D2" s="45" t="s">
        <v>97</v>
      </c>
      <c r="E2" s="45" t="s">
        <v>98</v>
      </c>
      <c r="F2" s="45" t="s">
        <v>99</v>
      </c>
      <c r="G2" s="45" t="s">
        <v>100</v>
      </c>
      <c r="H2" s="45" t="s">
        <v>101</v>
      </c>
      <c r="I2" s="45" t="s">
        <v>102</v>
      </c>
      <c r="J2" s="45" t="s">
        <v>103</v>
      </c>
      <c r="K2" s="45" t="s">
        <v>104</v>
      </c>
      <c r="L2" s="45" t="s">
        <v>105</v>
      </c>
      <c r="M2" s="45" t="s">
        <v>106</v>
      </c>
      <c r="N2" s="45" t="s">
        <v>107</v>
      </c>
      <c r="O2" s="45" t="s">
        <v>108</v>
      </c>
      <c r="P2" s="45" t="s">
        <v>109</v>
      </c>
      <c r="Q2" s="45" t="s">
        <v>110</v>
      </c>
      <c r="R2" s="45" t="s">
        <v>111</v>
      </c>
      <c r="S2" s="45" t="s">
        <v>112</v>
      </c>
    </row>
    <row r="3" spans="1:19" ht="16.5" customHeight="1" thickBot="1" x14ac:dyDescent="0.4">
      <c r="A3" s="51"/>
      <c r="B3" s="51"/>
      <c r="C3" s="51"/>
      <c r="D3" s="51"/>
      <c r="E3" s="51"/>
      <c r="F3" s="51"/>
      <c r="G3" s="51"/>
      <c r="H3" s="51"/>
      <c r="I3" s="51"/>
      <c r="J3" s="51"/>
      <c r="K3" s="51"/>
      <c r="L3" s="51"/>
      <c r="M3" s="51"/>
      <c r="N3" s="51"/>
      <c r="O3" s="51"/>
      <c r="P3" s="51"/>
      <c r="Q3" s="51"/>
      <c r="R3" s="51"/>
      <c r="S3" s="51"/>
    </row>
    <row r="4" spans="1:19" ht="16.5" customHeight="1" x14ac:dyDescent="0.35">
      <c r="A4" s="147" t="s">
        <v>113</v>
      </c>
      <c r="B4" s="148"/>
      <c r="C4" s="148"/>
      <c r="D4" s="149"/>
      <c r="E4" s="149"/>
      <c r="F4" s="149"/>
      <c r="G4" s="149"/>
      <c r="H4" s="149"/>
      <c r="I4" s="149"/>
      <c r="J4" s="149"/>
      <c r="K4" s="149"/>
      <c r="L4" s="149"/>
      <c r="M4" s="149"/>
      <c r="N4" s="149"/>
      <c r="O4" s="149"/>
      <c r="P4" s="149"/>
      <c r="Q4" s="149"/>
      <c r="R4" s="149"/>
      <c r="S4" s="149"/>
    </row>
    <row r="5" spans="1:19" ht="16.5" customHeight="1" x14ac:dyDescent="0.35">
      <c r="A5" s="58" t="str">
        <f>A23</f>
        <v>Bydelsfordelt Dok3 2025</v>
      </c>
      <c r="B5" s="58"/>
      <c r="C5" s="58"/>
      <c r="D5" s="58">
        <f t="shared" ref="D5:R5" si="0">D116+D100+D84+D52+D68+D39+D23+D134</f>
        <v>2729159.4833105635</v>
      </c>
      <c r="E5" s="58">
        <f t="shared" si="0"/>
        <v>2385919.926012469</v>
      </c>
      <c r="F5" s="58">
        <f t="shared" si="0"/>
        <v>1945194.3284564759</v>
      </c>
      <c r="G5" s="58">
        <f t="shared" si="0"/>
        <v>1437567.4946622839</v>
      </c>
      <c r="H5" s="58">
        <f t="shared" si="0"/>
        <v>2061433.1974265999</v>
      </c>
      <c r="I5" s="58">
        <f t="shared" si="0"/>
        <v>1585763.8796327116</v>
      </c>
      <c r="J5" s="58">
        <f t="shared" si="0"/>
        <v>2116420.2110938793</v>
      </c>
      <c r="K5" s="58">
        <f t="shared" si="0"/>
        <v>2283902.8225503424</v>
      </c>
      <c r="L5" s="58">
        <f t="shared" si="0"/>
        <v>1776290.4274263224</v>
      </c>
      <c r="M5" s="58">
        <f t="shared" si="0"/>
        <v>1593360.4802372099</v>
      </c>
      <c r="N5" s="58">
        <f t="shared" si="0"/>
        <v>1977833.5638555123</v>
      </c>
      <c r="O5" s="58">
        <f t="shared" si="0"/>
        <v>2792176.6513342368</v>
      </c>
      <c r="P5" s="58">
        <f t="shared" si="0"/>
        <v>2497989.7194872047</v>
      </c>
      <c r="Q5" s="58">
        <f t="shared" si="0"/>
        <v>2314269.8677193676</v>
      </c>
      <c r="R5" s="58">
        <f t="shared" si="0"/>
        <v>2143811.0954736201</v>
      </c>
      <c r="S5" s="58">
        <f>SUM(D5:R5)</f>
        <v>31641093.148678802</v>
      </c>
    </row>
    <row r="6" spans="1:19" ht="16.5" customHeight="1" x14ac:dyDescent="0.35">
      <c r="A6" s="54" t="str">
        <f t="shared" ref="A6:A10" si="1">A24</f>
        <v>Effekt av oppdaterte kriterieandeler</v>
      </c>
      <c r="B6" s="54"/>
      <c r="C6" s="54"/>
      <c r="D6" s="52">
        <f t="shared" ref="D6:R6" si="2">D24+D53+D69+D85+D101+D117</f>
        <v>-14944.692470250633</v>
      </c>
      <c r="E6" s="52">
        <f t="shared" si="2"/>
        <v>-2781.3681269707681</v>
      </c>
      <c r="F6" s="52">
        <f t="shared" si="2"/>
        <v>13771.715598529699</v>
      </c>
      <c r="G6" s="52">
        <f t="shared" si="2"/>
        <v>-2204.1600035627189</v>
      </c>
      <c r="H6" s="52">
        <f t="shared" si="2"/>
        <v>3828.8204431967033</v>
      </c>
      <c r="I6" s="52">
        <f t="shared" si="2"/>
        <v>-10450.074307106426</v>
      </c>
      <c r="J6" s="52">
        <f t="shared" si="2"/>
        <v>19214.06795729505</v>
      </c>
      <c r="K6" s="52">
        <f t="shared" si="2"/>
        <v>16323.29423403351</v>
      </c>
      <c r="L6" s="52">
        <f t="shared" si="2"/>
        <v>-14870.668540847026</v>
      </c>
      <c r="M6" s="52">
        <f t="shared" si="2"/>
        <v>-11241.338293159048</v>
      </c>
      <c r="N6" s="52">
        <f t="shared" si="2"/>
        <v>19598.019968200661</v>
      </c>
      <c r="O6" s="52">
        <f t="shared" si="2"/>
        <v>4892.8550159476217</v>
      </c>
      <c r="P6" s="52">
        <f t="shared" si="2"/>
        <v>-34142.143184959008</v>
      </c>
      <c r="Q6" s="52">
        <f t="shared" si="2"/>
        <v>-3127.6505974261963</v>
      </c>
      <c r="R6" s="52">
        <f t="shared" si="2"/>
        <v>16133.322307078177</v>
      </c>
      <c r="S6" s="52">
        <f>SUM(D6:R6)</f>
        <v>-3.9835867937654257E-10</v>
      </c>
    </row>
    <row r="7" spans="1:19" ht="16.5" customHeight="1" x14ac:dyDescent="0.35">
      <c r="A7" s="52" t="str">
        <f t="shared" si="1"/>
        <v>Effekt av oppdaterte regnskapsandeler</v>
      </c>
      <c r="B7" s="52"/>
      <c r="C7" s="52"/>
      <c r="D7" s="52">
        <f t="shared" ref="D7:R7" si="3">D25+D54+D70+D86+D102+D118</f>
        <v>-2458.4777812000339</v>
      </c>
      <c r="E7" s="52">
        <f t="shared" si="3"/>
        <v>-3749.5031108166309</v>
      </c>
      <c r="F7" s="52">
        <f t="shared" si="3"/>
        <v>-6736.2031716388892</v>
      </c>
      <c r="G7" s="52">
        <f t="shared" si="3"/>
        <v>1573.2868282955151</v>
      </c>
      <c r="H7" s="52">
        <f t="shared" si="3"/>
        <v>-1972.7627332873385</v>
      </c>
      <c r="I7" s="52">
        <f t="shared" si="3"/>
        <v>-134.66407532383982</v>
      </c>
      <c r="J7" s="52">
        <f t="shared" si="3"/>
        <v>735.43024501333502</v>
      </c>
      <c r="K7" s="52">
        <f t="shared" si="3"/>
        <v>913.70221859104515</v>
      </c>
      <c r="L7" s="52">
        <f t="shared" si="3"/>
        <v>-2911.8180513961379</v>
      </c>
      <c r="M7" s="52">
        <f t="shared" si="3"/>
        <v>506.16247554249412</v>
      </c>
      <c r="N7" s="52">
        <f t="shared" si="3"/>
        <v>5918.6711285509446</v>
      </c>
      <c r="O7" s="52">
        <f t="shared" si="3"/>
        <v>8087.9617138384074</v>
      </c>
      <c r="P7" s="52">
        <f t="shared" si="3"/>
        <v>8259.6654409569928</v>
      </c>
      <c r="Q7" s="52">
        <f t="shared" si="3"/>
        <v>435.0823909445462</v>
      </c>
      <c r="R7" s="52">
        <f t="shared" si="3"/>
        <v>-8466.5335180703933</v>
      </c>
      <c r="S7" s="52">
        <f t="shared" ref="S7:S8" si="4">SUM(D7:R7)</f>
        <v>1.6370904631912708E-11</v>
      </c>
    </row>
    <row r="8" spans="1:19" ht="16.5" customHeight="1" x14ac:dyDescent="0.35">
      <c r="A8" s="59" t="str">
        <f t="shared" si="1"/>
        <v>Effekt av endringer i fordelingssystemet</v>
      </c>
      <c r="B8" s="59"/>
      <c r="C8" s="59"/>
      <c r="D8" s="59">
        <f t="shared" ref="D8:R8" si="5">D26+D55+D71+D87+D103+D119</f>
        <v>-9173.2262117479804</v>
      </c>
      <c r="E8" s="59">
        <f t="shared" si="5"/>
        <v>-22945.999588275838</v>
      </c>
      <c r="F8" s="59">
        <f t="shared" si="5"/>
        <v>-11180.123623016872</v>
      </c>
      <c r="G8" s="59">
        <f t="shared" si="5"/>
        <v>-6268.8105694543056</v>
      </c>
      <c r="H8" s="59">
        <f t="shared" si="5"/>
        <v>491.91687417208118</v>
      </c>
      <c r="I8" s="59">
        <f t="shared" si="5"/>
        <v>8491.7939008520807</v>
      </c>
      <c r="J8" s="59">
        <f t="shared" si="5"/>
        <v>19227.805234975014</v>
      </c>
      <c r="K8" s="59">
        <f t="shared" si="5"/>
        <v>23507.546887201715</v>
      </c>
      <c r="L8" s="59">
        <f t="shared" si="5"/>
        <v>-4457.5328117315476</v>
      </c>
      <c r="M8" s="59">
        <f t="shared" si="5"/>
        <v>595.46550596819407</v>
      </c>
      <c r="N8" s="59">
        <f t="shared" si="5"/>
        <v>-13853.626686336913</v>
      </c>
      <c r="O8" s="59">
        <f t="shared" si="5"/>
        <v>-20833.201014464928</v>
      </c>
      <c r="P8" s="59">
        <f t="shared" si="5"/>
        <v>16685.333265120164</v>
      </c>
      <c r="Q8" s="59">
        <f t="shared" si="5"/>
        <v>19153.442025096672</v>
      </c>
      <c r="R8" s="59">
        <f t="shared" si="5"/>
        <v>559.21681164228039</v>
      </c>
      <c r="S8" s="59">
        <f t="shared" si="4"/>
        <v>-1.9235812942497432E-10</v>
      </c>
    </row>
    <row r="9" spans="1:19" ht="16.5" customHeight="1" x14ac:dyDescent="0.35">
      <c r="A9" s="50" t="str">
        <f t="shared" si="1"/>
        <v>Reelle endringer</v>
      </c>
      <c r="B9" s="50"/>
      <c r="C9" s="50"/>
      <c r="D9" s="50">
        <f t="shared" ref="D9:R9" si="6">SUM(D10:D14)</f>
        <v>-272974.97519757983</v>
      </c>
      <c r="E9" s="50">
        <f t="shared" si="6"/>
        <v>-200444.48900915359</v>
      </c>
      <c r="F9" s="50">
        <f t="shared" si="6"/>
        <v>-223158.87429121157</v>
      </c>
      <c r="G9" s="50">
        <f t="shared" si="6"/>
        <v>-249087.96133069816</v>
      </c>
      <c r="H9" s="50">
        <f t="shared" si="6"/>
        <v>-231464.70192067567</v>
      </c>
      <c r="I9" s="50">
        <f t="shared" si="6"/>
        <v>-186768.53058994902</v>
      </c>
      <c r="J9" s="50">
        <f t="shared" si="6"/>
        <v>-368326.44894765224</v>
      </c>
      <c r="K9" s="50">
        <f t="shared" si="6"/>
        <v>-428567.86954745068</v>
      </c>
      <c r="L9" s="50">
        <f t="shared" si="6"/>
        <v>-149363.71141775319</v>
      </c>
      <c r="M9" s="50">
        <f t="shared" si="6"/>
        <v>-32058.741355795719</v>
      </c>
      <c r="N9" s="50">
        <f t="shared" si="6"/>
        <v>-53593.675470318383</v>
      </c>
      <c r="O9" s="50">
        <f t="shared" si="6"/>
        <v>-261796.33323569369</v>
      </c>
      <c r="P9" s="50">
        <f t="shared" si="6"/>
        <v>-128051.33946251721</v>
      </c>
      <c r="Q9" s="50">
        <f t="shared" si="6"/>
        <v>-226492.84262869688</v>
      </c>
      <c r="R9" s="50">
        <f t="shared" si="6"/>
        <v>-189028.57559485518</v>
      </c>
      <c r="S9" s="50">
        <f>SUM(D9:R9)</f>
        <v>-3201179.0700000008</v>
      </c>
    </row>
    <row r="10" spans="1:19" ht="16.5" customHeight="1" x14ac:dyDescent="0.35">
      <c r="A10" s="52" t="str">
        <f t="shared" si="1"/>
        <v xml:space="preserve"> - herav nye tiltak</v>
      </c>
      <c r="B10" s="52"/>
      <c r="C10" s="52"/>
      <c r="D10" s="52">
        <f t="shared" ref="D10:R10" si="7">D121+D105+D89+D57+D73+D41+D28</f>
        <v>29254.662510623108</v>
      </c>
      <c r="E10" s="52">
        <f t="shared" si="7"/>
        <v>25993.81816366336</v>
      </c>
      <c r="F10" s="52">
        <f t="shared" si="7"/>
        <v>19154.904662854704</v>
      </c>
      <c r="G10" s="52">
        <f t="shared" si="7"/>
        <v>14782.511538911549</v>
      </c>
      <c r="H10" s="52">
        <f t="shared" si="7"/>
        <v>21971.447539734214</v>
      </c>
      <c r="I10" s="52">
        <f t="shared" si="7"/>
        <v>13825.998675707493</v>
      </c>
      <c r="J10" s="52">
        <f t="shared" si="7"/>
        <v>18610.088828417182</v>
      </c>
      <c r="K10" s="52">
        <f t="shared" si="7"/>
        <v>19605.742916473224</v>
      </c>
      <c r="L10" s="52">
        <f t="shared" si="7"/>
        <v>18338.764760139486</v>
      </c>
      <c r="M10" s="52">
        <f t="shared" si="7"/>
        <v>17468.214243827661</v>
      </c>
      <c r="N10" s="52">
        <f t="shared" si="7"/>
        <v>22588.186005110038</v>
      </c>
      <c r="O10" s="52">
        <f t="shared" si="7"/>
        <v>29280.036735056463</v>
      </c>
      <c r="P10" s="52">
        <f t="shared" si="7"/>
        <v>23573.896982162507</v>
      </c>
      <c r="Q10" s="52">
        <f t="shared" si="7"/>
        <v>20539.430537492892</v>
      </c>
      <c r="R10" s="52">
        <f t="shared" si="7"/>
        <v>24712.295899826135</v>
      </c>
      <c r="S10" s="52">
        <f>SUM(D10:R10)</f>
        <v>319700.00000000006</v>
      </c>
    </row>
    <row r="11" spans="1:19" ht="16.5" customHeight="1" x14ac:dyDescent="0.35">
      <c r="A11" s="52" t="str">
        <f t="shared" ref="A11:A18" si="8">A29</f>
        <v xml:space="preserve"> - herav andre tekniske justeringer</v>
      </c>
      <c r="B11" s="52"/>
      <c r="C11" s="52"/>
      <c r="D11" s="52">
        <f>D122+D106+D90+D58+D74+D42+D29+D135</f>
        <v>-249307.89681836346</v>
      </c>
      <c r="E11" s="52">
        <f t="shared" ref="E11:R11" si="9">E122+E106+E90+E58+E74+E42+E29+E135</f>
        <v>-178850.45195791984</v>
      </c>
      <c r="F11" s="52">
        <f t="shared" si="9"/>
        <v>-204088.72690653216</v>
      </c>
      <c r="G11" s="52">
        <f t="shared" si="9"/>
        <v>-238260.67113664094</v>
      </c>
      <c r="H11" s="52">
        <f t="shared" si="9"/>
        <v>-213927.4266333277</v>
      </c>
      <c r="I11" s="52">
        <f t="shared" si="9"/>
        <v>-167971.68921582674</v>
      </c>
      <c r="J11" s="52">
        <f t="shared" si="9"/>
        <v>-345973.99637837399</v>
      </c>
      <c r="K11" s="52">
        <f t="shared" si="9"/>
        <v>-407204.8337473594</v>
      </c>
      <c r="L11" s="52">
        <f t="shared" si="9"/>
        <v>-132344.55910394332</v>
      </c>
      <c r="M11" s="52">
        <f t="shared" si="9"/>
        <v>-14599.685723472503</v>
      </c>
      <c r="N11" s="52">
        <f t="shared" si="9"/>
        <v>-33418.911552484358</v>
      </c>
      <c r="O11" s="52">
        <f t="shared" si="9"/>
        <v>-236556.31609427443</v>
      </c>
      <c r="P11" s="52">
        <f t="shared" si="9"/>
        <v>-97568.299618468955</v>
      </c>
      <c r="Q11" s="52">
        <f t="shared" si="9"/>
        <v>-198180.59794325722</v>
      </c>
      <c r="R11" s="52">
        <f t="shared" si="9"/>
        <v>-170660.00716975605</v>
      </c>
      <c r="S11" s="52">
        <f>SUM(D11:R11)</f>
        <v>-2888914.0700000012</v>
      </c>
    </row>
    <row r="12" spans="1:19" ht="16.5" customHeight="1" x14ac:dyDescent="0.35">
      <c r="A12" s="52" t="str">
        <f t="shared" si="8"/>
        <v xml:space="preserve"> - herav endring i løpende pensjonsutgifter</v>
      </c>
      <c r="B12" s="52"/>
      <c r="C12" s="52"/>
      <c r="D12" s="52">
        <f t="shared" ref="D12:R12" si="10">D123+D107+D91+D59+D75+D43+D30</f>
        <v>-11092.725282886684</v>
      </c>
      <c r="E12" s="52">
        <f t="shared" si="10"/>
        <v>-9836.2775405466855</v>
      </c>
      <c r="F12" s="52">
        <f t="shared" si="10"/>
        <v>-7959.2885623251259</v>
      </c>
      <c r="G12" s="52">
        <f t="shared" si="10"/>
        <v>-5392.5236946392997</v>
      </c>
      <c r="H12" s="52">
        <f t="shared" si="10"/>
        <v>-8617.2366658548381</v>
      </c>
      <c r="I12" s="52">
        <f t="shared" si="10"/>
        <v>-6865.5018339932094</v>
      </c>
      <c r="J12" s="52">
        <f t="shared" si="10"/>
        <v>-8784.8558244947126</v>
      </c>
      <c r="K12" s="52">
        <f t="shared" si="10"/>
        <v>-8687.640469920063</v>
      </c>
      <c r="L12" s="52">
        <f t="shared" si="10"/>
        <v>-7438.5743205794297</v>
      </c>
      <c r="M12" s="52">
        <f t="shared" si="10"/>
        <v>-7431.5623645933802</v>
      </c>
      <c r="N12" s="52">
        <f t="shared" si="10"/>
        <v>-9161.9976665456725</v>
      </c>
      <c r="O12" s="52">
        <f t="shared" si="10"/>
        <v>-11845.000429748554</v>
      </c>
      <c r="P12" s="52">
        <f t="shared" si="10"/>
        <v>-11443.008358649682</v>
      </c>
      <c r="Q12" s="52">
        <f t="shared" si="10"/>
        <v>-10317.496861911834</v>
      </c>
      <c r="R12" s="52">
        <f t="shared" si="10"/>
        <v>-9290.3101233108227</v>
      </c>
      <c r="S12" s="52">
        <f>SUM(D12:R12)</f>
        <v>-134164</v>
      </c>
    </row>
    <row r="13" spans="1:19" ht="16.5" customHeight="1" x14ac:dyDescent="0.35">
      <c r="A13" s="52" t="str">
        <f t="shared" si="8"/>
        <v xml:space="preserve"> - herav innsparingstiltak</v>
      </c>
      <c r="B13" s="52"/>
      <c r="C13" s="52"/>
      <c r="D13" s="52">
        <f t="shared" ref="D13:R13" si="11">D124+D108+D92+D60+D76+D44+D31</f>
        <v>-3351.3384780849638</v>
      </c>
      <c r="E13" s="52">
        <f t="shared" si="11"/>
        <v>-2955.58037833052</v>
      </c>
      <c r="F13" s="52">
        <f t="shared" si="11"/>
        <v>-2596.879048348238</v>
      </c>
      <c r="G13" s="52">
        <f t="shared" si="11"/>
        <v>-2117.4216879240416</v>
      </c>
      <c r="H13" s="52">
        <f t="shared" si="11"/>
        <v>-3172.5192995393727</v>
      </c>
      <c r="I13" s="52">
        <f t="shared" si="11"/>
        <v>-2436.4321805495906</v>
      </c>
      <c r="J13" s="52">
        <f t="shared" si="11"/>
        <v>-3058.0912713366215</v>
      </c>
      <c r="K13" s="52">
        <f t="shared" si="11"/>
        <v>-3012.2444394024833</v>
      </c>
      <c r="L13" s="52">
        <f t="shared" si="11"/>
        <v>-2484.024271837985</v>
      </c>
      <c r="M13" s="52">
        <f t="shared" si="11"/>
        <v>-2510.6449028356269</v>
      </c>
      <c r="N13" s="52">
        <f t="shared" si="11"/>
        <v>-2947.0138770470803</v>
      </c>
      <c r="O13" s="52">
        <f t="shared" si="11"/>
        <v>-3810.2697422272199</v>
      </c>
      <c r="P13" s="52">
        <f t="shared" si="11"/>
        <v>-3525.4042746812893</v>
      </c>
      <c r="Q13" s="52">
        <f t="shared" si="11"/>
        <v>-3286.097684508688</v>
      </c>
      <c r="R13" s="52">
        <f t="shared" si="11"/>
        <v>-3027.0384633462809</v>
      </c>
      <c r="S13" s="52">
        <f>SUM(D13:R13)</f>
        <v>-44291</v>
      </c>
    </row>
    <row r="14" spans="1:19" ht="16.5" customHeight="1" x14ac:dyDescent="0.35">
      <c r="A14" s="52" t="str">
        <f t="shared" si="8"/>
        <v xml:space="preserve"> - herav uspesifiserte rammeendringer</v>
      </c>
      <c r="B14" s="52"/>
      <c r="C14" s="52"/>
      <c r="D14" s="52">
        <f t="shared" ref="D14:R14" si="12">D125+D109+D93+D61+D77+D45+D32</f>
        <v>-38477.677128867843</v>
      </c>
      <c r="E14" s="52">
        <f t="shared" si="12"/>
        <v>-34795.997296019894</v>
      </c>
      <c r="F14" s="52">
        <f t="shared" si="12"/>
        <v>-27668.884436860768</v>
      </c>
      <c r="G14" s="52">
        <f t="shared" si="12"/>
        <v>-18099.856350405447</v>
      </c>
      <c r="H14" s="52">
        <f t="shared" si="12"/>
        <v>-27718.966861687983</v>
      </c>
      <c r="I14" s="52">
        <f t="shared" si="12"/>
        <v>-23320.906035286964</v>
      </c>
      <c r="J14" s="52">
        <f t="shared" si="12"/>
        <v>-29119.594301864108</v>
      </c>
      <c r="K14" s="52">
        <f t="shared" si="12"/>
        <v>-29268.893807241962</v>
      </c>
      <c r="L14" s="52">
        <f t="shared" si="12"/>
        <v>-25435.318481531955</v>
      </c>
      <c r="M14" s="52">
        <f t="shared" si="12"/>
        <v>-24985.06260872187</v>
      </c>
      <c r="N14" s="52">
        <f t="shared" si="12"/>
        <v>-30653.938379351312</v>
      </c>
      <c r="O14" s="52">
        <f t="shared" si="12"/>
        <v>-38864.783704499947</v>
      </c>
      <c r="P14" s="52">
        <f t="shared" si="12"/>
        <v>-39088.524192879791</v>
      </c>
      <c r="Q14" s="52">
        <f t="shared" si="12"/>
        <v>-35248.080676512007</v>
      </c>
      <c r="R14" s="52">
        <f t="shared" si="12"/>
        <v>-30763.515738268143</v>
      </c>
      <c r="S14" s="52">
        <f t="shared" ref="S14" si="13">SUM(D14:R14)</f>
        <v>-453509.99999999988</v>
      </c>
    </row>
    <row r="15" spans="1:19" ht="16.5" customHeight="1" x14ac:dyDescent="0.35">
      <c r="A15" s="352" t="str">
        <f t="shared" si="8"/>
        <v>Vridningseffekter knyttet til endringer i særskilte tildelinger</v>
      </c>
      <c r="B15" s="352"/>
      <c r="C15" s="352"/>
      <c r="D15" s="352">
        <f t="shared" ref="D15:R15" si="14">D126+D110+D94+D62+D78+D46+D33</f>
        <v>25079.429038774928</v>
      </c>
      <c r="E15" s="352">
        <f t="shared" si="14"/>
        <v>26737.96293278451</v>
      </c>
      <c r="F15" s="352">
        <f t="shared" si="14"/>
        <v>4365.7807922271604</v>
      </c>
      <c r="G15" s="352">
        <f t="shared" si="14"/>
        <v>-6105.3060273347182</v>
      </c>
      <c r="H15" s="352">
        <f t="shared" si="14"/>
        <v>-11798.626028797582</v>
      </c>
      <c r="I15" s="352">
        <f t="shared" si="14"/>
        <v>-13309.968859310065</v>
      </c>
      <c r="J15" s="352">
        <f t="shared" si="14"/>
        <v>-29521.441677403018</v>
      </c>
      <c r="K15" s="352">
        <f t="shared" si="14"/>
        <v>-28087.161222860719</v>
      </c>
      <c r="L15" s="352">
        <f t="shared" si="14"/>
        <v>-6222.2007080940275</v>
      </c>
      <c r="M15" s="352">
        <f t="shared" si="14"/>
        <v>13876.967521743623</v>
      </c>
      <c r="N15" s="352">
        <f t="shared" si="14"/>
        <v>33498.981343151274</v>
      </c>
      <c r="O15" s="352">
        <f t="shared" si="14"/>
        <v>19125.330915965256</v>
      </c>
      <c r="P15" s="352">
        <f t="shared" si="14"/>
        <v>-11629.238760775275</v>
      </c>
      <c r="Q15" s="352">
        <f t="shared" si="14"/>
        <v>-29727.653148043042</v>
      </c>
      <c r="R15" s="352">
        <f t="shared" si="14"/>
        <v>13717.143887966937</v>
      </c>
      <c r="S15" s="352">
        <f>SUM(D15:R15)</f>
        <v>-4.7584762796759605E-9</v>
      </c>
    </row>
    <row r="16" spans="1:19" ht="16.5" customHeight="1" x14ac:dyDescent="0.35">
      <c r="A16" s="50" t="str">
        <f t="shared" si="8"/>
        <v>Kompensasjon for forventet lønns- og prisutvikling</v>
      </c>
      <c r="B16" s="50"/>
      <c r="C16" s="50"/>
      <c r="D16" s="50">
        <f t="shared" ref="D16:S16" si="15">SUM(D17:D17)</f>
        <v>80818.434545217329</v>
      </c>
      <c r="E16" s="50">
        <f t="shared" si="15"/>
        <v>71400.854343027575</v>
      </c>
      <c r="F16" s="50">
        <f t="shared" si="15"/>
        <v>56932.061506232276</v>
      </c>
      <c r="G16" s="50">
        <f t="shared" si="15"/>
        <v>39399.20062984676</v>
      </c>
      <c r="H16" s="50">
        <f t="shared" si="15"/>
        <v>61918.512529914806</v>
      </c>
      <c r="I16" s="50">
        <f t="shared" si="15"/>
        <v>47241.760191545654</v>
      </c>
      <c r="J16" s="50">
        <f t="shared" si="15"/>
        <v>60646.401395254099</v>
      </c>
      <c r="K16" s="50">
        <f t="shared" si="15"/>
        <v>60684.150427199842</v>
      </c>
      <c r="L16" s="50">
        <f t="shared" si="15"/>
        <v>53299.097198711133</v>
      </c>
      <c r="M16" s="50">
        <f t="shared" si="15"/>
        <v>53119.039672423132</v>
      </c>
      <c r="N16" s="50">
        <f t="shared" si="15"/>
        <v>66187.105622900097</v>
      </c>
      <c r="O16" s="50">
        <f t="shared" si="15"/>
        <v>85368.143435228616</v>
      </c>
      <c r="P16" s="50">
        <f t="shared" si="15"/>
        <v>79410.146896754421</v>
      </c>
      <c r="Q16" s="50">
        <f t="shared" si="15"/>
        <v>70875.563928903619</v>
      </c>
      <c r="R16" s="50">
        <f t="shared" si="15"/>
        <v>67945.527676840531</v>
      </c>
      <c r="S16" s="50">
        <f t="shared" si="15"/>
        <v>955245.99999999988</v>
      </c>
    </row>
    <row r="17" spans="1:19" ht="16.5" customHeight="1" x14ac:dyDescent="0.35">
      <c r="A17" s="52" t="str">
        <f t="shared" si="8"/>
        <v xml:space="preserve"> - herav generell lønns- og priskompensasjon</v>
      </c>
      <c r="B17" s="52"/>
      <c r="C17" s="52"/>
      <c r="D17" s="52">
        <f t="shared" ref="D17:R17" si="16">D128+D112+D96+D64+D80+D48+D35</f>
        <v>80818.434545217329</v>
      </c>
      <c r="E17" s="52">
        <f t="shared" si="16"/>
        <v>71400.854343027575</v>
      </c>
      <c r="F17" s="52">
        <f t="shared" si="16"/>
        <v>56932.061506232276</v>
      </c>
      <c r="G17" s="52">
        <f t="shared" si="16"/>
        <v>39399.20062984676</v>
      </c>
      <c r="H17" s="52">
        <f t="shared" si="16"/>
        <v>61918.512529914806</v>
      </c>
      <c r="I17" s="52">
        <f t="shared" si="16"/>
        <v>47241.760191545654</v>
      </c>
      <c r="J17" s="52">
        <f t="shared" si="16"/>
        <v>60646.401395254099</v>
      </c>
      <c r="K17" s="52">
        <f t="shared" si="16"/>
        <v>60684.150427199842</v>
      </c>
      <c r="L17" s="52">
        <f t="shared" si="16"/>
        <v>53299.097198711133</v>
      </c>
      <c r="M17" s="52">
        <f t="shared" si="16"/>
        <v>53119.039672423132</v>
      </c>
      <c r="N17" s="52">
        <f t="shared" si="16"/>
        <v>66187.105622900097</v>
      </c>
      <c r="O17" s="52">
        <f t="shared" si="16"/>
        <v>85368.143435228616</v>
      </c>
      <c r="P17" s="52">
        <f t="shared" si="16"/>
        <v>79410.146896754421</v>
      </c>
      <c r="Q17" s="52">
        <f t="shared" si="16"/>
        <v>70875.563928903619</v>
      </c>
      <c r="R17" s="52">
        <f t="shared" si="16"/>
        <v>67945.527676840531</v>
      </c>
      <c r="S17" s="52">
        <f>SUM(D17:R17)</f>
        <v>955245.99999999988</v>
      </c>
    </row>
    <row r="18" spans="1:19" ht="16.5" customHeight="1" thickBot="1" x14ac:dyDescent="0.4">
      <c r="A18" s="150" t="str">
        <f t="shared" si="8"/>
        <v>Bydelsfordelt budsjett 2026</v>
      </c>
      <c r="B18" s="151"/>
      <c r="C18" s="151"/>
      <c r="D18" s="151">
        <f t="shared" ref="D18:S18" si="17">D5+SUM(D6:D8)+D9+D16+D15</f>
        <v>2535505.9752337779</v>
      </c>
      <c r="E18" s="151">
        <f t="shared" si="17"/>
        <v>2254137.3834530641</v>
      </c>
      <c r="F18" s="151">
        <f t="shared" si="17"/>
        <v>1779188.6852675977</v>
      </c>
      <c r="G18" s="151">
        <f t="shared" si="17"/>
        <v>1214873.7441893762</v>
      </c>
      <c r="H18" s="151">
        <f t="shared" si="17"/>
        <v>1882436.3565911229</v>
      </c>
      <c r="I18" s="151">
        <f t="shared" si="17"/>
        <v>1430834.1958934199</v>
      </c>
      <c r="J18" s="151">
        <f t="shared" si="17"/>
        <v>1818396.0253013615</v>
      </c>
      <c r="K18" s="151">
        <f t="shared" si="17"/>
        <v>1928676.4855470571</v>
      </c>
      <c r="L18" s="151">
        <f t="shared" si="17"/>
        <v>1651763.5930952115</v>
      </c>
      <c r="M18" s="151">
        <f t="shared" si="17"/>
        <v>1618158.0357639326</v>
      </c>
      <c r="N18" s="151">
        <f t="shared" si="17"/>
        <v>2035589.0397616602</v>
      </c>
      <c r="O18" s="151">
        <f t="shared" si="17"/>
        <v>2627021.4081650581</v>
      </c>
      <c r="P18" s="151">
        <f t="shared" si="17"/>
        <v>2428522.1436817846</v>
      </c>
      <c r="Q18" s="151">
        <f t="shared" si="17"/>
        <v>2145385.8096901462</v>
      </c>
      <c r="R18" s="151">
        <f>R5+SUM(R6:R8)+R9+R16+R15</f>
        <v>2044671.1970442221</v>
      </c>
      <c r="S18" s="151">
        <f t="shared" si="17"/>
        <v>29395160.078678798</v>
      </c>
    </row>
    <row r="19" spans="1:19" ht="16.5" customHeight="1" x14ac:dyDescent="0.35">
      <c r="A19" s="49"/>
      <c r="B19" s="50"/>
      <c r="C19" s="50"/>
      <c r="D19" s="50"/>
      <c r="E19" s="50"/>
      <c r="F19" s="50"/>
      <c r="G19" s="50"/>
      <c r="H19" s="50"/>
      <c r="I19" s="50"/>
      <c r="J19" s="50"/>
      <c r="K19" s="50"/>
      <c r="L19" s="50"/>
      <c r="M19" s="50"/>
      <c r="N19" s="50"/>
      <c r="O19" s="50"/>
      <c r="P19" s="50"/>
      <c r="Q19" s="50"/>
      <c r="R19" s="50"/>
      <c r="S19" s="50"/>
    </row>
    <row r="20" spans="1:19" ht="16.5" customHeight="1" thickBot="1" x14ac:dyDescent="0.4">
      <c r="A20" s="150" t="s">
        <v>115</v>
      </c>
      <c r="B20" s="150"/>
      <c r="C20" s="150"/>
      <c r="D20" s="151">
        <f>'Tabell 2.1'!D10</f>
        <v>2535506</v>
      </c>
      <c r="E20" s="151">
        <f>'Tabell 2.1'!E10</f>
        <v>2254137</v>
      </c>
      <c r="F20" s="151">
        <f>'Tabell 2.1'!F10</f>
        <v>1779189</v>
      </c>
      <c r="G20" s="151">
        <f>'Tabell 2.1'!G10</f>
        <v>1214874</v>
      </c>
      <c r="H20" s="151">
        <f>'Tabell 2.1'!H10</f>
        <v>1882436</v>
      </c>
      <c r="I20" s="151">
        <f>'Tabell 2.1'!I10</f>
        <v>1430834</v>
      </c>
      <c r="J20" s="151">
        <f>'Tabell 2.1'!J10</f>
        <v>1818396</v>
      </c>
      <c r="K20" s="151">
        <f>'Tabell 2.1'!K10</f>
        <v>1928676</v>
      </c>
      <c r="L20" s="151">
        <f>'Tabell 2.1'!L10</f>
        <v>1651764</v>
      </c>
      <c r="M20" s="151">
        <f>'Tabell 2.1'!M10</f>
        <v>1618158</v>
      </c>
      <c r="N20" s="151">
        <f>'Tabell 2.1'!N10</f>
        <v>2035590</v>
      </c>
      <c r="O20" s="151">
        <f>'Tabell 2.1'!O10</f>
        <v>2627021</v>
      </c>
      <c r="P20" s="151">
        <f>'Tabell 2.1'!P10</f>
        <v>2428522</v>
      </c>
      <c r="Q20" s="151">
        <f>'Tabell 2.1'!Q10</f>
        <v>2145386</v>
      </c>
      <c r="R20" s="151">
        <f>'Tabell 2.1'!R10</f>
        <v>2044671</v>
      </c>
      <c r="S20" s="151">
        <f>'Tabell 2.1'!S10</f>
        <v>29395160</v>
      </c>
    </row>
    <row r="21" spans="1:19" ht="16.5" customHeight="1" thickBot="1" x14ac:dyDescent="0.4">
      <c r="A21" s="51"/>
      <c r="B21" s="51"/>
      <c r="C21" s="51"/>
      <c r="D21" s="51"/>
      <c r="E21" s="51"/>
      <c r="F21" s="51"/>
      <c r="G21" s="51"/>
      <c r="H21" s="51"/>
      <c r="I21" s="51"/>
      <c r="J21" s="51"/>
      <c r="K21" s="51"/>
      <c r="L21" s="51"/>
      <c r="M21" s="51"/>
      <c r="N21" s="51"/>
      <c r="O21" s="51"/>
      <c r="P21" s="51"/>
      <c r="Q21" s="51"/>
      <c r="R21" s="51"/>
      <c r="S21" s="51"/>
    </row>
    <row r="22" spans="1:19" ht="16.5" customHeight="1" x14ac:dyDescent="0.35">
      <c r="A22" s="152" t="str">
        <f>'Tabell 2.1'!A12</f>
        <v>FO1 Administrasjon og fellestjenester</v>
      </c>
      <c r="B22" s="153"/>
      <c r="C22" s="153"/>
      <c r="D22" s="154"/>
      <c r="E22" s="154"/>
      <c r="F22" s="154"/>
      <c r="G22" s="154"/>
      <c r="H22" s="154"/>
      <c r="I22" s="154"/>
      <c r="J22" s="154"/>
      <c r="K22" s="154"/>
      <c r="L22" s="154"/>
      <c r="M22" s="154"/>
      <c r="N22" s="154"/>
      <c r="O22" s="154"/>
      <c r="P22" s="154"/>
      <c r="Q22" s="154"/>
      <c r="R22" s="154"/>
      <c r="S22" s="154"/>
    </row>
    <row r="23" spans="1:19" ht="16.5" customHeight="1" x14ac:dyDescent="0.35">
      <c r="A23" s="58" t="s">
        <v>119</v>
      </c>
      <c r="B23" s="58"/>
      <c r="C23" s="58"/>
      <c r="D23" s="58">
        <f>'Tabell 2.1 DOK32025'!D16</f>
        <v>34661.025800996074</v>
      </c>
      <c r="E23" s="58">
        <f>'Tabell 2.1 DOK32025'!E16</f>
        <v>32789.123106195468</v>
      </c>
      <c r="F23" s="58">
        <f>'Tabell 2.1 DOK32025'!F16</f>
        <v>29363.519700958866</v>
      </c>
      <c r="G23" s="58">
        <f>'Tabell 2.1 DOK32025'!G16</f>
        <v>25727.367202606107</v>
      </c>
      <c r="H23" s="58">
        <f>'Tabell 2.1 DOK32025'!H16</f>
        <v>28501.713335948643</v>
      </c>
      <c r="I23" s="58">
        <f>'Tabell 2.1 DOK32025'!I16</f>
        <v>25016.974237009992</v>
      </c>
      <c r="J23" s="58">
        <f>'Tabell 2.1 DOK32025'!J16</f>
        <v>29307.983354498483</v>
      </c>
      <c r="K23" s="58">
        <f>'Tabell 2.1 DOK32025'!K16</f>
        <v>30181.625643876378</v>
      </c>
      <c r="L23" s="58">
        <f>'Tabell 2.1 DOK32025'!L16</f>
        <v>26028.171204441602</v>
      </c>
      <c r="M23" s="58">
        <f>'Tabell 2.1 DOK32025'!M16</f>
        <v>27287.359444817277</v>
      </c>
      <c r="N23" s="58">
        <f>'Tabell 2.1 DOK32025'!N16</f>
        <v>27380.375157457005</v>
      </c>
      <c r="O23" s="58">
        <f>'Tabell 2.1 DOK32025'!O16</f>
        <v>32863.619730512495</v>
      </c>
      <c r="P23" s="58">
        <f>'Tabell 2.1 DOK32025'!P16</f>
        <v>31605.955683908083</v>
      </c>
      <c r="Q23" s="58">
        <f>'Tabell 2.1 DOK32025'!Q16</f>
        <v>30317.433249331669</v>
      </c>
      <c r="R23" s="58">
        <f>'Tabell 2.1 DOK32025'!R16</f>
        <v>26282.332514745853</v>
      </c>
      <c r="S23" s="58">
        <f>'Tabell 2.1 DOK32025'!S16</f>
        <v>437314.57936730399</v>
      </c>
    </row>
    <row r="24" spans="1:19" ht="16.5" customHeight="1" x14ac:dyDescent="0.35">
      <c r="A24" s="52" t="s">
        <v>120</v>
      </c>
      <c r="B24" s="52"/>
      <c r="C24" s="52"/>
      <c r="D24" s="52">
        <f>($S$23-'Tabell 2.3 DOK32025'!$S$13)*('Tabell 4.1 DOK32025'!X7-'Tabell 4.1 DOK32025'!D7)/100</f>
        <v>62.871877797375284</v>
      </c>
      <c r="E24" s="52">
        <f>($S$23-'Tabell 2.3 DOK32025'!$S$13)*('Tabell 4.1 DOK32025'!Y7-'Tabell 4.1 DOK32025'!E7)/100</f>
        <v>-107.93620225840459</v>
      </c>
      <c r="F24" s="52">
        <f>($S$23-'Tabell 2.3 DOK32025'!$S$13)*('Tabell 4.1 DOK32025'!Z7-'Tabell 4.1 DOK32025'!F7)/100</f>
        <v>-58.426075093857662</v>
      </c>
      <c r="G24" s="52">
        <f>($S$23-'Tabell 2.3 DOK32025'!$S$13)*('Tabell 4.1 DOK32025'!AA7-'Tabell 4.1 DOK32025'!G7)/100</f>
        <v>-45.437824702585793</v>
      </c>
      <c r="H24" s="52">
        <f>($S$23-'Tabell 2.3 DOK32025'!$S$13)*('Tabell 4.1 DOK32025'!AB7-'Tabell 4.1 DOK32025'!H7)/100</f>
        <v>-50.396733832501674</v>
      </c>
      <c r="I24" s="52">
        <f>($S$23-'Tabell 2.3 DOK32025'!$S$13)*('Tabell 4.1 DOK32025'!AC7-'Tabell 4.1 DOK32025'!I7)/100</f>
        <v>191.42241436327586</v>
      </c>
      <c r="J24" s="52">
        <f>($S$23-'Tabell 2.3 DOK32025'!$S$13)*('Tabell 4.1 DOK32025'!AD7-'Tabell 4.1 DOK32025'!J7)/100</f>
        <v>58.75105738965928</v>
      </c>
      <c r="K24" s="52">
        <f>($S$23-'Tabell 2.3 DOK32025'!$S$13)*('Tabell 4.1 DOK32025'!AE7-'Tabell 4.1 DOK32025'!K7)/100</f>
        <v>79.721108248513389</v>
      </c>
      <c r="L24" s="52">
        <f>($S$23-'Tabell 2.3 DOK32025'!$S$13)*('Tabell 4.1 DOK32025'!AF7-'Tabell 4.1 DOK32025'!L7)/100</f>
        <v>35.752816478159986</v>
      </c>
      <c r="M24" s="52">
        <f>($S$23-'Tabell 2.3 DOK32025'!$S$13)*('Tabell 4.1 DOK32025'!AG7-'Tabell 4.1 DOK32025'!M7)/100</f>
        <v>25.057237847826695</v>
      </c>
      <c r="N24" s="52">
        <f>($S$23-'Tabell 2.3 DOK32025'!$S$13)*('Tabell 4.1 DOK32025'!AH7-'Tabell 4.1 DOK32025'!N7)/100</f>
        <v>-105.23529069937629</v>
      </c>
      <c r="O24" s="52">
        <f>($S$23-'Tabell 2.3 DOK32025'!$S$13)*('Tabell 4.1 DOK32025'!AI7-'Tabell 4.1 DOK32025'!O7)/100</f>
        <v>-50.918753654939465</v>
      </c>
      <c r="P24" s="52">
        <f>($S$23-'Tabell 2.3 DOK32025'!$S$13)*('Tabell 4.1 DOK32025'!AJ7-'Tabell 4.1 DOK32025'!P7)/100</f>
        <v>-38.284026470148298</v>
      </c>
      <c r="Q24" s="52">
        <f>($S$23-'Tabell 2.3 DOK32025'!$S$13)*('Tabell 4.1 DOK32025'!AK7-'Tabell 4.1 DOK32025'!Q7)/100</f>
        <v>37.928409376089967</v>
      </c>
      <c r="R24" s="52">
        <f>($S$23-'Tabell 2.3 DOK32025'!$S$13)*('Tabell 4.1 DOK32025'!AL7-'Tabell 4.1 DOK32025'!R7)/100</f>
        <v>-34.870014789094192</v>
      </c>
      <c r="S24" s="52">
        <f>($S$23-'Tabell 2.3 DOK32025'!$S$13)*('Tabell 4.1 DOK32025'!AM7-'Tabell 4.1 DOK32025'!S7)/100</f>
        <v>0</v>
      </c>
    </row>
    <row r="25" spans="1:19" ht="16.5" customHeight="1" x14ac:dyDescent="0.35">
      <c r="A25" s="52" t="s">
        <v>121</v>
      </c>
      <c r="B25" s="52"/>
      <c r="C25" s="52"/>
      <c r="D25" s="52">
        <v>0</v>
      </c>
      <c r="E25" s="52">
        <v>0</v>
      </c>
      <c r="F25" s="52">
        <v>0</v>
      </c>
      <c r="G25" s="52">
        <v>0</v>
      </c>
      <c r="H25" s="52">
        <v>0</v>
      </c>
      <c r="I25" s="52">
        <v>0</v>
      </c>
      <c r="J25" s="52">
        <v>0</v>
      </c>
      <c r="K25" s="52">
        <v>0</v>
      </c>
      <c r="L25" s="52">
        <v>0</v>
      </c>
      <c r="M25" s="52">
        <v>0</v>
      </c>
      <c r="N25" s="52">
        <v>0</v>
      </c>
      <c r="O25" s="52">
        <v>0</v>
      </c>
      <c r="P25" s="52">
        <v>0</v>
      </c>
      <c r="Q25" s="52">
        <v>0</v>
      </c>
      <c r="R25" s="52">
        <v>0</v>
      </c>
      <c r="S25" s="52">
        <f t="shared" ref="S25" si="18">SUM(D25:R25)</f>
        <v>0</v>
      </c>
    </row>
    <row r="26" spans="1:19" ht="16.5" customHeight="1" x14ac:dyDescent="0.35">
      <c r="A26" s="59" t="s">
        <v>122</v>
      </c>
      <c r="B26" s="59"/>
      <c r="C26" s="59"/>
      <c r="D26" s="59">
        <f>($S$23-'Tabell 2.3 DOK32025'!$S$14)*('Tabell 4.1'!D7-'Tabell 4.1 DOK32025'!X7)/100</f>
        <v>0</v>
      </c>
      <c r="E26" s="59">
        <f>($S$23-'Tabell 2.3 DOK32025'!$S$14)*('Tabell 4.1'!E7-'Tabell 4.1 DOK32025'!Y7)/100</f>
        <v>0</v>
      </c>
      <c r="F26" s="59">
        <f>($S$23-'Tabell 2.3 DOK32025'!$S$14)*('Tabell 4.1'!F7-'Tabell 4.1 DOK32025'!Z7)/100</f>
        <v>0</v>
      </c>
      <c r="G26" s="59">
        <f>($S$23-'Tabell 2.3 DOK32025'!$S$14)*('Tabell 4.1'!G7-'Tabell 4.1 DOK32025'!AA7)/100</f>
        <v>0</v>
      </c>
      <c r="H26" s="59">
        <f>($S$23-'Tabell 2.3 DOK32025'!$S$14)*('Tabell 4.1'!H7-'Tabell 4.1 DOK32025'!AB7)/100</f>
        <v>0</v>
      </c>
      <c r="I26" s="59">
        <f>($S$23-'Tabell 2.3 DOK32025'!$S$14)*('Tabell 4.1'!I7-'Tabell 4.1 DOK32025'!AC7)/100</f>
        <v>0</v>
      </c>
      <c r="J26" s="59">
        <f>($S$23-'Tabell 2.3 DOK32025'!$S$14)*('Tabell 4.1'!J7-'Tabell 4.1 DOK32025'!AD7)/100</f>
        <v>0</v>
      </c>
      <c r="K26" s="59">
        <f>($S$23-'Tabell 2.3 DOK32025'!$S$14)*('Tabell 4.1'!K7-'Tabell 4.1 DOK32025'!AE7)/100</f>
        <v>0</v>
      </c>
      <c r="L26" s="59">
        <f>($S$23-'Tabell 2.3 DOK32025'!$S$14)*('Tabell 4.1'!L7-'Tabell 4.1 DOK32025'!AF7)/100</f>
        <v>0</v>
      </c>
      <c r="M26" s="59">
        <f>($S$23-'Tabell 2.3 DOK32025'!$S$14)*('Tabell 4.1'!M7-'Tabell 4.1 DOK32025'!AG7)/100</f>
        <v>0</v>
      </c>
      <c r="N26" s="59">
        <f>($S$23-'Tabell 2.3 DOK32025'!$S$14)*('Tabell 4.1'!N7-'Tabell 4.1 DOK32025'!AH7)/100</f>
        <v>0</v>
      </c>
      <c r="O26" s="59">
        <f>($S$23-'Tabell 2.3 DOK32025'!$S$14)*('Tabell 4.1'!O7-'Tabell 4.1 DOK32025'!AI7)/100</f>
        <v>0</v>
      </c>
      <c r="P26" s="59">
        <f>($S$23-'Tabell 2.3 DOK32025'!$S$14)*('Tabell 4.1'!P7-'Tabell 4.1 DOK32025'!AJ7)/100</f>
        <v>0</v>
      </c>
      <c r="Q26" s="59">
        <f>($S$23-'Tabell 2.3 DOK32025'!$S$14)*('Tabell 4.1'!Q7-'Tabell 4.1 DOK32025'!AK7)/100</f>
        <v>0</v>
      </c>
      <c r="R26" s="59">
        <f>($S$23-'Tabell 2.3 DOK32025'!$S$14)*('Tabell 4.1'!R7-'Tabell 4.1 DOK32025'!AL7)/100</f>
        <v>0</v>
      </c>
      <c r="S26" s="59">
        <f>($S$23-'Tabell 2.3 DOK32025'!$S$14)*('Tabell 4.1'!S7-'Tabell 4.1 DOK32025'!AM7)/100</f>
        <v>0</v>
      </c>
    </row>
    <row r="27" spans="1:19" ht="16.5" customHeight="1" x14ac:dyDescent="0.35">
      <c r="A27" s="50" t="s">
        <v>123</v>
      </c>
      <c r="B27" s="50"/>
      <c r="C27" s="50"/>
      <c r="D27" s="50">
        <f t="shared" ref="D27:S27" si="19">SUM(D28:D32)</f>
        <v>5257.0000406028366</v>
      </c>
      <c r="E27" s="50">
        <f t="shared" si="19"/>
        <v>4882.4727611879625</v>
      </c>
      <c r="F27" s="50">
        <f t="shared" si="19"/>
        <v>4459.6889929048648</v>
      </c>
      <c r="G27" s="50">
        <f t="shared" si="19"/>
        <v>3908.6005445829915</v>
      </c>
      <c r="H27" s="50">
        <f t="shared" si="19"/>
        <v>4626.5732725636944</v>
      </c>
      <c r="I27" s="50">
        <f t="shared" si="19"/>
        <v>4162.1065020213218</v>
      </c>
      <c r="J27" s="50">
        <f t="shared" si="19"/>
        <v>4802.9623323540909</v>
      </c>
      <c r="K27" s="50">
        <f t="shared" si="19"/>
        <v>4956.1181704123446</v>
      </c>
      <c r="L27" s="50">
        <f t="shared" si="19"/>
        <v>4282.6764504321136</v>
      </c>
      <c r="M27" s="50">
        <f t="shared" si="19"/>
        <v>4091.316088031459</v>
      </c>
      <c r="N27" s="50">
        <f t="shared" si="19"/>
        <v>4491.4375338632826</v>
      </c>
      <c r="O27" s="50">
        <f t="shared" si="19"/>
        <v>5418.9952847405275</v>
      </c>
      <c r="P27" s="50">
        <f t="shared" si="19"/>
        <v>5207.9386438059028</v>
      </c>
      <c r="Q27" s="50">
        <f t="shared" si="19"/>
        <v>5003.6488411752798</v>
      </c>
      <c r="R27" s="50">
        <f t="shared" si="19"/>
        <v>4694.2337936671138</v>
      </c>
      <c r="S27" s="50">
        <f t="shared" si="19"/>
        <v>70245.769252345795</v>
      </c>
    </row>
    <row r="28" spans="1:19" ht="16.5" customHeight="1" x14ac:dyDescent="0.35">
      <c r="A28" s="52" t="s">
        <v>473</v>
      </c>
      <c r="B28" s="52"/>
      <c r="C28" s="52"/>
      <c r="D28" s="52">
        <f>$S28*'Tabell 3.1'!D$7/100</f>
        <v>0</v>
      </c>
      <c r="E28" s="52">
        <f>$S28*'Tabell 3.1'!E$7/100</f>
        <v>0</v>
      </c>
      <c r="F28" s="52">
        <f>$S28*'Tabell 3.1'!F$7/100</f>
        <v>0</v>
      </c>
      <c r="G28" s="52">
        <f>$S28*'Tabell 3.1'!G$7/100</f>
        <v>0</v>
      </c>
      <c r="H28" s="52">
        <f>$S28*'Tabell 3.1'!H$7/100</f>
        <v>0</v>
      </c>
      <c r="I28" s="52">
        <f>$S28*'Tabell 3.1'!I$7/100</f>
        <v>0</v>
      </c>
      <c r="J28" s="52">
        <f>$S28*'Tabell 3.1'!J$7/100</f>
        <v>0</v>
      </c>
      <c r="K28" s="52">
        <f>$S28*'Tabell 3.1'!K$7/100</f>
        <v>0</v>
      </c>
      <c r="L28" s="52">
        <f>$S28*'Tabell 3.1'!L$7/100</f>
        <v>0</v>
      </c>
      <c r="M28" s="52">
        <f>$S28*'Tabell 3.1'!M$7/100</f>
        <v>0</v>
      </c>
      <c r="N28" s="52">
        <f>$S28*'Tabell 3.1'!N$7/100</f>
        <v>0</v>
      </c>
      <c r="O28" s="52">
        <f>$S28*'Tabell 3.1'!O$7/100</f>
        <v>0</v>
      </c>
      <c r="P28" s="52">
        <f>$S28*'Tabell 3.1'!P$7/100</f>
        <v>0</v>
      </c>
      <c r="Q28" s="52">
        <f>$S28*'Tabell 3.1'!Q$7/100</f>
        <v>0</v>
      </c>
      <c r="R28" s="52">
        <f>$S28*'Tabell 3.1'!R$7/100</f>
        <v>0</v>
      </c>
      <c r="S28" s="374">
        <v>0</v>
      </c>
    </row>
    <row r="29" spans="1:19" ht="16.5" customHeight="1" x14ac:dyDescent="0.35">
      <c r="A29" s="52" t="s">
        <v>474</v>
      </c>
      <c r="B29" s="52"/>
      <c r="C29" s="52"/>
      <c r="D29" s="52">
        <f>$S29*'Tabell 3.1'!D$7/100</f>
        <v>6944.2978980734642</v>
      </c>
      <c r="E29" s="52">
        <f>$S29*'Tabell 3.1'!E$7/100</f>
        <v>6449.5615505132228</v>
      </c>
      <c r="F29" s="52">
        <f>$S29*'Tabell 3.1'!F$7/100</f>
        <v>5891.0802093011325</v>
      </c>
      <c r="G29" s="52">
        <f>$S29*'Tabell 3.1'!G$7/100</f>
        <v>5163.1132464370212</v>
      </c>
      <c r="H29" s="52">
        <f>$S29*'Tabell 3.1'!H$7/100</f>
        <v>6111.5280205062882</v>
      </c>
      <c r="I29" s="52">
        <f>$S29*'Tabell 3.1'!I$7/100</f>
        <v>5497.9850124235836</v>
      </c>
      <c r="J29" s="52">
        <f>$S29*'Tabell 3.1'!J$7/100</f>
        <v>6344.5312861872862</v>
      </c>
      <c r="K29" s="52">
        <f>$S29*'Tabell 3.1'!K$7/100</f>
        <v>6546.844346124728</v>
      </c>
      <c r="L29" s="52">
        <f>$S29*'Tabell 3.1'!L$7/100</f>
        <v>5657.253346616686</v>
      </c>
      <c r="M29" s="52">
        <f>$S29*'Tabell 3.1'!M$7/100</f>
        <v>5404.4735573585785</v>
      </c>
      <c r="N29" s="52">
        <f>$S29*'Tabell 3.1'!N$7/100</f>
        <v>5933.0188291492605</v>
      </c>
      <c r="O29" s="52">
        <f>$S29*'Tabell 3.1'!O$7/100</f>
        <v>7158.2874785708345</v>
      </c>
      <c r="P29" s="52">
        <f>$S29*'Tabell 3.1'!P$7/100</f>
        <v>6879.4896515408227</v>
      </c>
      <c r="Q29" s="52">
        <f>$S29*'Tabell 3.1'!Q$7/100</f>
        <v>6609.6305615563006</v>
      </c>
      <c r="R29" s="52">
        <f>$S29*'Tabell 3.1'!R$7/100</f>
        <v>6200.9050056407896</v>
      </c>
      <c r="S29" s="374">
        <v>92792</v>
      </c>
    </row>
    <row r="30" spans="1:19" ht="16.5" customHeight="1" x14ac:dyDescent="0.35">
      <c r="A30" s="52" t="s">
        <v>126</v>
      </c>
      <c r="B30" s="52"/>
      <c r="C30" s="52"/>
      <c r="D30" s="52">
        <f>$S30*'Tabell 3.1'!D$7/100</f>
        <v>-190.55290142410087</v>
      </c>
      <c r="E30" s="52">
        <f>$S30*'Tabell 3.1'!E$7/100</f>
        <v>-176.97723864993898</v>
      </c>
      <c r="F30" s="52">
        <f>$S30*'Tabell 3.1'!F$7/100</f>
        <v>-161.65240070070428</v>
      </c>
      <c r="G30" s="52">
        <f>$S30*'Tabell 3.1'!G$7/100</f>
        <v>-141.6768439272642</v>
      </c>
      <c r="H30" s="52">
        <f>$S30*'Tabell 3.1'!H$7/100</f>
        <v>-167.7015320390054</v>
      </c>
      <c r="I30" s="52">
        <f>$S30*'Tabell 3.1'!I$7/100</f>
        <v>-150.86579111103276</v>
      </c>
      <c r="J30" s="52">
        <f>$S30*'Tabell 3.1'!J$7/100</f>
        <v>-174.09518751987446</v>
      </c>
      <c r="K30" s="52">
        <f>$S30*'Tabell 3.1'!K$7/100</f>
        <v>-179.64669771326098</v>
      </c>
      <c r="L30" s="52">
        <f>$S30*'Tabell 3.1'!L$7/100</f>
        <v>-155.23614555592181</v>
      </c>
      <c r="M30" s="52">
        <f>$S30*'Tabell 3.1'!M$7/100</f>
        <v>-148.29981837475805</v>
      </c>
      <c r="N30" s="52">
        <f>$S30*'Tabell 3.1'!N$7/100</f>
        <v>-162.80320468565432</v>
      </c>
      <c r="O30" s="52">
        <f>$S30*'Tabell 3.1'!O$7/100</f>
        <v>-196.42481764036981</v>
      </c>
      <c r="P30" s="52">
        <f>$S30*'Tabell 3.1'!P$7/100</f>
        <v>-188.77455038065997</v>
      </c>
      <c r="Q30" s="52">
        <f>$S30*'Tabell 3.1'!Q$7/100</f>
        <v>-181.36956382521797</v>
      </c>
      <c r="R30" s="52">
        <f>$S30*'Tabell 3.1'!R$7/100</f>
        <v>-170.15405410644766</v>
      </c>
      <c r="S30" s="374">
        <v>-2546.2307476542114</v>
      </c>
    </row>
    <row r="31" spans="1:19" ht="16.5" customHeight="1" x14ac:dyDescent="0.35">
      <c r="A31" s="52" t="s">
        <v>475</v>
      </c>
      <c r="B31" s="52"/>
      <c r="C31" s="52"/>
      <c r="D31" s="52">
        <f>$S31*'Tabell 3.1'!D$7/100</f>
        <v>-1496.7449560465266</v>
      </c>
      <c r="E31" s="52">
        <f>$S31*'Tabell 3.1'!E$7/100</f>
        <v>-1390.1115506753217</v>
      </c>
      <c r="F31" s="52">
        <f>$S31*'Tabell 3.1'!F$7/100</f>
        <v>-1269.7388156955626</v>
      </c>
      <c r="G31" s="52">
        <f>$S31*'Tabell 3.1'!G$7/100</f>
        <v>-1112.8358579267654</v>
      </c>
      <c r="H31" s="52">
        <f>$S31*'Tabell 3.1'!H$7/100</f>
        <v>-1317.2532159035882</v>
      </c>
      <c r="I31" s="52">
        <f>$S31*'Tabell 3.1'!I$7/100</f>
        <v>-1185.0127192912287</v>
      </c>
      <c r="J31" s="52">
        <f>$S31*'Tabell 3.1'!J$7/100</f>
        <v>-1367.4737663133214</v>
      </c>
      <c r="K31" s="52">
        <f>$S31*'Tabell 3.1'!K$7/100</f>
        <v>-1411.0794779991222</v>
      </c>
      <c r="L31" s="52">
        <f>$S31*'Tabell 3.1'!L$7/100</f>
        <v>-1219.3407506286503</v>
      </c>
      <c r="M31" s="52">
        <f>$S31*'Tabell 3.1'!M$7/100</f>
        <v>-1164.8576509523621</v>
      </c>
      <c r="N31" s="52">
        <f>$S31*'Tabell 3.1'!N$7/100</f>
        <v>-1278.7780906003234</v>
      </c>
      <c r="O31" s="52">
        <f>$S31*'Tabell 3.1'!O$7/100</f>
        <v>-1542.8673761899377</v>
      </c>
      <c r="P31" s="52">
        <f>$S31*'Tabell 3.1'!P$7/100</f>
        <v>-1482.7764573542597</v>
      </c>
      <c r="Q31" s="52">
        <f>$S31*'Tabell 3.1'!Q$7/100</f>
        <v>-1424.6121565558021</v>
      </c>
      <c r="R31" s="52">
        <f>$S31*'Tabell 3.1'!R$7/100</f>
        <v>-1336.5171578672275</v>
      </c>
      <c r="S31" s="374">
        <v>-20000</v>
      </c>
    </row>
    <row r="32" spans="1:19" ht="16.5" customHeight="1" x14ac:dyDescent="0.35">
      <c r="A32" s="59" t="s">
        <v>129</v>
      </c>
      <c r="B32" s="59"/>
      <c r="C32" s="59"/>
      <c r="D32" s="59">
        <f>$S32*'Tabell 3.1'!D$7/100</f>
        <v>0</v>
      </c>
      <c r="E32" s="59">
        <f>$S32*'Tabell 3.1'!E$7/100</f>
        <v>0</v>
      </c>
      <c r="F32" s="59">
        <f>$S32*'Tabell 3.1'!F$7/100</f>
        <v>0</v>
      </c>
      <c r="G32" s="59">
        <f>$S32*'Tabell 3.1'!G$7/100</f>
        <v>0</v>
      </c>
      <c r="H32" s="59">
        <f>$S32*'Tabell 3.1'!H$7/100</f>
        <v>0</v>
      </c>
      <c r="I32" s="59">
        <f>$S32*'Tabell 3.1'!I$7/100</f>
        <v>0</v>
      </c>
      <c r="J32" s="59">
        <f>$S32*'Tabell 3.1'!J$7/100</f>
        <v>0</v>
      </c>
      <c r="K32" s="59">
        <f>$S32*'Tabell 3.1'!K$7/100</f>
        <v>0</v>
      </c>
      <c r="L32" s="59">
        <f>$S32*'Tabell 3.1'!L$7/100</f>
        <v>0</v>
      </c>
      <c r="M32" s="59">
        <f>$S32*'Tabell 3.1'!M$7/100</f>
        <v>0</v>
      </c>
      <c r="N32" s="59">
        <f>$S32*'Tabell 3.1'!N$7/100</f>
        <v>0</v>
      </c>
      <c r="O32" s="59">
        <f>$S32*'Tabell 3.1'!O$7/100</f>
        <v>0</v>
      </c>
      <c r="P32" s="59">
        <f>$S32*'Tabell 3.1'!P$7/100</f>
        <v>0</v>
      </c>
      <c r="Q32" s="59">
        <f>$S32*'Tabell 3.1'!Q$7/100</f>
        <v>0</v>
      </c>
      <c r="R32" s="59">
        <f>$S32*'Tabell 3.1'!R$7/100</f>
        <v>0</v>
      </c>
      <c r="S32" s="374">
        <v>0</v>
      </c>
    </row>
    <row r="33" spans="1:21" ht="16.5" customHeight="1" x14ac:dyDescent="0.35">
      <c r="A33" s="352" t="s">
        <v>131</v>
      </c>
      <c r="B33" s="352"/>
      <c r="C33" s="352"/>
      <c r="D33" s="352">
        <f>'Tabell 2.1'!D13+'Tabell 2.1'!D14-SUM(D23:D27)</f>
        <v>34.426882159161323</v>
      </c>
      <c r="E33" s="352">
        <f>'Tabell 2.1'!E13+'Tabell 2.1'!E14-SUM(E23:E27)</f>
        <v>55.996202863381768</v>
      </c>
      <c r="F33" s="352">
        <f>'Tabell 2.1'!F13+'Tabell 2.1'!F14-SUM(F23:F27)</f>
        <v>121.61386917668278</v>
      </c>
      <c r="G33" s="352">
        <f>'Tabell 2.1'!G13+'Tabell 2.1'!G14-SUM(G23:G27)</f>
        <v>177.06604319680264</v>
      </c>
      <c r="H33" s="352">
        <f>'Tabell 2.1'!H13+'Tabell 2.1'!H14-SUM(H23:H27)</f>
        <v>62.738059011659061</v>
      </c>
      <c r="I33" s="352">
        <f>'Tabell 2.1'!I13+'Tabell 2.1'!I14-SUM(I23:I27)</f>
        <v>72.078584032555227</v>
      </c>
      <c r="J33" s="352">
        <f>'Tabell 2.1'!J13+'Tabell 2.1'!J14-SUM(J23:J27)</f>
        <v>31.837545379319636</v>
      </c>
      <c r="K33" s="352">
        <f>'Tabell 2.1'!K13+'Tabell 2.1'!K14-SUM(K23:K27)</f>
        <v>-47.446956129111641</v>
      </c>
      <c r="L33" s="352">
        <f>'Tabell 2.1'!L13+'Tabell 2.1'!L14-SUM(L23:L27)</f>
        <v>-23.549593473439018</v>
      </c>
      <c r="M33" s="352">
        <f>'Tabell 2.1'!M13+'Tabell 2.1'!M14-SUM(M23:M27)</f>
        <v>-173.18530259677209</v>
      </c>
      <c r="N33" s="352">
        <f>'Tabell 2.1'!N13+'Tabell 2.1'!N14-SUM(N23:N27)</f>
        <v>-99.128376147640665</v>
      </c>
      <c r="O33" s="352">
        <f>'Tabell 2.1'!O13+'Tabell 2.1'!O14-SUM(O23:O27)</f>
        <v>-70.950597621151246</v>
      </c>
      <c r="P33" s="352">
        <f>'Tabell 2.1'!P13+'Tabell 2.1'!P14-SUM(P23:P27)</f>
        <v>-49.60736476953025</v>
      </c>
      <c r="Q33" s="352">
        <f>'Tabell 2.1'!Q13+'Tabell 2.1'!Q14-SUM(Q23:Q27)</f>
        <v>-110.56977877729514</v>
      </c>
      <c r="R33" s="352">
        <f>'Tabell 2.1'!R13+'Tabell 2.1'!R14-SUM(R23:R27)</f>
        <v>18.680783695359423</v>
      </c>
      <c r="S33" s="352">
        <f>SUM(D33:R33)</f>
        <v>-1.8189894035458565E-11</v>
      </c>
      <c r="U33" s="29"/>
    </row>
    <row r="34" spans="1:21" ht="16.5" customHeight="1" x14ac:dyDescent="0.35">
      <c r="A34" s="50" t="s">
        <v>18</v>
      </c>
      <c r="B34" s="50"/>
      <c r="C34" s="50"/>
      <c r="D34" s="50">
        <f t="shared" ref="D34:S34" si="20">SUM(D35:D35)</f>
        <v>1323.4712428918124</v>
      </c>
      <c r="E34" s="50">
        <f t="shared" si="20"/>
        <v>1229.1824697977086</v>
      </c>
      <c r="F34" s="50">
        <f t="shared" si="20"/>
        <v>1122.7449284314453</v>
      </c>
      <c r="G34" s="50">
        <f t="shared" si="20"/>
        <v>984.00615954982379</v>
      </c>
      <c r="H34" s="50">
        <f t="shared" si="20"/>
        <v>1164.7587278062397</v>
      </c>
      <c r="I34" s="50">
        <f t="shared" si="20"/>
        <v>1047.8273202840955</v>
      </c>
      <c r="J34" s="50">
        <f t="shared" si="20"/>
        <v>1209.1653944203308</v>
      </c>
      <c r="K34" s="50">
        <f t="shared" si="20"/>
        <v>1247.7230025210624</v>
      </c>
      <c r="L34" s="50">
        <f t="shared" si="20"/>
        <v>1078.1812975042164</v>
      </c>
      <c r="M34" s="50">
        <f t="shared" si="20"/>
        <v>1030.0055442779369</v>
      </c>
      <c r="N34" s="50">
        <f t="shared" si="20"/>
        <v>1130.737753357773</v>
      </c>
      <c r="O34" s="50">
        <f t="shared" si="20"/>
        <v>1364.2542075951726</v>
      </c>
      <c r="P34" s="50">
        <f t="shared" si="20"/>
        <v>1311.1198357593516</v>
      </c>
      <c r="Q34" s="50">
        <f t="shared" si="20"/>
        <v>1259.6890431191696</v>
      </c>
      <c r="R34" s="50">
        <f t="shared" si="20"/>
        <v>1181.792540487965</v>
      </c>
      <c r="S34" s="50">
        <f t="shared" si="20"/>
        <v>17684.659467804104</v>
      </c>
      <c r="U34" s="29"/>
    </row>
    <row r="35" spans="1:21" ht="16.5" customHeight="1" x14ac:dyDescent="0.35">
      <c r="A35" s="52" t="s">
        <v>132</v>
      </c>
      <c r="B35" s="52"/>
      <c r="C35" s="52"/>
      <c r="D35" s="52">
        <f>$S35*'Tabell 3.1'!D$7/100</f>
        <v>1323.4712428918124</v>
      </c>
      <c r="E35" s="52">
        <f>$S35*'Tabell 3.1'!E$7/100</f>
        <v>1229.1824697977086</v>
      </c>
      <c r="F35" s="52">
        <f>$S35*'Tabell 3.1'!F$7/100</f>
        <v>1122.7449284314453</v>
      </c>
      <c r="G35" s="52">
        <f>$S35*'Tabell 3.1'!G$7/100</f>
        <v>984.00615954982379</v>
      </c>
      <c r="H35" s="52">
        <f>$S35*'Tabell 3.1'!H$7/100</f>
        <v>1164.7587278062397</v>
      </c>
      <c r="I35" s="52">
        <f>$S35*'Tabell 3.1'!I$7/100</f>
        <v>1047.8273202840955</v>
      </c>
      <c r="J35" s="52">
        <f>$S35*'Tabell 3.1'!J$7/100</f>
        <v>1209.1653944203308</v>
      </c>
      <c r="K35" s="52">
        <f>$S35*'Tabell 3.1'!K$7/100</f>
        <v>1247.7230025210624</v>
      </c>
      <c r="L35" s="52">
        <f>$S35*'Tabell 3.1'!L$7/100</f>
        <v>1078.1812975042164</v>
      </c>
      <c r="M35" s="52">
        <f>$S35*'Tabell 3.1'!M$7/100</f>
        <v>1030.0055442779369</v>
      </c>
      <c r="N35" s="52">
        <f>$S35*'Tabell 3.1'!N$7/100</f>
        <v>1130.737753357773</v>
      </c>
      <c r="O35" s="52">
        <f>$S35*'Tabell 3.1'!O$7/100</f>
        <v>1364.2542075951726</v>
      </c>
      <c r="P35" s="52">
        <f>$S35*'Tabell 3.1'!P$7/100</f>
        <v>1311.1198357593516</v>
      </c>
      <c r="Q35" s="52">
        <f>$S35*'Tabell 3.1'!Q$7/100</f>
        <v>1259.6890431191696</v>
      </c>
      <c r="R35" s="52">
        <f>$S35*'Tabell 3.1'!R$7/100</f>
        <v>1181.792540487965</v>
      </c>
      <c r="S35" s="374">
        <v>17684.659467804104</v>
      </c>
    </row>
    <row r="36" spans="1:21" ht="16.5" customHeight="1" thickBot="1" x14ac:dyDescent="0.4">
      <c r="A36" s="155" t="s">
        <v>133</v>
      </c>
      <c r="B36" s="156"/>
      <c r="C36" s="156"/>
      <c r="D36" s="157">
        <f t="shared" ref="D36:S36" si="21">D27+D34+D23+SUM(D24:D26)+D33</f>
        <v>41338.795844447261</v>
      </c>
      <c r="E36" s="157">
        <f t="shared" si="21"/>
        <v>38848.838337786117</v>
      </c>
      <c r="F36" s="157">
        <f t="shared" si="21"/>
        <v>35009.141416378006</v>
      </c>
      <c r="G36" s="157">
        <f t="shared" si="21"/>
        <v>30751.602125233141</v>
      </c>
      <c r="H36" s="157">
        <f t="shared" si="21"/>
        <v>34305.386661497738</v>
      </c>
      <c r="I36" s="157">
        <f t="shared" si="21"/>
        <v>30490.40905771124</v>
      </c>
      <c r="J36" s="157">
        <f t="shared" si="21"/>
        <v>35410.69968404188</v>
      </c>
      <c r="K36" s="157">
        <f t="shared" si="21"/>
        <v>36417.740968929189</v>
      </c>
      <c r="L36" s="157">
        <f t="shared" si="21"/>
        <v>31401.232175382655</v>
      </c>
      <c r="M36" s="157">
        <f t="shared" si="21"/>
        <v>32260.553012377728</v>
      </c>
      <c r="N36" s="157">
        <f t="shared" si="21"/>
        <v>32798.186777831041</v>
      </c>
      <c r="O36" s="157">
        <f t="shared" si="21"/>
        <v>39524.999871572109</v>
      </c>
      <c r="P36" s="157">
        <f t="shared" si="21"/>
        <v>38037.122772233655</v>
      </c>
      <c r="Q36" s="157">
        <f t="shared" si="21"/>
        <v>36508.129764224912</v>
      </c>
      <c r="R36" s="157">
        <f t="shared" si="21"/>
        <v>32142.169617807194</v>
      </c>
      <c r="S36" s="157">
        <f t="shared" si="21"/>
        <v>525245.0080874539</v>
      </c>
    </row>
    <row r="37" spans="1:21" ht="16.5" customHeight="1" thickBot="1" x14ac:dyDescent="0.4">
      <c r="A37" s="52"/>
      <c r="B37" s="52"/>
      <c r="C37" s="52"/>
      <c r="D37" s="52"/>
      <c r="E37" s="52"/>
      <c r="F37" s="52"/>
      <c r="G37" s="52"/>
      <c r="H37" s="52"/>
      <c r="I37" s="52"/>
      <c r="J37" s="52"/>
      <c r="K37" s="52"/>
      <c r="L37" s="52"/>
      <c r="M37" s="52"/>
      <c r="N37" s="52"/>
      <c r="O37" s="52"/>
      <c r="P37" s="52"/>
      <c r="Q37" s="52"/>
      <c r="R37" s="52"/>
      <c r="S37" s="52"/>
    </row>
    <row r="38" spans="1:21" ht="16.5" customHeight="1" x14ac:dyDescent="0.35">
      <c r="A38" s="158" t="str">
        <f>'Tabell 2.1'!A18</f>
        <v>FO2A Barnehager</v>
      </c>
      <c r="B38" s="158"/>
      <c r="C38" s="159"/>
      <c r="D38" s="160"/>
      <c r="E38" s="160"/>
      <c r="F38" s="160"/>
      <c r="G38" s="160"/>
      <c r="H38" s="160"/>
      <c r="I38" s="160"/>
      <c r="J38" s="160"/>
      <c r="K38" s="160"/>
      <c r="L38" s="160"/>
      <c r="M38" s="160"/>
      <c r="N38" s="160"/>
      <c r="O38" s="160"/>
      <c r="P38" s="160"/>
      <c r="Q38" s="160"/>
      <c r="R38" s="160"/>
      <c r="S38" s="160"/>
    </row>
    <row r="39" spans="1:21" ht="16.5" customHeight="1" x14ac:dyDescent="0.35">
      <c r="A39" s="58" t="str">
        <f>A23</f>
        <v>Bydelsfordelt Dok3 2025</v>
      </c>
      <c r="B39" s="58"/>
      <c r="C39" s="58"/>
      <c r="D39" s="58">
        <f>'Tabell 2.1 DOK32025'!D22</f>
        <v>796124.3907685884</v>
      </c>
      <c r="E39" s="58">
        <f>'Tabell 2.1 DOK32025'!E22</f>
        <v>733258.89974919742</v>
      </c>
      <c r="F39" s="58">
        <f>'Tabell 2.1 DOK32025'!F22</f>
        <v>632164.9936347102</v>
      </c>
      <c r="G39" s="58">
        <f>'Tabell 2.1 DOK32025'!G22</f>
        <v>460659.32808582339</v>
      </c>
      <c r="H39" s="58">
        <f>'Tabell 2.1 DOK32025'!H22</f>
        <v>455823.04190140613</v>
      </c>
      <c r="I39" s="58">
        <f>'Tabell 2.1 DOK32025'!I22</f>
        <v>493907.79108824674</v>
      </c>
      <c r="J39" s="58">
        <f>'Tabell 2.1 DOK32025'!J22</f>
        <v>706825.30641796684</v>
      </c>
      <c r="K39" s="58">
        <f>'Tabell 2.1 DOK32025'!K22</f>
        <v>885288.8226020101</v>
      </c>
      <c r="L39" s="58">
        <f>'Tabell 2.1 DOK32025'!L22</f>
        <v>499287.76313672739</v>
      </c>
      <c r="M39" s="58">
        <f>'Tabell 2.1 DOK32025'!M22</f>
        <v>310086.36579618522</v>
      </c>
      <c r="N39" s="58">
        <f>'Tabell 2.1 DOK32025'!N22</f>
        <v>366536.54918733047</v>
      </c>
      <c r="O39" s="58">
        <f>'Tabell 2.1 DOK32025'!O22</f>
        <v>623330.60779118014</v>
      </c>
      <c r="P39" s="58">
        <f>'Tabell 2.1 DOK32025'!P22</f>
        <v>650240.80800187588</v>
      </c>
      <c r="Q39" s="58">
        <f>'Tabell 2.1 DOK32025'!Q22</f>
        <v>712609.22894798825</v>
      </c>
      <c r="R39" s="58">
        <f>'Tabell 2.1 DOK32025'!R22</f>
        <v>477415.09672750643</v>
      </c>
      <c r="S39" s="58">
        <f>'Tabell 2.1 DOK32025'!S22</f>
        <v>8803558.9938367419</v>
      </c>
    </row>
    <row r="40" spans="1:21" ht="16.5" customHeight="1" x14ac:dyDescent="0.35">
      <c r="A40" s="50" t="str">
        <f>A27</f>
        <v>Reelle endringer</v>
      </c>
      <c r="B40" s="52"/>
      <c r="C40" s="52"/>
      <c r="D40" s="50">
        <f t="shared" ref="D40:S40" si="22">SUM(D41:D45)</f>
        <v>-250119.82426750573</v>
      </c>
      <c r="E40" s="50">
        <f t="shared" si="22"/>
        <v>-186945.64731699417</v>
      </c>
      <c r="F40" s="50">
        <f t="shared" si="22"/>
        <v>-214835.77295983981</v>
      </c>
      <c r="G40" s="50">
        <f t="shared" si="22"/>
        <v>-237010.40045437875</v>
      </c>
      <c r="H40" s="50">
        <f t="shared" si="22"/>
        <v>-230839.87161772262</v>
      </c>
      <c r="I40" s="50">
        <f t="shared" si="22"/>
        <v>-181340.22633828755</v>
      </c>
      <c r="J40" s="50">
        <f t="shared" si="22"/>
        <v>-361480.11110824521</v>
      </c>
      <c r="K40" s="50">
        <f t="shared" si="22"/>
        <v>-436913.50502325321</v>
      </c>
      <c r="L40" s="50">
        <f t="shared" si="22"/>
        <v>-143606.05720752582</v>
      </c>
      <c r="M40" s="50">
        <f t="shared" si="22"/>
        <v>-26804.705661092899</v>
      </c>
      <c r="N40" s="50">
        <f t="shared" si="22"/>
        <v>-38789.449545441355</v>
      </c>
      <c r="O40" s="50">
        <f t="shared" si="22"/>
        <v>-250046.71655418305</v>
      </c>
      <c r="P40" s="50">
        <f t="shared" si="22"/>
        <v>-148991.34146961474</v>
      </c>
      <c r="Q40" s="50">
        <f t="shared" si="22"/>
        <v>-235580.25814767869</v>
      </c>
      <c r="R40" s="50">
        <f t="shared" si="22"/>
        <v>-165559.26201899655</v>
      </c>
      <c r="S40" s="50">
        <f t="shared" si="22"/>
        <v>-3108863.1496907594</v>
      </c>
    </row>
    <row r="41" spans="1:21" ht="16.5" customHeight="1" x14ac:dyDescent="0.35">
      <c r="A41" s="52" t="str">
        <f>A28</f>
        <v xml:space="preserve"> - herav nye tiltak</v>
      </c>
      <c r="B41" s="52"/>
      <c r="C41" s="52"/>
      <c r="D41" s="52">
        <f>$S41*'Tabell 3.1'!D12/100</f>
        <v>601.30438067280386</v>
      </c>
      <c r="E41" s="52">
        <f>$S41*'Tabell 3.1'!E12/100</f>
        <v>621.66391458101748</v>
      </c>
      <c r="F41" s="52">
        <f>$S41*'Tabell 3.1'!F12/100</f>
        <v>456.36314579578436</v>
      </c>
      <c r="G41" s="52">
        <f>$S41*'Tabell 3.1'!G12/100</f>
        <v>245.5679189555745</v>
      </c>
      <c r="H41" s="52">
        <f>$S41*'Tabell 3.1'!H12/100</f>
        <v>242.48543912854214</v>
      </c>
      <c r="I41" s="52">
        <f>$S41*'Tabell 3.1'!I12/100</f>
        <v>352.33279730619375</v>
      </c>
      <c r="J41" s="52">
        <f>$S41*'Tabell 3.1'!J12/100</f>
        <v>359.43008443326818</v>
      </c>
      <c r="K41" s="52">
        <f>$S41*'Tabell 3.1'!K12/100</f>
        <v>408.3861985602814</v>
      </c>
      <c r="L41" s="52">
        <f>$S41*'Tabell 3.1'!L12/100</f>
        <v>377.78667558846058</v>
      </c>
      <c r="M41" s="52">
        <f>$S41*'Tabell 3.1'!M12/100</f>
        <v>326.73170942292541</v>
      </c>
      <c r="N41" s="52">
        <f>$S41*'Tabell 3.1'!N12/100</f>
        <v>369.65669080587531</v>
      </c>
      <c r="O41" s="52">
        <f>$S41*'Tabell 3.1'!O12/100</f>
        <v>389.18203697508005</v>
      </c>
      <c r="P41" s="52">
        <f>$S41*'Tabell 3.1'!P12/100</f>
        <v>579.67349111957731</v>
      </c>
      <c r="Q41" s="52">
        <f>$S41*'Tabell 3.1'!Q12/100</f>
        <v>533.70840843109534</v>
      </c>
      <c r="R41" s="52">
        <f>$S41*'Tabell 3.1'!R12/100</f>
        <v>335.72710822351968</v>
      </c>
      <c r="S41" s="374">
        <v>6200</v>
      </c>
    </row>
    <row r="42" spans="1:21" ht="16.5" customHeight="1" x14ac:dyDescent="0.35">
      <c r="A42" s="52" t="s">
        <v>476</v>
      </c>
      <c r="B42" s="52"/>
      <c r="C42" s="52"/>
      <c r="D42" s="52">
        <f>$S42*'Tabell 3.1'!D12/100+('Tabell 2.1 DOK32025'!$S$19+'Tabell 2.1 DOK32025'!$S$21)*('Tabell 3.1'!D12-'Tabell 3.1 DOK32025'!D21)/100</f>
        <v>-234184.27381620611</v>
      </c>
      <c r="E42" s="52">
        <f>$S42*'Tabell 3.1'!E12/100+('Tabell 2.1 DOK32025'!$S$19+'Tabell 2.1 DOK32025'!$S$21)*('Tabell 3.1'!E12-'Tabell 3.1 DOK32025'!E21)/100</f>
        <v>-170470.53588761509</v>
      </c>
      <c r="F42" s="52">
        <f>$S42*'Tabell 3.1'!F12/100+('Tabell 2.1 DOK32025'!$S$19+'Tabell 2.1 DOK32025'!$S$21)*('Tabell 3.1'!F12-'Tabell 3.1 DOK32025'!F21)/100</f>
        <v>-202741.40250837995</v>
      </c>
      <c r="G42" s="52">
        <f>$S42*'Tabell 3.1'!G12/100+('Tabell 2.1 DOK32025'!$S$19+'Tabell 2.1 DOK32025'!$S$21)*('Tabell 3.1'!G12-'Tabell 3.1 DOK32025'!G21)/100</f>
        <v>-230502.44859585637</v>
      </c>
      <c r="H42" s="52">
        <f>$S42*'Tabell 3.1'!H12/100+('Tabell 2.1 DOK32025'!$S$19+'Tabell 2.1 DOK32025'!$S$21)*('Tabell 3.1'!H12-'Tabell 3.1 DOK32025'!H21)/100</f>
        <v>-224413.61052078064</v>
      </c>
      <c r="I42" s="52">
        <f>$S42*'Tabell 3.1'!I12/100+('Tabell 2.1 DOK32025'!$S$19+'Tabell 2.1 DOK32025'!$S$21)*('Tabell 3.1'!I12-'Tabell 3.1 DOK32025'!I21)/100</f>
        <v>-172002.83042436099</v>
      </c>
      <c r="J42" s="52">
        <f>$S42*'Tabell 3.1'!J12/100+('Tabell 2.1 DOK32025'!$S$19+'Tabell 2.1 DOK32025'!$S$21)*('Tabell 3.1'!J12-'Tabell 3.1 DOK32025'!J21)/100</f>
        <v>-351954.62546685938</v>
      </c>
      <c r="K42" s="52">
        <f>$S42*'Tabell 3.1'!K12/100+('Tabell 2.1 DOK32025'!$S$19+'Tabell 2.1 DOK32025'!$S$21)*('Tabell 3.1'!K12-'Tabell 3.1 DOK32025'!K21)/100</f>
        <v>-426090.60221404681</v>
      </c>
      <c r="L42" s="52">
        <f>$S42*'Tabell 3.1'!L12/100+('Tabell 2.1 DOK32025'!$S$19+'Tabell 2.1 DOK32025'!$S$21)*('Tabell 3.1'!L12-'Tabell 3.1 DOK32025'!L21)/100</f>
        <v>-133594.09184992674</v>
      </c>
      <c r="M42" s="52">
        <f>$S42*'Tabell 3.1'!M12/100+('Tabell 2.1 DOK32025'!$S$19+'Tabell 2.1 DOK32025'!$S$21)*('Tabell 3.1'!M12-'Tabell 3.1 DOK32025'!M21)/100</f>
        <v>-18145.780486254429</v>
      </c>
      <c r="N42" s="52">
        <f>$S42*'Tabell 3.1'!N12/100+('Tabell 2.1 DOK32025'!$S$19+'Tabell 2.1 DOK32025'!$S$21)*('Tabell 3.1'!N12-'Tabell 3.1 DOK32025'!N21)/100</f>
        <v>-28992.942093747144</v>
      </c>
      <c r="O42" s="52">
        <f>$S42*'Tabell 3.1'!O12/100+('Tabell 2.1 DOK32025'!$S$19+'Tabell 2.1 DOK32025'!$S$21)*('Tabell 3.1'!O12-'Tabell 3.1 DOK32025'!O21)/100</f>
        <v>-239732.75546509758</v>
      </c>
      <c r="P42" s="52">
        <f>$S42*'Tabell 3.1'!P12/100+('Tabell 2.1 DOK32025'!$S$19+'Tabell 2.1 DOK32025'!$S$21)*('Tabell 3.1'!P12-'Tabell 3.1 DOK32025'!P21)/100</f>
        <v>-133629.04500225623</v>
      </c>
      <c r="Q42" s="52">
        <f>$S42*'Tabell 3.1'!Q12/100+('Tabell 2.1 DOK32025'!$S$19+'Tabell 2.1 DOK32025'!$S$21)*('Tabell 3.1'!Q12-'Tabell 3.1 DOK32025'!Q21)/100</f>
        <v>-221436.11161856091</v>
      </c>
      <c r="R42" s="52">
        <f>$S42*'Tabell 3.1'!R12/100+('Tabell 2.1 DOK32025'!$S$19+'Tabell 2.1 DOK32025'!$S$21)*('Tabell 3.1'!R12-'Tabell 3.1 DOK32025'!R21)/100</f>
        <v>-156661.94405005264</v>
      </c>
      <c r="S42" s="374">
        <v>-2944553</v>
      </c>
    </row>
    <row r="43" spans="1:21" ht="16.5" customHeight="1" x14ac:dyDescent="0.35">
      <c r="A43" s="52" t="str">
        <f t="shared" ref="A43:A49" si="23">A30</f>
        <v xml:space="preserve"> - herav endring i løpende pensjonsutgifter</v>
      </c>
      <c r="B43" s="52"/>
      <c r="C43" s="52"/>
      <c r="D43" s="52">
        <f>$S43*'Tabell 3.1'!D12/100</f>
        <v>-2838.7531019358485</v>
      </c>
      <c r="E43" s="52">
        <f>$S43*'Tabell 3.1'!E12/100</f>
        <v>-2934.870296311251</v>
      </c>
      <c r="F43" s="52">
        <f>$S43*'Tabell 3.1'!F12/100</f>
        <v>-2154.4867081916773</v>
      </c>
      <c r="G43" s="52">
        <f>$S43*'Tabell 3.1'!G12/100</f>
        <v>-1159.3241527545003</v>
      </c>
      <c r="H43" s="52">
        <f>$S43*'Tabell 3.1'!H12/100</f>
        <v>-1144.7717905035354</v>
      </c>
      <c r="I43" s="52">
        <f>$S43*'Tabell 3.1'!I12/100</f>
        <v>-1663.3602771155211</v>
      </c>
      <c r="J43" s="52">
        <f>$S43*'Tabell 3.1'!J12/100</f>
        <v>-1696.8665120522576</v>
      </c>
      <c r="K43" s="52">
        <f>$S43*'Tabell 3.1'!K12/100</f>
        <v>-1927.9879295967046</v>
      </c>
      <c r="L43" s="52">
        <f>$S43*'Tabell 3.1'!L12/100</f>
        <v>-1783.5278299433141</v>
      </c>
      <c r="M43" s="52">
        <f>$S43*'Tabell 3.1'!M12/100</f>
        <v>-1542.4977489559167</v>
      </c>
      <c r="N43" s="52">
        <f>$S43*'Tabell 3.1'!N12/100</f>
        <v>-1745.1462377546261</v>
      </c>
      <c r="O43" s="52">
        <f>$S43*'Tabell 3.1'!O12/100</f>
        <v>-1837.3252385830961</v>
      </c>
      <c r="P43" s="52">
        <f>$S43*'Tabell 3.1'!P12/100</f>
        <v>-2736.6338478766183</v>
      </c>
      <c r="Q43" s="52">
        <f>$S43*'Tabell 3.1'!Q12/100</f>
        <v>-2519.6330654830713</v>
      </c>
      <c r="R43" s="52">
        <f>$S43*'Tabell 3.1'!R12/100</f>
        <v>-1584.9649537013152</v>
      </c>
      <c r="S43" s="374">
        <v>-29270.149690759255</v>
      </c>
    </row>
    <row r="44" spans="1:21" ht="16.5" customHeight="1" x14ac:dyDescent="0.35">
      <c r="A44" s="52" t="str">
        <f t="shared" si="23"/>
        <v xml:space="preserve"> - herav innsparingstiltak</v>
      </c>
      <c r="B44" s="52"/>
      <c r="C44" s="52"/>
      <c r="D44" s="52">
        <f>$S44*'Tabell 3.1'!D12/100</f>
        <v>0</v>
      </c>
      <c r="E44" s="52">
        <f>$S44*'Tabell 3.1'!E12/100</f>
        <v>0</v>
      </c>
      <c r="F44" s="52">
        <f>$S44*'Tabell 3.1'!F12/100</f>
        <v>0</v>
      </c>
      <c r="G44" s="52">
        <f>$S44*'Tabell 3.1'!G12/100</f>
        <v>0</v>
      </c>
      <c r="H44" s="52">
        <f>$S44*'Tabell 3.1'!H12/100</f>
        <v>0</v>
      </c>
      <c r="I44" s="52">
        <f>$S44*'Tabell 3.1'!I12/100</f>
        <v>0</v>
      </c>
      <c r="J44" s="52">
        <f>$S44*'Tabell 3.1'!J12/100</f>
        <v>0</v>
      </c>
      <c r="K44" s="52">
        <f>$S44*'Tabell 3.1'!K12/100</f>
        <v>0</v>
      </c>
      <c r="L44" s="52">
        <f>$S44*'Tabell 3.1'!L12/100</f>
        <v>0</v>
      </c>
      <c r="M44" s="52">
        <f>$S44*'Tabell 3.1'!M12/100</f>
        <v>0</v>
      </c>
      <c r="N44" s="52">
        <f>$S44*'Tabell 3.1'!N12/100</f>
        <v>0</v>
      </c>
      <c r="O44" s="52">
        <f>$S44*'Tabell 3.1'!O12/100</f>
        <v>0</v>
      </c>
      <c r="P44" s="52">
        <f>$S44*'Tabell 3.1'!P12/100</f>
        <v>0</v>
      </c>
      <c r="Q44" s="52">
        <f>$S44*'Tabell 3.1'!Q12/100</f>
        <v>0</v>
      </c>
      <c r="R44" s="52">
        <f>$S44*'Tabell 3.1'!R12/100</f>
        <v>0</v>
      </c>
      <c r="S44" s="374">
        <v>0</v>
      </c>
    </row>
    <row r="45" spans="1:21" ht="16.5" customHeight="1" x14ac:dyDescent="0.35">
      <c r="A45" s="52" t="str">
        <f t="shared" si="23"/>
        <v xml:space="preserve"> - herav uspesifiserte rammeendringer</v>
      </c>
      <c r="B45" s="52"/>
      <c r="C45" s="52"/>
      <c r="D45" s="52">
        <f>$S45*'Tabell 3.1'!D12/100</f>
        <v>-13698.101730036584</v>
      </c>
      <c r="E45" s="52">
        <f>$S45*'Tabell 3.1'!E12/100</f>
        <v>-14161.905047648854</v>
      </c>
      <c r="F45" s="52">
        <f>$S45*'Tabell 3.1'!F12/100</f>
        <v>-10396.246889063965</v>
      </c>
      <c r="G45" s="52">
        <f>$S45*'Tabell 3.1'!G12/100</f>
        <v>-5594.1956247234411</v>
      </c>
      <c r="H45" s="52">
        <f>$S45*'Tabell 3.1'!H12/100</f>
        <v>-5523.9747455669822</v>
      </c>
      <c r="I45" s="52">
        <f>$S45*'Tabell 3.1'!I12/100</f>
        <v>-8026.3684341172266</v>
      </c>
      <c r="J45" s="52">
        <f>$S45*'Tabell 3.1'!J12/100</f>
        <v>-8188.0492137669025</v>
      </c>
      <c r="K45" s="52">
        <f>$S45*'Tabell 3.1'!K12/100</f>
        <v>-9303.3010781700232</v>
      </c>
      <c r="L45" s="52">
        <f>$S45*'Tabell 3.1'!L12/100</f>
        <v>-8606.2242032442227</v>
      </c>
      <c r="M45" s="52">
        <f>$S45*'Tabell 3.1'!M12/100</f>
        <v>-7443.159135305481</v>
      </c>
      <c r="N45" s="52">
        <f>$S45*'Tabell 3.1'!N12/100</f>
        <v>-8421.0179047454567</v>
      </c>
      <c r="O45" s="52">
        <f>$S45*'Tabell 3.1'!O12/100</f>
        <v>-8865.8178874774676</v>
      </c>
      <c r="P45" s="52">
        <f>$S45*'Tabell 3.1'!P12/100</f>
        <v>-13205.336110601467</v>
      </c>
      <c r="Q45" s="52">
        <f>$S45*'Tabell 3.1'!Q12/100</f>
        <v>-12158.221872065793</v>
      </c>
      <c r="R45" s="52">
        <f>$S45*'Tabell 3.1'!R12/100</f>
        <v>-7648.0801234661158</v>
      </c>
      <c r="S45" s="374">
        <v>-141240</v>
      </c>
    </row>
    <row r="46" spans="1:21" ht="16.5" customHeight="1" x14ac:dyDescent="0.35">
      <c r="A46" s="352" t="str">
        <f t="shared" si="23"/>
        <v>Vridningseffekter knyttet til endringer i særskilte tildelinger</v>
      </c>
      <c r="B46" s="352"/>
      <c r="C46" s="352"/>
      <c r="D46" s="352">
        <f>'Tabell 2.1'!D19+'Tabell 2.1'!D20-SUM(D39:D40)</f>
        <v>17986.226497493917</v>
      </c>
      <c r="E46" s="352">
        <f>'Tabell 2.1'!E19+'Tabell 2.1'!E20-SUM(E39:E40)</f>
        <v>23553.388221041881</v>
      </c>
      <c r="F46" s="352">
        <f>'Tabell 2.1'!F19+'Tabell 2.1'!F20-SUM(F39:F40)</f>
        <v>2149.941480049456</v>
      </c>
      <c r="G46" s="352">
        <f>'Tabell 2.1'!G19+'Tabell 2.1'!G20-SUM(G39:G40)</f>
        <v>447.66144771454856</v>
      </c>
      <c r="H46" s="352">
        <f>'Tabell 2.1'!H19+'Tabell 2.1'!H20-SUM(H39:H40)</f>
        <v>-11021.418771825905</v>
      </c>
      <c r="I46" s="352">
        <f>'Tabell 2.1'!I19+'Tabell 2.1'!I20-SUM(I39:I40)</f>
        <v>-5025.5477913544164</v>
      </c>
      <c r="J46" s="352">
        <f>'Tabell 2.1'!J19+'Tabell 2.1'!J20-SUM(J39:J40)</f>
        <v>-19250.299132706365</v>
      </c>
      <c r="K46" s="352">
        <f>'Tabell 2.1'!K19+'Tabell 2.1'!K20-SUM(K39:K40)</f>
        <v>-12168.369897933619</v>
      </c>
      <c r="L46" s="352">
        <f>'Tabell 2.1'!L19+'Tabell 2.1'!L20-SUM(L39:L40)</f>
        <v>-13690.068015432684</v>
      </c>
      <c r="M46" s="352">
        <f>'Tabell 2.1'!M19+'Tabell 2.1'!M20-SUM(M39:M40)</f>
        <v>11179.520209090668</v>
      </c>
      <c r="N46" s="352">
        <f>'Tabell 2.1'!N19+'Tabell 2.1'!N20-SUM(N39:N40)</f>
        <v>16914.686498326657</v>
      </c>
      <c r="O46" s="352">
        <f>'Tabell 2.1'!O19+'Tabell 2.1'!O20-SUM(O39:O40)</f>
        <v>-4076.4279474075884</v>
      </c>
      <c r="P46" s="352">
        <f>'Tabell 2.1'!P19+'Tabell 2.1'!P20-SUM(P39:P40)</f>
        <v>5870.2672886009677</v>
      </c>
      <c r="Q46" s="352">
        <f>'Tabell 2.1'!Q19+'Tabell 2.1'!Q20-SUM(Q39:Q40)</f>
        <v>-15596.982174546632</v>
      </c>
      <c r="R46" s="352">
        <f>'Tabell 2.1'!R19+'Tabell 2.1'!R20-SUM(R39:R40)</f>
        <v>2727.4220888885902</v>
      </c>
      <c r="S46" s="352">
        <f>SUM(D46:R46)</f>
        <v>-5.2386894822120667E-10</v>
      </c>
    </row>
    <row r="47" spans="1:21" ht="16.5" customHeight="1" x14ac:dyDescent="0.35">
      <c r="A47" s="50" t="str">
        <f t="shared" si="23"/>
        <v>Kompensasjon for forventet lønns- og prisutvikling</v>
      </c>
      <c r="B47" s="52"/>
      <c r="C47" s="52"/>
      <c r="D47" s="50">
        <f t="shared" ref="D47:S47" si="24">SUM(D48:D48)</f>
        <v>17140.668284615906</v>
      </c>
      <c r="E47" s="50">
        <f t="shared" si="24"/>
        <v>17721.033285049802</v>
      </c>
      <c r="F47" s="50">
        <f t="shared" si="24"/>
        <v>13009.001016518187</v>
      </c>
      <c r="G47" s="50">
        <f t="shared" si="24"/>
        <v>7000.1123814385674</v>
      </c>
      <c r="H47" s="50">
        <f t="shared" si="24"/>
        <v>6912.2437978934695</v>
      </c>
      <c r="I47" s="50">
        <f t="shared" si="24"/>
        <v>10043.5316929821</v>
      </c>
      <c r="J47" s="50">
        <f t="shared" si="24"/>
        <v>10245.84560965395</v>
      </c>
      <c r="K47" s="50">
        <f t="shared" si="24"/>
        <v>11641.379285653471</v>
      </c>
      <c r="L47" s="50">
        <f t="shared" si="24"/>
        <v>10769.115105005723</v>
      </c>
      <c r="M47" s="50">
        <f t="shared" si="24"/>
        <v>9313.7519520771621</v>
      </c>
      <c r="N47" s="50">
        <f t="shared" si="24"/>
        <v>10537.363305424044</v>
      </c>
      <c r="O47" s="50">
        <f t="shared" si="24"/>
        <v>11093.949108863826</v>
      </c>
      <c r="P47" s="50">
        <f t="shared" si="24"/>
        <v>16524.062262025207</v>
      </c>
      <c r="Q47" s="50">
        <f t="shared" si="24"/>
        <v>15213.790359205117</v>
      </c>
      <c r="R47" s="50">
        <f t="shared" si="24"/>
        <v>9570.1730790217171</v>
      </c>
      <c r="S47" s="50">
        <f t="shared" si="24"/>
        <v>176736.02052542826</v>
      </c>
    </row>
    <row r="48" spans="1:21" ht="16.5" customHeight="1" x14ac:dyDescent="0.35">
      <c r="A48" s="52" t="str">
        <f t="shared" si="23"/>
        <v xml:space="preserve"> - herav generell lønns- og priskompensasjon</v>
      </c>
      <c r="B48" s="52"/>
      <c r="C48" s="52"/>
      <c r="D48" s="52">
        <f>$S48*'Tabell 3.1'!D12/100</f>
        <v>17140.668284615906</v>
      </c>
      <c r="E48" s="52">
        <f>$S48*'Tabell 3.1'!E12/100</f>
        <v>17721.033285049802</v>
      </c>
      <c r="F48" s="52">
        <f>$S48*'Tabell 3.1'!F12/100</f>
        <v>13009.001016518187</v>
      </c>
      <c r="G48" s="52">
        <f>$S48*'Tabell 3.1'!G12/100</f>
        <v>7000.1123814385674</v>
      </c>
      <c r="H48" s="52">
        <f>$S48*'Tabell 3.1'!H12/100</f>
        <v>6912.2437978934695</v>
      </c>
      <c r="I48" s="52">
        <f>$S48*'Tabell 3.1'!I12/100</f>
        <v>10043.5316929821</v>
      </c>
      <c r="J48" s="52">
        <f>$S48*'Tabell 3.1'!J12/100</f>
        <v>10245.84560965395</v>
      </c>
      <c r="K48" s="52">
        <f>$S48*'Tabell 3.1'!K12/100</f>
        <v>11641.379285653471</v>
      </c>
      <c r="L48" s="52">
        <f>$S48*'Tabell 3.1'!L12/100</f>
        <v>10769.115105005723</v>
      </c>
      <c r="M48" s="52">
        <f>$S48*'Tabell 3.1'!M12/100</f>
        <v>9313.7519520771621</v>
      </c>
      <c r="N48" s="52">
        <f>$S48*'Tabell 3.1'!N12/100</f>
        <v>10537.363305424044</v>
      </c>
      <c r="O48" s="52">
        <f>$S48*'Tabell 3.1'!O12/100</f>
        <v>11093.949108863826</v>
      </c>
      <c r="P48" s="52">
        <f>$S48*'Tabell 3.1'!P12/100</f>
        <v>16524.062262025207</v>
      </c>
      <c r="Q48" s="52">
        <f>$S48*'Tabell 3.1'!Q12/100</f>
        <v>15213.790359205117</v>
      </c>
      <c r="R48" s="52">
        <f>$S48*'Tabell 3.1'!R12/100</f>
        <v>9570.1730790217171</v>
      </c>
      <c r="S48" s="374">
        <v>176736.02052542826</v>
      </c>
    </row>
    <row r="49" spans="1:19" ht="16.5" customHeight="1" thickBot="1" x14ac:dyDescent="0.4">
      <c r="A49" s="161" t="str">
        <f t="shared" si="23"/>
        <v>Bydelsfordelt budsjett 2026</v>
      </c>
      <c r="B49" s="161"/>
      <c r="C49" s="162"/>
      <c r="D49" s="163">
        <f t="shared" ref="D49:S49" si="25">D47+D40+D39+D46</f>
        <v>581131.4612831925</v>
      </c>
      <c r="E49" s="163">
        <f t="shared" si="25"/>
        <v>587587.67393829499</v>
      </c>
      <c r="F49" s="163">
        <f t="shared" si="25"/>
        <v>432488.16317143803</v>
      </c>
      <c r="G49" s="163">
        <f t="shared" si="25"/>
        <v>231096.70146059777</v>
      </c>
      <c r="H49" s="163">
        <f t="shared" si="25"/>
        <v>220873.99530975107</v>
      </c>
      <c r="I49" s="163">
        <f t="shared" si="25"/>
        <v>317585.54865158687</v>
      </c>
      <c r="J49" s="163">
        <f t="shared" si="25"/>
        <v>336340.74178666924</v>
      </c>
      <c r="K49" s="163">
        <f t="shared" si="25"/>
        <v>447848.32696647674</v>
      </c>
      <c r="L49" s="163">
        <f t="shared" si="25"/>
        <v>352760.75301877462</v>
      </c>
      <c r="M49" s="163">
        <f t="shared" si="25"/>
        <v>303774.93229626014</v>
      </c>
      <c r="N49" s="163">
        <f t="shared" si="25"/>
        <v>355199.14944563981</v>
      </c>
      <c r="O49" s="163">
        <f t="shared" si="25"/>
        <v>380301.41239845334</v>
      </c>
      <c r="P49" s="163">
        <f t="shared" si="25"/>
        <v>523643.79608288727</v>
      </c>
      <c r="Q49" s="163">
        <f t="shared" si="25"/>
        <v>476645.77898496803</v>
      </c>
      <c r="R49" s="163">
        <f t="shared" si="25"/>
        <v>324153.42987642018</v>
      </c>
      <c r="S49" s="163">
        <f t="shared" si="25"/>
        <v>5871431.8646714101</v>
      </c>
    </row>
    <row r="50" spans="1:19" ht="16.5" customHeight="1" thickBot="1" x14ac:dyDescent="0.4">
      <c r="A50" s="19"/>
      <c r="B50" s="17"/>
      <c r="C50" s="17"/>
      <c r="D50" s="53"/>
      <c r="E50" s="53"/>
      <c r="F50" s="53"/>
      <c r="G50" s="53"/>
      <c r="H50" s="53"/>
      <c r="I50" s="53"/>
      <c r="J50" s="53"/>
      <c r="K50" s="53"/>
      <c r="L50" s="53"/>
      <c r="M50" s="53"/>
      <c r="N50" s="53"/>
      <c r="O50" s="53"/>
      <c r="P50" s="53"/>
      <c r="Q50" s="53"/>
      <c r="R50" s="53"/>
      <c r="S50" s="53"/>
    </row>
    <row r="51" spans="1:19" ht="16.5" customHeight="1" x14ac:dyDescent="0.35">
      <c r="A51" s="164" t="str">
        <f>'Tabell 2.1'!A24</f>
        <v xml:space="preserve">FO2B  Barnevern </v>
      </c>
      <c r="B51" s="164"/>
      <c r="C51" s="165"/>
      <c r="D51" s="166"/>
      <c r="E51" s="166"/>
      <c r="F51" s="166"/>
      <c r="G51" s="166"/>
      <c r="H51" s="166"/>
      <c r="I51" s="166"/>
      <c r="J51" s="166"/>
      <c r="K51" s="166"/>
      <c r="L51" s="166"/>
      <c r="M51" s="166"/>
      <c r="N51" s="166"/>
      <c r="O51" s="166"/>
      <c r="P51" s="166"/>
      <c r="Q51" s="166"/>
      <c r="R51" s="166"/>
      <c r="S51" s="166"/>
    </row>
    <row r="52" spans="1:19" ht="16.5" customHeight="1" x14ac:dyDescent="0.35">
      <c r="A52" s="58" t="str">
        <f t="shared" ref="A52:A65" si="26">A23</f>
        <v>Bydelsfordelt Dok3 2025</v>
      </c>
      <c r="B52" s="58"/>
      <c r="C52" s="58"/>
      <c r="D52" s="58">
        <f>'Tabell 2.1 DOK32025'!D28</f>
        <v>256274.23677286776</v>
      </c>
      <c r="E52" s="58">
        <f>'Tabell 2.1 DOK32025'!E28</f>
        <v>188277.38504725721</v>
      </c>
      <c r="F52" s="58">
        <f>'Tabell 2.1 DOK32025'!F28</f>
        <v>154015.94763919254</v>
      </c>
      <c r="G52" s="58">
        <f>'Tabell 2.1 DOK32025'!G28</f>
        <v>82461.94544508394</v>
      </c>
      <c r="H52" s="58">
        <f>'Tabell 2.1 DOK32025'!H28</f>
        <v>101131.93106474102</v>
      </c>
      <c r="I52" s="58">
        <f>'Tabell 2.1 DOK32025'!I28</f>
        <v>62172.307725502309</v>
      </c>
      <c r="J52" s="58">
        <f>'Tabell 2.1 DOK32025'!J28</f>
        <v>80521.082388507522</v>
      </c>
      <c r="K52" s="58">
        <f>'Tabell 2.1 DOK32025'!K28</f>
        <v>88746.603766827335</v>
      </c>
      <c r="L52" s="58">
        <f>'Tabell 2.1 DOK32025'!L28</f>
        <v>151537.82452240621</v>
      </c>
      <c r="M52" s="58">
        <f>'Tabell 2.1 DOK32025'!M28</f>
        <v>161012.97104688984</v>
      </c>
      <c r="N52" s="58">
        <f>'Tabell 2.1 DOK32025'!N28</f>
        <v>222827.15999069824</v>
      </c>
      <c r="O52" s="58">
        <f>'Tabell 2.1 DOK32025'!O28</f>
        <v>282095.29849249322</v>
      </c>
      <c r="P52" s="58">
        <f>'Tabell 2.1 DOK32025'!P28</f>
        <v>159436.48515694277</v>
      </c>
      <c r="Q52" s="58">
        <f>'Tabell 2.1 DOK32025'!Q28</f>
        <v>103754.9491068627</v>
      </c>
      <c r="R52" s="58">
        <f>'Tabell 2.1 DOK32025'!R28</f>
        <v>268886.24321313627</v>
      </c>
      <c r="S52" s="58">
        <f>'Tabell 2.1 DOK32025'!S28</f>
        <v>2363152.371379409</v>
      </c>
    </row>
    <row r="53" spans="1:19" ht="16.5" customHeight="1" x14ac:dyDescent="0.35">
      <c r="A53" s="52" t="str">
        <f t="shared" si="26"/>
        <v>Effekt av oppdaterte kriterieandeler</v>
      </c>
      <c r="B53" s="52"/>
      <c r="C53" s="52"/>
      <c r="D53" s="52">
        <f>($S$52-'Tabell 2.3 DOK32025'!$S$28)*('Tabell 4.1 DOK32025'!X37-'Tabell 4.1 DOK32025'!D37)*'Tabell 4.1 DOK32025'!$C$39/100</f>
        <v>-3933.8985475868408</v>
      </c>
      <c r="E53" s="52">
        <f>($S$52-'Tabell 2.3 DOK32025'!$S$28)*('Tabell 4.1 DOK32025'!Y37-'Tabell 4.1 DOK32025'!E37)*'Tabell 4.1 DOK32025'!$C$39/100</f>
        <v>1093.8337934880628</v>
      </c>
      <c r="F53" s="52">
        <f>($S$52-'Tabell 2.3 DOK32025'!$S$28)*('Tabell 4.1 DOK32025'!Z37-'Tabell 4.1 DOK32025'!F37)*'Tabell 4.1 DOK32025'!$C$39/100</f>
        <v>-1367.0769736850996</v>
      </c>
      <c r="G53" s="52">
        <f>($S$52-'Tabell 2.3 DOK32025'!$S$28)*('Tabell 4.1 DOK32025'!AA37-'Tabell 4.1 DOK32025'!G37)*'Tabell 4.1 DOK32025'!$C$39/100</f>
        <v>10.023053428250346</v>
      </c>
      <c r="H53" s="52">
        <f>($S$52-'Tabell 2.3 DOK32025'!$S$28)*('Tabell 4.1 DOK32025'!AB37-'Tabell 4.1 DOK32025'!H37)*'Tabell 4.1 DOK32025'!$C$39/100</f>
        <v>-1255.0871967888916</v>
      </c>
      <c r="I53" s="52">
        <f>($S$52-'Tabell 2.3 DOK32025'!$S$28)*('Tabell 4.1 DOK32025'!AC37-'Tabell 4.1 DOK32025'!I37)*'Tabell 4.1 DOK32025'!$C$39/100</f>
        <v>-386.28399273851647</v>
      </c>
      <c r="J53" s="52">
        <f>($S$52-'Tabell 2.3 DOK32025'!$S$28)*('Tabell 4.1 DOK32025'!AD37-'Tabell 4.1 DOK32025'!J37)*'Tabell 4.1 DOK32025'!$C$39/100</f>
        <v>714.63141162195893</v>
      </c>
      <c r="K53" s="52">
        <f>($S$52-'Tabell 2.3 DOK32025'!$S$28)*('Tabell 4.1 DOK32025'!AE37-'Tabell 4.1 DOK32025'!K37)*'Tabell 4.1 DOK32025'!$C$39/100</f>
        <v>1171.7276211671822</v>
      </c>
      <c r="L53" s="52">
        <f>($S$52-'Tabell 2.3 DOK32025'!$S$28)*('Tabell 4.1 DOK32025'!AF37-'Tabell 4.1 DOK32025'!L37)*'Tabell 4.1 DOK32025'!$C$39/100</f>
        <v>965.24765988201079</v>
      </c>
      <c r="M53" s="52">
        <f>($S$52-'Tabell 2.3 DOK32025'!$S$28)*('Tabell 4.1 DOK32025'!AG37-'Tabell 4.1 DOK32025'!M37)*'Tabell 4.1 DOK32025'!$C$39/100</f>
        <v>-330.10759369052977</v>
      </c>
      <c r="N53" s="52">
        <f>($S$52-'Tabell 2.3 DOK32025'!$S$28)*('Tabell 4.1 DOK32025'!AH37-'Tabell 4.1 DOK32025'!N37)*'Tabell 4.1 DOK32025'!$C$39/100</f>
        <v>3444.8693142863353</v>
      </c>
      <c r="O53" s="52">
        <f>($S$52-'Tabell 2.3 DOK32025'!$S$28)*('Tabell 4.1 DOK32025'!AI37-'Tabell 4.1 DOK32025'!O37)*'Tabell 4.1 DOK32025'!$C$39/100</f>
        <v>-489.6276310573914</v>
      </c>
      <c r="P53" s="52">
        <f>($S$52-'Tabell 2.3 DOK32025'!$S$28)*('Tabell 4.1 DOK32025'!AJ37-'Tabell 4.1 DOK32025'!P37)*'Tabell 4.1 DOK32025'!$C$39/100</f>
        <v>-464.73664175691016</v>
      </c>
      <c r="Q53" s="52">
        <f>($S$52-'Tabell 2.3 DOK32025'!$S$28)*('Tabell 4.1 DOK32025'!AK37-'Tabell 4.1 DOK32025'!Q37)*'Tabell 4.1 DOK32025'!$C$39/100</f>
        <v>2383.2027515673217</v>
      </c>
      <c r="R53" s="52">
        <f>($S$52-'Tabell 2.3 DOK32025'!$S$28)*('Tabell 4.1 DOK32025'!AL37-'Tabell 4.1 DOK32025'!R37)*'Tabell 4.1 DOK32025'!$C$39/100</f>
        <v>-1556.717028137102</v>
      </c>
      <c r="S53" s="52">
        <f>($S$52-'Tabell 2.3 DOK32025'!$S$28)*('Tabell 4.1 DOK32025'!AM37-'Tabell 4.1 DOK32025'!S37)*'Tabell 4.1 DOK32025'!$C$39/100</f>
        <v>-2.6794889110754062E-10</v>
      </c>
    </row>
    <row r="54" spans="1:19" ht="16.5" customHeight="1" x14ac:dyDescent="0.35">
      <c r="A54" s="52" t="str">
        <f t="shared" si="26"/>
        <v>Effekt av oppdaterte regnskapsandeler</v>
      </c>
      <c r="B54" s="52"/>
      <c r="C54" s="52"/>
      <c r="D54" s="52">
        <f>($S$52-'Tabell 2.3 DOK32025'!$S$28)*('Tabell 4.1 DOK32025'!X40-'Tabell 4.1 DOK32025'!D40)*'Tabell 4.1 DOK32025'!$C$40/100</f>
        <v>486.85427072839434</v>
      </c>
      <c r="E54" s="52">
        <f>($S$52-'Tabell 2.3 DOK32025'!$S$28)*('Tabell 4.1 DOK32025'!Y40-'Tabell 4.1 DOK32025'!E40)*'Tabell 4.1 DOK32025'!$C$40/100</f>
        <v>-4018.724353372811</v>
      </c>
      <c r="F54" s="52">
        <f>($S$52-'Tabell 2.3 DOK32025'!$S$28)*('Tabell 4.1 DOK32025'!Z40-'Tabell 4.1 DOK32025'!F40)*'Tabell 4.1 DOK32025'!$C$40/100</f>
        <v>-4198.6991310485246</v>
      </c>
      <c r="G54" s="52">
        <f>($S$52-'Tabell 2.3 DOK32025'!$S$28)*('Tabell 4.1 DOK32025'!AA40-'Tabell 4.1 DOK32025'!G40)*'Tabell 4.1 DOK32025'!$C$40/100</f>
        <v>5245.3392321502542</v>
      </c>
      <c r="H54" s="52">
        <f>($S$52-'Tabell 2.3 DOK32025'!$S$28)*('Tabell 4.1 DOK32025'!AB40-'Tabell 4.1 DOK32025'!H40)*'Tabell 4.1 DOK32025'!$C$40/100</f>
        <v>-882.18919675075131</v>
      </c>
      <c r="I54" s="52">
        <f>($S$52-'Tabell 2.3 DOK32025'!$S$28)*('Tabell 4.1 DOK32025'!AC40-'Tabell 4.1 DOK32025'!I40)*'Tabell 4.1 DOK32025'!$C$40/100</f>
        <v>-1271.2625922050388</v>
      </c>
      <c r="J54" s="52">
        <f>($S$52-'Tabell 2.3 DOK32025'!$S$28)*('Tabell 4.1 DOK32025'!AD40-'Tabell 4.1 DOK32025'!J40)*'Tabell 4.1 DOK32025'!$C$40/100</f>
        <v>-88.265140062340322</v>
      </c>
      <c r="K54" s="52">
        <f>($S$52-'Tabell 2.3 DOK32025'!$S$28)*('Tabell 4.1 DOK32025'!AE40-'Tabell 4.1 DOK32025'!K40)*'Tabell 4.1 DOK32025'!$C$40/100</f>
        <v>-635.73787101391633</v>
      </c>
      <c r="L54" s="52">
        <f>($S$52-'Tabell 2.3 DOK32025'!$S$28)*('Tabell 4.1 DOK32025'!AF40-'Tabell 4.1 DOK32025'!L40)*'Tabell 4.1 DOK32025'!$C$40/100</f>
        <v>-2801.7397545963095</v>
      </c>
      <c r="M54" s="52">
        <f>($S$52-'Tabell 2.3 DOK32025'!$S$28)*('Tabell 4.1 DOK32025'!AG40-'Tabell 4.1 DOK32025'!M40)*'Tabell 4.1 DOK32025'!$C$40/100</f>
        <v>-1124.8711980248374</v>
      </c>
      <c r="N54" s="52">
        <f>($S$52-'Tabell 2.3 DOK32025'!$S$28)*('Tabell 4.1 DOK32025'!AH40-'Tabell 4.1 DOK32025'!N40)*'Tabell 4.1 DOK32025'!$C$40/100</f>
        <v>4907.8634206317665</v>
      </c>
      <c r="O54" s="52">
        <f>($S$52-'Tabell 2.3 DOK32025'!$S$28)*('Tabell 4.1 DOK32025'!AI40-'Tabell 4.1 DOK32025'!O40)*'Tabell 4.1 DOK32025'!$C$40/100</f>
        <v>6722.6801381706618</v>
      </c>
      <c r="P54" s="52">
        <f>($S$52-'Tabell 2.3 DOK32025'!$S$28)*('Tabell 4.1 DOK32025'!AJ40-'Tabell 4.1 DOK32025'!P40)*'Tabell 4.1 DOK32025'!$C$40/100</f>
        <v>7104.2231648115467</v>
      </c>
      <c r="Q54" s="52">
        <f>($S$52-'Tabell 2.3 DOK32025'!$S$28)*('Tabell 4.1 DOK32025'!AK40-'Tabell 4.1 DOK32025'!Q40)*'Tabell 4.1 DOK32025'!$C$40/100</f>
        <v>313.8073978863784</v>
      </c>
      <c r="R54" s="52">
        <f>($S$52-'Tabell 2.3 DOK32025'!$S$28)*('Tabell 4.1 DOK32025'!AL40-'Tabell 4.1 DOK32025'!R40)*'Tabell 4.1 DOK32025'!$C$40/100</f>
        <v>-9759.2783873045046</v>
      </c>
      <c r="S54" s="52">
        <f>($S$52-'Tabell 2.3 DOK32025'!$S$28)*('Tabell 4.1 DOK32025'!AM40-'Tabell 4.1 DOK32025'!S40)*'Tabell 4.1 DOK32025'!$C$40/100</f>
        <v>-6.6987222776885154E-11</v>
      </c>
    </row>
    <row r="55" spans="1:19" ht="16.5" customHeight="1" x14ac:dyDescent="0.35">
      <c r="A55" s="59" t="str">
        <f t="shared" si="26"/>
        <v>Effekt av endringer i fordelingssystemet</v>
      </c>
      <c r="B55" s="59"/>
      <c r="C55" s="59"/>
      <c r="D55" s="59">
        <f>($S$52-'Tabell 2.3 DOK32025'!$S$28)*('Tabell 4.1'!D32-'Tabell 4.1 DOK32025'!X41)/100</f>
        <v>0</v>
      </c>
      <c r="E55" s="59">
        <f>($S$52-'Tabell 2.3 DOK32025'!$S$28)*('Tabell 4.1'!E32-'Tabell 4.1 DOK32025'!Y41)/100</f>
        <v>0</v>
      </c>
      <c r="F55" s="59">
        <f>($S$52-'Tabell 2.3 DOK32025'!$S$28)*('Tabell 4.1'!F32-'Tabell 4.1 DOK32025'!Z41)/100</f>
        <v>0</v>
      </c>
      <c r="G55" s="59">
        <f>($S$52-'Tabell 2.3 DOK32025'!$S$28)*('Tabell 4.1'!G32-'Tabell 4.1 DOK32025'!AA41)/100</f>
        <v>0</v>
      </c>
      <c r="H55" s="59">
        <f>($S$52-'Tabell 2.3 DOK32025'!$S$28)*('Tabell 4.1'!H32-'Tabell 4.1 DOK32025'!AB41)/100</f>
        <v>0</v>
      </c>
      <c r="I55" s="59">
        <f>($S$52-'Tabell 2.3 DOK32025'!$S$28)*('Tabell 4.1'!I32-'Tabell 4.1 DOK32025'!AC41)/100</f>
        <v>0</v>
      </c>
      <c r="J55" s="59">
        <f>($S$52-'Tabell 2.3 DOK32025'!$S$28)*('Tabell 4.1'!J32-'Tabell 4.1 DOK32025'!AD41)/100</f>
        <v>0</v>
      </c>
      <c r="K55" s="59">
        <f>($S$52-'Tabell 2.3 DOK32025'!$S$28)*('Tabell 4.1'!K32-'Tabell 4.1 DOK32025'!AE41)/100</f>
        <v>0</v>
      </c>
      <c r="L55" s="59">
        <f>($S$52-'Tabell 2.3 DOK32025'!$S$28)*('Tabell 4.1'!L32-'Tabell 4.1 DOK32025'!AF41)/100</f>
        <v>0</v>
      </c>
      <c r="M55" s="59">
        <f>($S$52-'Tabell 2.3 DOK32025'!$S$28)*('Tabell 4.1'!M32-'Tabell 4.1 DOK32025'!AG41)/100</f>
        <v>0</v>
      </c>
      <c r="N55" s="59">
        <f>($S$52-'Tabell 2.3 DOK32025'!$S$28)*('Tabell 4.1'!N32-'Tabell 4.1 DOK32025'!AH41)/100</f>
        <v>0</v>
      </c>
      <c r="O55" s="59">
        <f>($S$52-'Tabell 2.3 DOK32025'!$S$28)*('Tabell 4.1'!O32-'Tabell 4.1 DOK32025'!AI41)/100</f>
        <v>0</v>
      </c>
      <c r="P55" s="59">
        <f>($S$52-'Tabell 2.3 DOK32025'!$S$28)*('Tabell 4.1'!P32-'Tabell 4.1 DOK32025'!AJ41)/100</f>
        <v>0</v>
      </c>
      <c r="Q55" s="59">
        <f>($S$52-'Tabell 2.3 DOK32025'!$S$28)*('Tabell 4.1'!Q32-'Tabell 4.1 DOK32025'!AK41)/100</f>
        <v>0</v>
      </c>
      <c r="R55" s="59">
        <f>($S$52-'Tabell 2.3 DOK32025'!$S$28)*('Tabell 4.1'!R32-'Tabell 4.1 DOK32025'!AL41)/100</f>
        <v>0</v>
      </c>
      <c r="S55" s="59">
        <f>($S$52-'Tabell 2.3 DOK32025'!$S$28)*('Tabell 4.1'!S32-'Tabell 4.1 DOK32025'!AM41)/100</f>
        <v>0</v>
      </c>
    </row>
    <row r="56" spans="1:19" ht="16.5" customHeight="1" x14ac:dyDescent="0.35">
      <c r="A56" s="50" t="str">
        <f t="shared" si="26"/>
        <v>Reelle endringer</v>
      </c>
      <c r="B56" s="50"/>
      <c r="C56" s="50"/>
      <c r="D56" s="50">
        <f t="shared" ref="D56:S56" si="27">SUM(D57:D61)</f>
        <v>-9793.8632143477789</v>
      </c>
      <c r="E56" s="50">
        <f t="shared" si="27"/>
        <v>-7206.8935556133629</v>
      </c>
      <c r="F56" s="50">
        <f t="shared" si="27"/>
        <v>-5772.053877776525</v>
      </c>
      <c r="G56" s="50">
        <f t="shared" si="27"/>
        <v>-3204.2466460958881</v>
      </c>
      <c r="H56" s="50">
        <f t="shared" si="27"/>
        <v>-3849.1197043946786</v>
      </c>
      <c r="I56" s="50">
        <f t="shared" si="27"/>
        <v>-2352.9407753025234</v>
      </c>
      <c r="J56" s="50">
        <f t="shared" si="27"/>
        <v>-3155.1829200903803</v>
      </c>
      <c r="K56" s="50">
        <f t="shared" si="27"/>
        <v>-3471.4944065120817</v>
      </c>
      <c r="L56" s="50">
        <f t="shared" si="27"/>
        <v>-5820.7016362187005</v>
      </c>
      <c r="M56" s="50">
        <f t="shared" si="27"/>
        <v>-6203.9492336520161</v>
      </c>
      <c r="N56" s="50">
        <f t="shared" si="27"/>
        <v>-8988.7588709260053</v>
      </c>
      <c r="O56" s="50">
        <f t="shared" si="27"/>
        <v>-11210.810733713955</v>
      </c>
      <c r="P56" s="50">
        <f t="shared" si="27"/>
        <v>-6457.3819378748176</v>
      </c>
      <c r="Q56" s="50">
        <f t="shared" si="27"/>
        <v>-4139.0753400355743</v>
      </c>
      <c r="R56" s="50">
        <f t="shared" si="27"/>
        <v>-10014.871200438069</v>
      </c>
      <c r="S56" s="50">
        <f t="shared" si="27"/>
        <v>-91641.344052992354</v>
      </c>
    </row>
    <row r="57" spans="1:19" ht="16.5" customHeight="1" x14ac:dyDescent="0.35">
      <c r="A57" s="52" t="str">
        <f t="shared" si="26"/>
        <v xml:space="preserve"> - herav nye tiltak</v>
      </c>
      <c r="B57" s="52"/>
      <c r="C57" s="52"/>
      <c r="D57" s="52">
        <f>$S57*'Tabell 3.1'!D$30/100</f>
        <v>0</v>
      </c>
      <c r="E57" s="52">
        <f>$S57*'Tabell 3.1'!E$30/100</f>
        <v>0</v>
      </c>
      <c r="F57" s="52">
        <f>$S57*'Tabell 3.1'!F$30/100</f>
        <v>0</v>
      </c>
      <c r="G57" s="52">
        <f>$S57*'Tabell 3.1'!G$30/100</f>
        <v>0</v>
      </c>
      <c r="H57" s="52">
        <f>$S57*'Tabell 3.1'!H$30/100</f>
        <v>0</v>
      </c>
      <c r="I57" s="52">
        <f>$S57*'Tabell 3.1'!I$30/100</f>
        <v>0</v>
      </c>
      <c r="J57" s="52">
        <f>$S57*'Tabell 3.1'!J$30/100</f>
        <v>0</v>
      </c>
      <c r="K57" s="52">
        <f>$S57*'Tabell 3.1'!K$30/100</f>
        <v>0</v>
      </c>
      <c r="L57" s="52">
        <f>$S57*'Tabell 3.1'!L$30/100</f>
        <v>0</v>
      </c>
      <c r="M57" s="52">
        <f>$S57*'Tabell 3.1'!M$30/100</f>
        <v>0</v>
      </c>
      <c r="N57" s="52">
        <f>$S57*'Tabell 3.1'!N$30/100</f>
        <v>0</v>
      </c>
      <c r="O57" s="52">
        <f>$S57*'Tabell 3.1'!O$30/100</f>
        <v>0</v>
      </c>
      <c r="P57" s="52">
        <f>$S57*'Tabell 3.1'!P$30/100</f>
        <v>0</v>
      </c>
      <c r="Q57" s="52">
        <f>$S57*'Tabell 3.1'!Q$30/100</f>
        <v>0</v>
      </c>
      <c r="R57" s="52">
        <f>$S57*'Tabell 3.1'!R$30/100</f>
        <v>0</v>
      </c>
      <c r="S57" s="374">
        <v>0</v>
      </c>
    </row>
    <row r="58" spans="1:19" ht="16.5" customHeight="1" x14ac:dyDescent="0.35">
      <c r="A58" s="52" t="str">
        <f t="shared" si="26"/>
        <v xml:space="preserve"> - herav andre tekniske justeringer</v>
      </c>
      <c r="B58" s="52"/>
      <c r="C58" s="52"/>
      <c r="D58" s="52">
        <f>$S58*'Tabell 3.1'!D$30/100</f>
        <v>-4581.9089836343537</v>
      </c>
      <c r="E58" s="52">
        <f>$S58*'Tabell 3.1'!E$30/100</f>
        <v>-3371.634829265935</v>
      </c>
      <c r="F58" s="52">
        <f>$S58*'Tabell 3.1'!F$30/100</f>
        <v>-2700.3670500381809</v>
      </c>
      <c r="G58" s="52">
        <f>$S58*'Tabell 3.1'!G$30/100</f>
        <v>-1499.0577438348178</v>
      </c>
      <c r="H58" s="52">
        <f>$S58*'Tabell 3.1'!H$30/100</f>
        <v>-1800.7517326577727</v>
      </c>
      <c r="I58" s="52">
        <f>$S58*'Tabell 3.1'!I$30/100</f>
        <v>-1100.78732369106</v>
      </c>
      <c r="J58" s="52">
        <f>$S58*'Tabell 3.1'!J$30/100</f>
        <v>-1476.104030674328</v>
      </c>
      <c r="K58" s="52">
        <f>$S58*'Tabell 3.1'!K$30/100</f>
        <v>-1624.0855176057694</v>
      </c>
      <c r="L58" s="52">
        <f>$S58*'Tabell 3.1'!L$30/100</f>
        <v>-2723.1261591416587</v>
      </c>
      <c r="M58" s="52">
        <f>$S58*'Tabell 3.1'!M$30/100</f>
        <v>-2902.4226809741754</v>
      </c>
      <c r="N58" s="52">
        <f>$S58*'Tabell 3.1'!N$30/100</f>
        <v>-4205.253240833792</v>
      </c>
      <c r="O58" s="52">
        <f>$S58*'Tabell 3.1'!O$30/100</f>
        <v>-5244.8061904088154</v>
      </c>
      <c r="P58" s="52">
        <f>$S58*'Tabell 3.1'!P$30/100</f>
        <v>-3020.9872921813308</v>
      </c>
      <c r="Q58" s="52">
        <f>$S58*'Tabell 3.1'!Q$30/100</f>
        <v>-1936.4030382480053</v>
      </c>
      <c r="R58" s="52">
        <f>$S58*'Tabell 3.1'!R$30/100</f>
        <v>-4685.3041868100063</v>
      </c>
      <c r="S58" s="374">
        <v>-42873</v>
      </c>
    </row>
    <row r="59" spans="1:19" ht="16.5" customHeight="1" x14ac:dyDescent="0.35">
      <c r="A59" s="52" t="str">
        <f t="shared" si="26"/>
        <v xml:space="preserve"> - herav endring i løpende pensjonsutgifter</v>
      </c>
      <c r="B59" s="52"/>
      <c r="C59" s="52"/>
      <c r="D59" s="52">
        <f>$S59*'Tabell 3.1'!D$30/100</f>
        <v>-1236.7557012131938</v>
      </c>
      <c r="E59" s="52">
        <f>$S59*'Tabell 3.1'!E$30/100</f>
        <v>-910.07669781255186</v>
      </c>
      <c r="F59" s="52">
        <f>$S59*'Tabell 3.1'!F$30/100</f>
        <v>-728.88709846303846</v>
      </c>
      <c r="G59" s="52">
        <f>$S59*'Tabell 3.1'!G$30/100</f>
        <v>-404.62790023928784</v>
      </c>
      <c r="H59" s="52">
        <f>$S59*'Tabell 3.1'!H$30/100</f>
        <v>-486.06159131243095</v>
      </c>
      <c r="I59" s="52">
        <f>$S59*'Tabell 3.1'!I$30/100</f>
        <v>-297.12615489761873</v>
      </c>
      <c r="J59" s="52">
        <f>$S59*'Tabell 3.1'!J$30/100</f>
        <v>-398.43219977543214</v>
      </c>
      <c r="K59" s="52">
        <f>$S59*'Tabell 3.1'!K$30/100</f>
        <v>-438.37558326256925</v>
      </c>
      <c r="L59" s="52">
        <f>$S59*'Tabell 3.1'!L$30/100</f>
        <v>-735.03027110980997</v>
      </c>
      <c r="M59" s="52">
        <f>$S59*'Tabell 3.1'!M$30/100</f>
        <v>-783.42625548577473</v>
      </c>
      <c r="N59" s="52">
        <f>$S59*'Tabell 3.1'!N$30/100</f>
        <v>-1135.0882217920312</v>
      </c>
      <c r="O59" s="52">
        <f>$S59*'Tabell 3.1'!O$30/100</f>
        <v>-1415.6859031715751</v>
      </c>
      <c r="P59" s="52">
        <f>$S59*'Tabell 3.1'!P$30/100</f>
        <v>-815.4293920378816</v>
      </c>
      <c r="Q59" s="52">
        <f>$S59*'Tabell 3.1'!Q$30/100</f>
        <v>-522.67679387646376</v>
      </c>
      <c r="R59" s="52">
        <f>$S59*'Tabell 3.1'!R$30/100</f>
        <v>-1264.6642885426947</v>
      </c>
      <c r="S59" s="374">
        <v>-11572.344052992354</v>
      </c>
    </row>
    <row r="60" spans="1:19" ht="16.5" customHeight="1" x14ac:dyDescent="0.35">
      <c r="A60" s="52" t="str">
        <f t="shared" si="26"/>
        <v xml:space="preserve"> - herav innsparingstiltak</v>
      </c>
      <c r="B60" s="52"/>
      <c r="C60" s="52"/>
      <c r="D60" s="52">
        <f>$S60*'Tabell 3.1'!D$30/100</f>
        <v>0</v>
      </c>
      <c r="E60" s="52">
        <f>$S60*'Tabell 3.1'!E$30/100</f>
        <v>0</v>
      </c>
      <c r="F60" s="52">
        <f>$S60*'Tabell 3.1'!F$30/100</f>
        <v>0</v>
      </c>
      <c r="G60" s="52">
        <f>$S60*'Tabell 3.1'!G$30/100</f>
        <v>0</v>
      </c>
      <c r="H60" s="52">
        <f>$S60*'Tabell 3.1'!H$30/100</f>
        <v>0</v>
      </c>
      <c r="I60" s="52">
        <f>$S60*'Tabell 3.1'!I$30/100</f>
        <v>0</v>
      </c>
      <c r="J60" s="52">
        <f>$S60*'Tabell 3.1'!J$30/100</f>
        <v>0</v>
      </c>
      <c r="K60" s="52">
        <f>$S60*'Tabell 3.1'!K$30/100</f>
        <v>0</v>
      </c>
      <c r="L60" s="52">
        <f>$S60*'Tabell 3.1'!L$30/100</f>
        <v>0</v>
      </c>
      <c r="M60" s="52">
        <f>$S60*'Tabell 3.1'!M$30/100</f>
        <v>0</v>
      </c>
      <c r="N60" s="52">
        <f>$S60*'Tabell 3.1'!N$30/100</f>
        <v>0</v>
      </c>
      <c r="O60" s="52">
        <f>$S60*'Tabell 3.1'!O$30/100</f>
        <v>0</v>
      </c>
      <c r="P60" s="52">
        <f>$S60*'Tabell 3.1'!P$30/100</f>
        <v>0</v>
      </c>
      <c r="Q60" s="52">
        <f>$S60*'Tabell 3.1'!Q$30/100</f>
        <v>0</v>
      </c>
      <c r="R60" s="52">
        <f>$S60*'Tabell 3.1'!R$30/100</f>
        <v>0</v>
      </c>
      <c r="S60" s="374">
        <v>0</v>
      </c>
    </row>
    <row r="61" spans="1:19" ht="16.5" customHeight="1" x14ac:dyDescent="0.35">
      <c r="A61" s="52" t="str">
        <f t="shared" si="26"/>
        <v xml:space="preserve"> - herav uspesifiserte rammeendringer</v>
      </c>
      <c r="B61" s="52"/>
      <c r="C61" s="52"/>
      <c r="D61" s="52">
        <f>$S61*'Tabell 3.1'!D$30/100</f>
        <v>-3975.1985295002314</v>
      </c>
      <c r="E61" s="52">
        <f>$S61*'Tabell 3.1'!E$30/100</f>
        <v>-2925.1820285348758</v>
      </c>
      <c r="F61" s="52">
        <f>$S61*'Tabell 3.1'!F$30/100</f>
        <v>-2342.7997292753057</v>
      </c>
      <c r="G61" s="52">
        <f>$S61*'Tabell 3.1'!G$30/100</f>
        <v>-1300.5610020217825</v>
      </c>
      <c r="H61" s="52">
        <f>$S61*'Tabell 3.1'!H$30/100</f>
        <v>-1562.3063804244748</v>
      </c>
      <c r="I61" s="52">
        <f>$S61*'Tabell 3.1'!I$30/100</f>
        <v>-955.02729671384486</v>
      </c>
      <c r="J61" s="52">
        <f>$S61*'Tabell 3.1'!J$30/100</f>
        <v>-1280.6466896406203</v>
      </c>
      <c r="K61" s="52">
        <f>$S61*'Tabell 3.1'!K$30/100</f>
        <v>-1409.0333056437428</v>
      </c>
      <c r="L61" s="52">
        <f>$S61*'Tabell 3.1'!L$30/100</f>
        <v>-2362.5452059672321</v>
      </c>
      <c r="M61" s="52">
        <f>$S61*'Tabell 3.1'!M$30/100</f>
        <v>-2518.1002971920657</v>
      </c>
      <c r="N61" s="52">
        <f>$S61*'Tabell 3.1'!N$30/100</f>
        <v>-3648.4174083001826</v>
      </c>
      <c r="O61" s="52">
        <f>$S61*'Tabell 3.1'!O$30/100</f>
        <v>-4550.3186401335643</v>
      </c>
      <c r="P61" s="52">
        <f>$S61*'Tabell 3.1'!P$30/100</f>
        <v>-2620.9652536556055</v>
      </c>
      <c r="Q61" s="52">
        <f>$S61*'Tabell 3.1'!Q$30/100</f>
        <v>-1679.9955079111051</v>
      </c>
      <c r="R61" s="52">
        <f>$S61*'Tabell 3.1'!R$30/100</f>
        <v>-4064.9027250853683</v>
      </c>
      <c r="S61" s="374">
        <v>-37196</v>
      </c>
    </row>
    <row r="62" spans="1:19" ht="16.5" customHeight="1" x14ac:dyDescent="0.35">
      <c r="A62" s="352" t="str">
        <f t="shared" si="26"/>
        <v>Vridningseffekter knyttet til endringer i særskilte tildelinger</v>
      </c>
      <c r="B62" s="352"/>
      <c r="C62" s="352"/>
      <c r="D62" s="352">
        <f>'Tabell 2.1'!D25+'Tabell 2.1'!D26-SUM(D52:D56)</f>
        <v>9.9156699679442681</v>
      </c>
      <c r="E62" s="352">
        <f>'Tabell 2.1'!E25+'Tabell 2.1'!E26-SUM(E52:E56)</f>
        <v>-17.839135622547474</v>
      </c>
      <c r="F62" s="352">
        <f>'Tabell 2.1'!F25+'Tabell 2.1'!F26-SUM(F52:F56)</f>
        <v>-14.287494487303775</v>
      </c>
      <c r="G62" s="352">
        <f>'Tabell 2.1'!G25+'Tabell 2.1'!G26-SUM(G52:G56)</f>
        <v>184.74896740057738</v>
      </c>
      <c r="H62" s="352">
        <f>'Tabell 2.1'!H25+'Tabell 2.1'!H26-SUM(H52:H56)</f>
        <v>-9.5276790068019181</v>
      </c>
      <c r="I62" s="352">
        <f>'Tabell 2.1'!I25+'Tabell 2.1'!I26-SUM(I52:I56)</f>
        <v>-5.8242055718583288</v>
      </c>
      <c r="J62" s="352">
        <f>'Tabell 2.1'!J25+'Tabell 2.1'!J26-SUM(J52:J56)</f>
        <v>-7.8099857575434726</v>
      </c>
      <c r="K62" s="352">
        <f>'Tabell 2.1'!K25+'Tabell 2.1'!K26-SUM(K52:K56)</f>
        <v>-8.5929477177269291</v>
      </c>
      <c r="L62" s="352">
        <f>'Tabell 2.1'!L25+'Tabell 2.1'!L26-SUM(L52:L56)</f>
        <v>-14.407911689748289</v>
      </c>
      <c r="M62" s="352">
        <f>'Tabell 2.1'!M25+'Tabell 2.1'!M26-SUM(M52:M56)</f>
        <v>-15.356559788255254</v>
      </c>
      <c r="N62" s="352">
        <f>'Tabell 2.1'!N25+'Tabell 2.1'!N26-SUM(N52:N56)</f>
        <v>-22.249765081098303</v>
      </c>
      <c r="O62" s="352">
        <f>'Tabell 2.1'!O25+'Tabell 2.1'!O26-SUM(O52:O56)</f>
        <v>-27.749982925888617</v>
      </c>
      <c r="P62" s="352">
        <f>'Tabell 2.1'!P25+'Tabell 2.1'!P26-SUM(P52:P56)</f>
        <v>-15.983878666622331</v>
      </c>
      <c r="Q62" s="352">
        <f>'Tabell 2.1'!Q25+'Tabell 2.1'!Q26-SUM(Q52:Q56)</f>
        <v>-10.245402651358745</v>
      </c>
      <c r="R62" s="352">
        <f>'Tabell 2.1'!R25+'Tabell 2.1'!R26-SUM(R52:R56)</f>
        <v>-24.789688401535386</v>
      </c>
      <c r="S62" s="352">
        <f>SUM(D62:R62)</f>
        <v>2.3283064365386963E-10</v>
      </c>
    </row>
    <row r="63" spans="1:19" ht="16.5" customHeight="1" x14ac:dyDescent="0.35">
      <c r="A63" s="50" t="str">
        <f t="shared" si="26"/>
        <v>Kompensasjon for forventet lønns- og prisutvikling</v>
      </c>
      <c r="B63" s="50"/>
      <c r="C63" s="50"/>
      <c r="D63" s="50">
        <f t="shared" ref="D63:S63" si="28">SUM(D64:D64)</f>
        <v>8719.5325199436975</v>
      </c>
      <c r="E63" s="50">
        <f t="shared" si="28"/>
        <v>6416.3386143563012</v>
      </c>
      <c r="F63" s="50">
        <f t="shared" si="28"/>
        <v>5138.8926302756436</v>
      </c>
      <c r="G63" s="50">
        <f t="shared" si="28"/>
        <v>2852.7591432584909</v>
      </c>
      <c r="H63" s="50">
        <f t="shared" si="28"/>
        <v>3426.8933209580837</v>
      </c>
      <c r="I63" s="50">
        <f t="shared" si="28"/>
        <v>2094.8366501275655</v>
      </c>
      <c r="J63" s="50">
        <f t="shared" si="28"/>
        <v>2809.0774269539488</v>
      </c>
      <c r="K63" s="50">
        <f t="shared" si="28"/>
        <v>3090.6913551784328</v>
      </c>
      <c r="L63" s="50">
        <f t="shared" si="28"/>
        <v>5182.2040082758494</v>
      </c>
      <c r="M63" s="50">
        <f t="shared" si="28"/>
        <v>5523.4115395505878</v>
      </c>
      <c r="N63" s="50">
        <f t="shared" si="28"/>
        <v>8002.7435112785843</v>
      </c>
      <c r="O63" s="50">
        <f t="shared" si="28"/>
        <v>9981.0490128498859</v>
      </c>
      <c r="P63" s="50">
        <f t="shared" si="28"/>
        <v>5749.0441278075559</v>
      </c>
      <c r="Q63" s="50">
        <f t="shared" si="28"/>
        <v>3685.0424842635166</v>
      </c>
      <c r="R63" s="50">
        <f t="shared" si="28"/>
        <v>8916.2971959153219</v>
      </c>
      <c r="S63" s="50">
        <f t="shared" si="28"/>
        <v>81588.813540993462</v>
      </c>
    </row>
    <row r="64" spans="1:19" ht="16.5" customHeight="1" x14ac:dyDescent="0.35">
      <c r="A64" s="52" t="str">
        <f t="shared" si="26"/>
        <v xml:space="preserve"> - herav generell lønns- og priskompensasjon</v>
      </c>
      <c r="B64" s="52"/>
      <c r="C64" s="52"/>
      <c r="D64" s="52">
        <f>$S64*'Tabell 3.1'!D$30/100</f>
        <v>8719.5325199436975</v>
      </c>
      <c r="E64" s="52">
        <f>$S64*'Tabell 3.1'!E$30/100</f>
        <v>6416.3386143563012</v>
      </c>
      <c r="F64" s="52">
        <f>$S64*'Tabell 3.1'!F$30/100</f>
        <v>5138.8926302756436</v>
      </c>
      <c r="G64" s="52">
        <f>$S64*'Tabell 3.1'!G$30/100</f>
        <v>2852.7591432584909</v>
      </c>
      <c r="H64" s="52">
        <f>$S64*'Tabell 3.1'!H$30/100</f>
        <v>3426.8933209580837</v>
      </c>
      <c r="I64" s="52">
        <f>$S64*'Tabell 3.1'!I$30/100</f>
        <v>2094.8366501275655</v>
      </c>
      <c r="J64" s="52">
        <f>$S64*'Tabell 3.1'!J$30/100</f>
        <v>2809.0774269539488</v>
      </c>
      <c r="K64" s="52">
        <f>$S64*'Tabell 3.1'!K$30/100</f>
        <v>3090.6913551784328</v>
      </c>
      <c r="L64" s="52">
        <f>$S64*'Tabell 3.1'!L$30/100</f>
        <v>5182.2040082758494</v>
      </c>
      <c r="M64" s="52">
        <f>$S64*'Tabell 3.1'!M$30/100</f>
        <v>5523.4115395505878</v>
      </c>
      <c r="N64" s="52">
        <f>$S64*'Tabell 3.1'!N$30/100</f>
        <v>8002.7435112785843</v>
      </c>
      <c r="O64" s="52">
        <f>$S64*'Tabell 3.1'!O$30/100</f>
        <v>9981.0490128498859</v>
      </c>
      <c r="P64" s="52">
        <f>$S64*'Tabell 3.1'!P$30/100</f>
        <v>5749.0441278075559</v>
      </c>
      <c r="Q64" s="52">
        <f>$S64*'Tabell 3.1'!Q$30/100</f>
        <v>3685.0424842635166</v>
      </c>
      <c r="R64" s="52">
        <f>$S64*'Tabell 3.1'!R$30/100</f>
        <v>8916.2971959153219</v>
      </c>
      <c r="S64" s="374">
        <v>81588.813540993462</v>
      </c>
    </row>
    <row r="65" spans="1:19" ht="16.5" customHeight="1" thickBot="1" x14ac:dyDescent="0.4">
      <c r="A65" s="167" t="str">
        <f t="shared" si="26"/>
        <v>Bydelsfordelt budsjett 2026</v>
      </c>
      <c r="B65" s="167"/>
      <c r="C65" s="170"/>
      <c r="D65" s="238">
        <f t="shared" ref="D65:S65" si="29">D56+D63+SUM(D52:D55)+D62</f>
        <v>251762.77747157318</v>
      </c>
      <c r="E65" s="238">
        <f t="shared" si="29"/>
        <v>184544.10041049286</v>
      </c>
      <c r="F65" s="238">
        <f t="shared" si="29"/>
        <v>147802.72279247074</v>
      </c>
      <c r="G65" s="238">
        <f t="shared" si="29"/>
        <v>87550.569195225617</v>
      </c>
      <c r="H65" s="238">
        <f t="shared" si="29"/>
        <v>98562.900608757976</v>
      </c>
      <c r="I65" s="238">
        <f t="shared" si="29"/>
        <v>60250.832809811945</v>
      </c>
      <c r="J65" s="238">
        <f t="shared" si="29"/>
        <v>80793.533181173159</v>
      </c>
      <c r="K65" s="238">
        <f t="shared" si="29"/>
        <v>88893.19751792922</v>
      </c>
      <c r="L65" s="238">
        <f t="shared" si="29"/>
        <v>149048.4268880593</v>
      </c>
      <c r="M65" s="238">
        <f t="shared" si="29"/>
        <v>158862.09800128479</v>
      </c>
      <c r="N65" s="238">
        <f t="shared" si="29"/>
        <v>230171.62760088782</v>
      </c>
      <c r="O65" s="238">
        <f t="shared" si="29"/>
        <v>287070.83929581655</v>
      </c>
      <c r="P65" s="238">
        <f t="shared" si="29"/>
        <v>165351.64999126355</v>
      </c>
      <c r="Q65" s="238">
        <f t="shared" si="29"/>
        <v>105987.68099789298</v>
      </c>
      <c r="R65" s="238">
        <f t="shared" si="29"/>
        <v>256446.88410477035</v>
      </c>
      <c r="S65" s="238">
        <f t="shared" si="29"/>
        <v>2353099.8408674095</v>
      </c>
    </row>
    <row r="66" spans="1:19" s="17" customFormat="1" ht="16.5" customHeight="1" thickBot="1" x14ac:dyDescent="0.4">
      <c r="A66" s="54"/>
      <c r="B66" s="54"/>
      <c r="C66" s="54"/>
      <c r="D66" s="53"/>
      <c r="E66" s="53"/>
      <c r="F66" s="53"/>
      <c r="G66" s="53"/>
      <c r="H66" s="53"/>
      <c r="I66" s="53"/>
      <c r="J66" s="53"/>
      <c r="K66" s="53"/>
      <c r="L66" s="53"/>
      <c r="M66" s="53"/>
      <c r="N66" s="53"/>
      <c r="O66" s="53"/>
      <c r="P66" s="53"/>
      <c r="Q66" s="53"/>
      <c r="R66" s="53"/>
      <c r="S66" s="18"/>
    </row>
    <row r="67" spans="1:19" ht="16.5" customHeight="1" x14ac:dyDescent="0.35">
      <c r="A67" s="164" t="str">
        <f>'Tabell 2.1'!A30</f>
        <v>FO2C Aktivitetstilbud for barn og unge, helsestasjon og skolehelsetjeneste</v>
      </c>
      <c r="B67" s="164"/>
      <c r="C67" s="165"/>
      <c r="D67" s="166"/>
      <c r="E67" s="166"/>
      <c r="F67" s="166"/>
      <c r="G67" s="166"/>
      <c r="H67" s="166"/>
      <c r="I67" s="166"/>
      <c r="J67" s="166"/>
      <c r="K67" s="166"/>
      <c r="L67" s="166"/>
      <c r="M67" s="166"/>
      <c r="N67" s="166"/>
      <c r="O67" s="166"/>
      <c r="P67" s="166"/>
      <c r="Q67" s="166"/>
      <c r="R67" s="166"/>
      <c r="S67" s="166"/>
    </row>
    <row r="68" spans="1:19" ht="16.5" customHeight="1" x14ac:dyDescent="0.35">
      <c r="A68" s="283" t="str">
        <f t="shared" ref="A68:A81" si="30">A52</f>
        <v>Bydelsfordelt Dok3 2025</v>
      </c>
      <c r="B68" s="283"/>
      <c r="C68" s="283"/>
      <c r="D68" s="283">
        <f>'Tabell 2.1 DOK32025'!D34</f>
        <v>122531.97502462022</v>
      </c>
      <c r="E68" s="283">
        <f>'Tabell 2.1 DOK32025'!E34</f>
        <v>108304.81802031626</v>
      </c>
      <c r="F68" s="283">
        <f>'Tabell 2.1 DOK32025'!F34</f>
        <v>71380.764391802979</v>
      </c>
      <c r="G68" s="283">
        <f>'Tabell 2.1 DOK32025'!G34</f>
        <v>51450.578996285461</v>
      </c>
      <c r="H68" s="283">
        <f>'Tabell 2.1 DOK32025'!H34</f>
        <v>71804.369825274174</v>
      </c>
      <c r="I68" s="283">
        <f>'Tabell 2.1 DOK32025'!I34</f>
        <v>56748.104794071449</v>
      </c>
      <c r="J68" s="283">
        <f>'Tabell 2.1 DOK32025'!J34</f>
        <v>88378.787953891733</v>
      </c>
      <c r="K68" s="283">
        <f>'Tabell 2.1 DOK32025'!K34</f>
        <v>90135.550305579411</v>
      </c>
      <c r="L68" s="283">
        <f>'Tabell 2.1 DOK32025'!L34</f>
        <v>78566.440323942705</v>
      </c>
      <c r="M68" s="283">
        <f>'Tabell 2.1 DOK32025'!M34</f>
        <v>57550.854569421397</v>
      </c>
      <c r="N68" s="283">
        <f>'Tabell 2.1 DOK32025'!N34</f>
        <v>83623.331178831068</v>
      </c>
      <c r="O68" s="283">
        <f>'Tabell 2.1 DOK32025'!O34</f>
        <v>106373.87085869873</v>
      </c>
      <c r="P68" s="283">
        <f>'Tabell 2.1 DOK32025'!P34</f>
        <v>92483.612697613426</v>
      </c>
      <c r="Q68" s="283">
        <f>'Tabell 2.1 DOK32025'!Q34</f>
        <v>89593.250035846286</v>
      </c>
      <c r="R68" s="283">
        <f>'Tabell 2.1 DOK32025'!R34</f>
        <v>95513.262986143483</v>
      </c>
      <c r="S68" s="283">
        <f>'Tabell 2.1 DOK32025'!S34</f>
        <v>1264439.5719623389</v>
      </c>
    </row>
    <row r="69" spans="1:19" ht="16.5" customHeight="1" x14ac:dyDescent="0.35">
      <c r="A69" s="52" t="str">
        <f t="shared" si="30"/>
        <v>Effekt av oppdaterte kriterieandeler</v>
      </c>
      <c r="B69" s="284"/>
      <c r="C69" s="284"/>
      <c r="D69" s="284">
        <f>($S$68-'Tabell 2.3 DOK32025'!$S$45)*('Tabell 4.1 DOK32025'!X54-'Tabell 4.1 DOK32025'!D54)/100</f>
        <v>-417.83014449551519</v>
      </c>
      <c r="E69" s="284">
        <f>($S$68-'Tabell 2.3 DOK32025'!$S$45)*('Tabell 4.1 DOK32025'!Y54-'Tabell 4.1 DOK32025'!E54)/100</f>
        <v>-354.03307836581371</v>
      </c>
      <c r="F69" s="284">
        <f>($S$68-'Tabell 2.3 DOK32025'!$S$45)*('Tabell 4.1 DOK32025'!Z54-'Tabell 4.1 DOK32025'!F54)/100</f>
        <v>-112.57977414705879</v>
      </c>
      <c r="G69" s="284">
        <f>($S$68-'Tabell 2.3 DOK32025'!$S$45)*('Tabell 4.1 DOK32025'!AA54-'Tabell 4.1 DOK32025'!G54)/100</f>
        <v>530.90493699799595</v>
      </c>
      <c r="H69" s="284">
        <f>($S$68-'Tabell 2.3 DOK32025'!$S$45)*('Tabell 4.1 DOK32025'!AB54-'Tabell 4.1 DOK32025'!H54)/100</f>
        <v>-137.35840014060304</v>
      </c>
      <c r="I69" s="284">
        <f>($S$68-'Tabell 2.3 DOK32025'!$S$45)*('Tabell 4.1 DOK32025'!AC54-'Tabell 4.1 DOK32025'!I54)/100</f>
        <v>-144.55331674786609</v>
      </c>
      <c r="J69" s="284">
        <f>($S$68-'Tabell 2.3 DOK32025'!$S$45)*('Tabell 4.1 DOK32025'!AD54-'Tabell 4.1 DOK32025'!J54)/100</f>
        <v>887.52975177982557</v>
      </c>
      <c r="K69" s="284">
        <f>($S$68-'Tabell 2.3 DOK32025'!$S$45)*('Tabell 4.1 DOK32025'!AE54-'Tabell 4.1 DOK32025'!K54)/100</f>
        <v>1042.6294089258565</v>
      </c>
      <c r="L69" s="284">
        <f>($S$68-'Tabell 2.3 DOK32025'!$S$45)*('Tabell 4.1 DOK32025'!AF54-'Tabell 4.1 DOK32025'!L54)/100</f>
        <v>1199.9046333304514</v>
      </c>
      <c r="M69" s="284">
        <f>($S$68-'Tabell 2.3 DOK32025'!$S$45)*('Tabell 4.1 DOK32025'!AG54-'Tabell 4.1 DOK32025'!M54)/100</f>
        <v>-642.39839594580963</v>
      </c>
      <c r="N69" s="284">
        <f>($S$68-'Tabell 2.3 DOK32025'!$S$45)*('Tabell 4.1 DOK32025'!AH54-'Tabell 4.1 DOK32025'!N54)/100</f>
        <v>-671.57599330902519</v>
      </c>
      <c r="O69" s="284">
        <f>($S$68-'Tabell 2.3 DOK32025'!$S$45)*('Tabell 4.1 DOK32025'!AI54-'Tabell 4.1 DOK32025'!O54)/100</f>
        <v>-1313.710808066284</v>
      </c>
      <c r="P69" s="284">
        <f>($S$68-'Tabell 2.3 DOK32025'!$S$45)*('Tabell 4.1 DOK32025'!AJ54-'Tabell 4.1 DOK32025'!P54)/100</f>
        <v>-1410.040650378877</v>
      </c>
      <c r="Q69" s="284">
        <f>($S$68-'Tabell 2.3 DOK32025'!$S$45)*('Tabell 4.1 DOK32025'!AK54-'Tabell 4.1 DOK32025'!Q54)/100</f>
        <v>972.17656733647527</v>
      </c>
      <c r="R69" s="284">
        <f>($S$68-'Tabell 2.3 DOK32025'!$S$45)*('Tabell 4.1 DOK32025'!AL54-'Tabell 4.1 DOK32025'!R54)/100</f>
        <v>570.93526322616151</v>
      </c>
      <c r="S69" s="284">
        <f>($S$68-'Tabell 2.3 DOK32025'!$S$45)*('Tabell 4.1 DOK32025'!AM54-'Tabell 4.1 DOK32025'!S54)/100</f>
        <v>-1.5319474204209468E-10</v>
      </c>
    </row>
    <row r="70" spans="1:19" ht="16.5" customHeight="1" x14ac:dyDescent="0.35">
      <c r="A70" s="52" t="str">
        <f t="shared" si="30"/>
        <v>Effekt av oppdaterte regnskapsandeler</v>
      </c>
      <c r="B70" s="284"/>
      <c r="C70" s="284"/>
      <c r="D70" s="284">
        <v>0</v>
      </c>
      <c r="E70" s="284">
        <v>0</v>
      </c>
      <c r="F70" s="284">
        <v>0</v>
      </c>
      <c r="G70" s="284">
        <v>0</v>
      </c>
      <c r="H70" s="284">
        <v>0</v>
      </c>
      <c r="I70" s="284">
        <v>0</v>
      </c>
      <c r="J70" s="284">
        <v>0</v>
      </c>
      <c r="K70" s="284">
        <v>0</v>
      </c>
      <c r="L70" s="284">
        <v>0</v>
      </c>
      <c r="M70" s="284">
        <v>0</v>
      </c>
      <c r="N70" s="284">
        <v>0</v>
      </c>
      <c r="O70" s="284">
        <v>0</v>
      </c>
      <c r="P70" s="284">
        <v>0</v>
      </c>
      <c r="Q70" s="284">
        <v>0</v>
      </c>
      <c r="R70" s="284">
        <v>0</v>
      </c>
      <c r="S70" s="284">
        <v>0</v>
      </c>
    </row>
    <row r="71" spans="1:19" ht="16.5" customHeight="1" x14ac:dyDescent="0.35">
      <c r="A71" s="59" t="str">
        <f t="shared" si="30"/>
        <v>Effekt av endringer i fordelingssystemet</v>
      </c>
      <c r="B71" s="285"/>
      <c r="C71" s="285"/>
      <c r="D71" s="285">
        <f>($S$68-'Tabell 2.3 DOK32025'!$S$45)*('Tabell 4.1'!D45-'Tabell 4.1 DOK32025'!X54)/100</f>
        <v>0</v>
      </c>
      <c r="E71" s="285">
        <f>($S$68-'Tabell 2.3 DOK32025'!$S$45)*('Tabell 4.1'!E45-'Tabell 4.1 DOK32025'!Y54)/100</f>
        <v>0</v>
      </c>
      <c r="F71" s="285">
        <f>($S$68-'Tabell 2.3 DOK32025'!$S$45)*('Tabell 4.1'!F45-'Tabell 4.1 DOK32025'!Z54)/100</f>
        <v>0</v>
      </c>
      <c r="G71" s="285">
        <f>($S$68-'Tabell 2.3 DOK32025'!$S$45)*('Tabell 4.1'!G45-'Tabell 4.1 DOK32025'!AA54)/100</f>
        <v>0</v>
      </c>
      <c r="H71" s="285">
        <f>($S$68-'Tabell 2.3 DOK32025'!$S$45)*('Tabell 4.1'!H45-'Tabell 4.1 DOK32025'!AB54)/100</f>
        <v>0</v>
      </c>
      <c r="I71" s="285">
        <f>($S$68-'Tabell 2.3 DOK32025'!$S$45)*('Tabell 4.1'!I45-'Tabell 4.1 DOK32025'!AC54)/100</f>
        <v>0</v>
      </c>
      <c r="J71" s="285">
        <f>($S$68-'Tabell 2.3 DOK32025'!$S$45)*('Tabell 4.1'!J45-'Tabell 4.1 DOK32025'!AD54)/100</f>
        <v>0</v>
      </c>
      <c r="K71" s="285">
        <f>($S$68-'Tabell 2.3 DOK32025'!$S$45)*('Tabell 4.1'!K45-'Tabell 4.1 DOK32025'!AE54)/100</f>
        <v>0</v>
      </c>
      <c r="L71" s="285">
        <f>($S$68-'Tabell 2.3 DOK32025'!$S$45)*('Tabell 4.1'!L45-'Tabell 4.1 DOK32025'!AF54)/100</f>
        <v>0</v>
      </c>
      <c r="M71" s="285">
        <f>($S$68-'Tabell 2.3 DOK32025'!$S$45)*('Tabell 4.1'!M45-'Tabell 4.1 DOK32025'!AG54)/100</f>
        <v>0</v>
      </c>
      <c r="N71" s="285">
        <f>($S$68-'Tabell 2.3 DOK32025'!$S$45)*('Tabell 4.1'!N45-'Tabell 4.1 DOK32025'!AH54)/100</f>
        <v>0</v>
      </c>
      <c r="O71" s="285">
        <f>($S$68-'Tabell 2.3 DOK32025'!$S$45)*('Tabell 4.1'!O45-'Tabell 4.1 DOK32025'!AI54)/100</f>
        <v>0</v>
      </c>
      <c r="P71" s="285">
        <f>($S$68-'Tabell 2.3 DOK32025'!$S$45)*('Tabell 4.1'!P45-'Tabell 4.1 DOK32025'!AJ54)/100</f>
        <v>0</v>
      </c>
      <c r="Q71" s="285">
        <f>($S$68-'Tabell 2.3 DOK32025'!$S$45)*('Tabell 4.1'!Q45-'Tabell 4.1 DOK32025'!AK54)/100</f>
        <v>0</v>
      </c>
      <c r="R71" s="285">
        <f>($S$68-'Tabell 2.3 DOK32025'!$S$45)*('Tabell 4.1'!R45-'Tabell 4.1 DOK32025'!AL54)/100</f>
        <v>0</v>
      </c>
      <c r="S71" s="285">
        <f>($S$68-'Tabell 2.3 DOK32025'!$S$45)*('Tabell 4.1'!S45-'Tabell 4.1 DOK32025'!AM54)/100</f>
        <v>0</v>
      </c>
    </row>
    <row r="72" spans="1:19" ht="16.5" customHeight="1" x14ac:dyDescent="0.35">
      <c r="A72" s="50" t="str">
        <f t="shared" si="30"/>
        <v>Reelle endringer</v>
      </c>
      <c r="B72" s="50"/>
      <c r="C72" s="50"/>
      <c r="D72" s="50">
        <f t="shared" ref="D72:S72" si="31">SUM(D73:D77)</f>
        <v>6384.7812850763185</v>
      </c>
      <c r="E72" s="50">
        <f t="shared" si="31"/>
        <v>5791.9392694772105</v>
      </c>
      <c r="F72" s="50">
        <f t="shared" si="31"/>
        <v>4151.1138431864129</v>
      </c>
      <c r="G72" s="50">
        <f t="shared" si="31"/>
        <v>2851.2603782637088</v>
      </c>
      <c r="H72" s="50">
        <f t="shared" si="31"/>
        <v>3936.9049179850699</v>
      </c>
      <c r="I72" s="50">
        <f t="shared" si="31"/>
        <v>3564.8096876892</v>
      </c>
      <c r="J72" s="50">
        <f t="shared" si="31"/>
        <v>5766.9361409157736</v>
      </c>
      <c r="K72" s="50">
        <f t="shared" si="31"/>
        <v>5683.6088561570077</v>
      </c>
      <c r="L72" s="50">
        <f t="shared" si="31"/>
        <v>4692.6045897388749</v>
      </c>
      <c r="M72" s="50">
        <f t="shared" si="31"/>
        <v>3344.6525307163661</v>
      </c>
      <c r="N72" s="50">
        <f t="shared" si="31"/>
        <v>4505.2377043928755</v>
      </c>
      <c r="O72" s="50">
        <f t="shared" si="31"/>
        <v>6175.1171605685849</v>
      </c>
      <c r="P72" s="50">
        <f t="shared" si="31"/>
        <v>5704.6848936099304</v>
      </c>
      <c r="Q72" s="50">
        <f t="shared" si="31"/>
        <v>5745.2189841770669</v>
      </c>
      <c r="R72" s="50">
        <f t="shared" si="31"/>
        <v>5407.525335194895</v>
      </c>
      <c r="S72" s="50">
        <f t="shared" si="31"/>
        <v>73706.395577149291</v>
      </c>
    </row>
    <row r="73" spans="1:19" ht="16.5" customHeight="1" x14ac:dyDescent="0.35">
      <c r="A73" s="52" t="str">
        <f t="shared" si="30"/>
        <v xml:space="preserve"> - herav nye tiltak</v>
      </c>
      <c r="B73" s="52"/>
      <c r="C73" s="52"/>
      <c r="D73" s="52">
        <f>$S73*'Tabell 3.1'!D$41/100</f>
        <v>2295.5498329506886</v>
      </c>
      <c r="E73" s="52">
        <f>$S73*'Tabell 3.1'!E$41/100</f>
        <v>2082.4026115954916</v>
      </c>
      <c r="F73" s="52">
        <f>$S73*'Tabell 3.1'!F$41/100</f>
        <v>1492.4690860686167</v>
      </c>
      <c r="G73" s="52">
        <f>$S73*'Tabell 3.1'!G$41/100</f>
        <v>1025.1267808218959</v>
      </c>
      <c r="H73" s="52">
        <f>$S73*'Tabell 3.1'!H$41/100</f>
        <v>1415.4535642351839</v>
      </c>
      <c r="I73" s="52">
        <f>$S73*'Tabell 3.1'!I$41/100</f>
        <v>1281.6724516786835</v>
      </c>
      <c r="J73" s="52">
        <f>$S73*'Tabell 3.1'!J$41/100</f>
        <v>2073.4131215832645</v>
      </c>
      <c r="K73" s="52">
        <f>$S73*'Tabell 3.1'!K$41/100</f>
        <v>2043.4540789680818</v>
      </c>
      <c r="L73" s="52">
        <f>$S73*'Tabell 3.1'!L$41/100</f>
        <v>1687.1537490653366</v>
      </c>
      <c r="M73" s="52">
        <f>$S73*'Tabell 3.1'!M$41/100</f>
        <v>1202.518334670297</v>
      </c>
      <c r="N73" s="52">
        <f>$S73*'Tabell 3.1'!N$41/100</f>
        <v>1619.7888694943117</v>
      </c>
      <c r="O73" s="52">
        <f>$S73*'Tabell 3.1'!O$41/100</f>
        <v>2220.1683242505474</v>
      </c>
      <c r="P73" s="52">
        <f>$S73*'Tabell 3.1'!P$41/100</f>
        <v>2051.0316438202099</v>
      </c>
      <c r="Q73" s="52">
        <f>$S73*'Tabell 3.1'!Q$41/100</f>
        <v>2065.6050521603961</v>
      </c>
      <c r="R73" s="52">
        <f>$S73*'Tabell 3.1'!R$41/100</f>
        <v>1944.1924986369957</v>
      </c>
      <c r="S73" s="374">
        <v>26500</v>
      </c>
    </row>
    <row r="74" spans="1:19" ht="16.5" customHeight="1" x14ac:dyDescent="0.35">
      <c r="A74" s="52" t="str">
        <f t="shared" si="30"/>
        <v xml:space="preserve"> - herav andre tekniske justeringer</v>
      </c>
      <c r="B74" s="52"/>
      <c r="C74" s="52"/>
      <c r="D74" s="52">
        <f>$S74*'Tabell 3.1'!D$41/100</f>
        <v>6466.3473181170948</v>
      </c>
      <c r="E74" s="52">
        <f>$S74*'Tabell 3.1'!E$41/100</f>
        <v>5865.9317037879337</v>
      </c>
      <c r="F74" s="52">
        <f>$S74*'Tabell 3.1'!F$41/100</f>
        <v>4204.1446164849094</v>
      </c>
      <c r="G74" s="52">
        <f>$S74*'Tabell 3.1'!G$41/100</f>
        <v>2887.685431501618</v>
      </c>
      <c r="H74" s="52">
        <f>$S74*'Tabell 3.1'!H$41/100</f>
        <v>3987.199157095396</v>
      </c>
      <c r="I74" s="52">
        <f>$S74*'Tabell 3.1'!I$41/100</f>
        <v>3610.3503838834104</v>
      </c>
      <c r="J74" s="52">
        <f>$S74*'Tabell 3.1'!J$41/100</f>
        <v>5840.6091584885853</v>
      </c>
      <c r="K74" s="52">
        <f>$S74*'Tabell 3.1'!K$41/100</f>
        <v>5756.2173617663912</v>
      </c>
      <c r="L74" s="52">
        <f>$S74*'Tabell 3.1'!L$41/100</f>
        <v>4752.5529456690283</v>
      </c>
      <c r="M74" s="52">
        <f>$S74*'Tabell 3.1'!M$41/100</f>
        <v>3387.3807036403141</v>
      </c>
      <c r="N74" s="52">
        <f>$S74*'Tabell 3.1'!N$41/100</f>
        <v>4562.7924350947696</v>
      </c>
      <c r="O74" s="52">
        <f>$S74*'Tabell 3.1'!O$41/100</f>
        <v>6254.0047195718826</v>
      </c>
      <c r="P74" s="52">
        <f>$S74*'Tabell 3.1'!P$41/100</f>
        <v>5777.5626470902271</v>
      </c>
      <c r="Q74" s="52">
        <f>$S74*'Tabell 3.1'!Q$41/100</f>
        <v>5818.6145635346884</v>
      </c>
      <c r="R74" s="52">
        <f>$S74*'Tabell 3.1'!R$41/100</f>
        <v>5476.6068542737539</v>
      </c>
      <c r="S74" s="374">
        <v>74648</v>
      </c>
    </row>
    <row r="75" spans="1:19" ht="16.5" customHeight="1" x14ac:dyDescent="0.35">
      <c r="A75" s="52" t="str">
        <f t="shared" si="30"/>
        <v xml:space="preserve"> - herav endring i løpende pensjonsutgifter</v>
      </c>
      <c r="B75" s="52"/>
      <c r="C75" s="52"/>
      <c r="D75" s="52">
        <f>$S75*'Tabell 3.1'!D$41/100</f>
        <v>-587.97298864189793</v>
      </c>
      <c r="E75" s="52">
        <f>$S75*'Tabell 3.1'!E$41/100</f>
        <v>-533.37830855175162</v>
      </c>
      <c r="F75" s="52">
        <f>$S75*'Tabell 3.1'!F$41/100</f>
        <v>-382.27508564404883</v>
      </c>
      <c r="G75" s="52">
        <f>$S75*'Tabell 3.1'!G$41/100</f>
        <v>-262.57188949016631</v>
      </c>
      <c r="H75" s="52">
        <f>$S75*'Tabell 3.1'!H$41/100</f>
        <v>-362.54863671481246</v>
      </c>
      <c r="I75" s="52">
        <f>$S75*'Tabell 3.1'!I$41/100</f>
        <v>-328.28247553434494</v>
      </c>
      <c r="J75" s="52">
        <f>$S75*'Tabell 3.1'!J$41/100</f>
        <v>-531.07577639453791</v>
      </c>
      <c r="K75" s="52">
        <f>$S75*'Tabell 3.1'!K$41/100</f>
        <v>-523.40218657721005</v>
      </c>
      <c r="L75" s="52">
        <f>$S75*'Tabell 3.1'!L$41/100</f>
        <v>-432.14083959188787</v>
      </c>
      <c r="M75" s="52">
        <f>$S75*'Tabell 3.1'!M$41/100</f>
        <v>-308.00825535725181</v>
      </c>
      <c r="N75" s="52">
        <f>$S75*'Tabell 3.1'!N$41/100</f>
        <v>-414.88626772316741</v>
      </c>
      <c r="O75" s="52">
        <f>$S75*'Tabell 3.1'!O$41/100</f>
        <v>-568.66506932664367</v>
      </c>
      <c r="P75" s="52">
        <f>$S75*'Tabell 3.1'!P$41/100</f>
        <v>-525.3430738490872</v>
      </c>
      <c r="Q75" s="52">
        <f>$S75*'Tabell 3.1'!Q$41/100</f>
        <v>-529.07584860025156</v>
      </c>
      <c r="R75" s="52">
        <f>$S75*'Tabell 3.1'!R$41/100</f>
        <v>-497.97772085364676</v>
      </c>
      <c r="S75" s="374">
        <v>-6787.6044228507062</v>
      </c>
    </row>
    <row r="76" spans="1:19" ht="16.5" customHeight="1" x14ac:dyDescent="0.35">
      <c r="A76" s="52" t="str">
        <f t="shared" si="30"/>
        <v xml:space="preserve"> - herav innsparingstiltak</v>
      </c>
      <c r="B76" s="52"/>
      <c r="C76" s="52"/>
      <c r="D76" s="52">
        <f>$S76*'Tabell 3.1'!D$41/100</f>
        <v>0</v>
      </c>
      <c r="E76" s="52">
        <f>$S76*'Tabell 3.1'!E$41/100</f>
        <v>0</v>
      </c>
      <c r="F76" s="52">
        <f>$S76*'Tabell 3.1'!F$41/100</f>
        <v>0</v>
      </c>
      <c r="G76" s="52">
        <f>$S76*'Tabell 3.1'!G$41/100</f>
        <v>0</v>
      </c>
      <c r="H76" s="52">
        <f>$S76*'Tabell 3.1'!H$41/100</f>
        <v>0</v>
      </c>
      <c r="I76" s="52">
        <f>$S76*'Tabell 3.1'!I$41/100</f>
        <v>0</v>
      </c>
      <c r="J76" s="52">
        <f>$S76*'Tabell 3.1'!J$41/100</f>
        <v>0</v>
      </c>
      <c r="K76" s="52">
        <f>$S76*'Tabell 3.1'!K$41/100</f>
        <v>0</v>
      </c>
      <c r="L76" s="52">
        <f>$S76*'Tabell 3.1'!L$41/100</f>
        <v>0</v>
      </c>
      <c r="M76" s="52">
        <f>$S76*'Tabell 3.1'!M$41/100</f>
        <v>0</v>
      </c>
      <c r="N76" s="52">
        <f>$S76*'Tabell 3.1'!N$41/100</f>
        <v>0</v>
      </c>
      <c r="O76" s="52">
        <f>$S76*'Tabell 3.1'!O$41/100</f>
        <v>0</v>
      </c>
      <c r="P76" s="52">
        <f>$S76*'Tabell 3.1'!P$41/100</f>
        <v>0</v>
      </c>
      <c r="Q76" s="52">
        <f>$S76*'Tabell 3.1'!Q$41/100</f>
        <v>0</v>
      </c>
      <c r="R76" s="52">
        <f>$S76*'Tabell 3.1'!R$41/100</f>
        <v>0</v>
      </c>
      <c r="S76" s="374">
        <v>0</v>
      </c>
    </row>
    <row r="77" spans="1:19" ht="16.5" customHeight="1" x14ac:dyDescent="0.35">
      <c r="A77" s="52" t="str">
        <f t="shared" si="30"/>
        <v xml:space="preserve"> - herav uspesifiserte rammeendringer</v>
      </c>
      <c r="B77" s="52"/>
      <c r="C77" s="52"/>
      <c r="D77" s="52">
        <f>$S77*'Tabell 3.1'!D$41/100</f>
        <v>-1789.1428773495672</v>
      </c>
      <c r="E77" s="52">
        <f>$S77*'Tabell 3.1'!E$41/100</f>
        <v>-1623.0167373544632</v>
      </c>
      <c r="F77" s="52">
        <f>$S77*'Tabell 3.1'!F$41/100</f>
        <v>-1163.2247737230643</v>
      </c>
      <c r="G77" s="52">
        <f>$S77*'Tabell 3.1'!G$41/100</f>
        <v>-798.97994456963909</v>
      </c>
      <c r="H77" s="52">
        <f>$S77*'Tabell 3.1'!H$41/100</f>
        <v>-1103.1991666306976</v>
      </c>
      <c r="I77" s="52">
        <f>$S77*'Tabell 3.1'!I$41/100</f>
        <v>-998.93067233854833</v>
      </c>
      <c r="J77" s="52">
        <f>$S77*'Tabell 3.1'!J$41/100</f>
        <v>-1616.0103627615376</v>
      </c>
      <c r="K77" s="52">
        <f>$S77*'Tabell 3.1'!K$41/100</f>
        <v>-1592.6603980002553</v>
      </c>
      <c r="L77" s="52">
        <f>$S77*'Tabell 3.1'!L$41/100</f>
        <v>-1314.9612654036021</v>
      </c>
      <c r="M77" s="52">
        <f>$S77*'Tabell 3.1'!M$41/100</f>
        <v>-937.23825223699305</v>
      </c>
      <c r="N77" s="52">
        <f>$S77*'Tabell 3.1'!N$41/100</f>
        <v>-1262.4573324730382</v>
      </c>
      <c r="O77" s="52">
        <f>$S77*'Tabell 3.1'!O$41/100</f>
        <v>-1730.3908139272003</v>
      </c>
      <c r="P77" s="52">
        <f>$S77*'Tabell 3.1'!P$41/100</f>
        <v>-1598.5663234514193</v>
      </c>
      <c r="Q77" s="52">
        <f>$S77*'Tabell 3.1'!Q$41/100</f>
        <v>-1609.9247829177666</v>
      </c>
      <c r="R77" s="52">
        <f>$S77*'Tabell 3.1'!R$41/100</f>
        <v>-1515.296296862208</v>
      </c>
      <c r="S77" s="374">
        <v>-20654</v>
      </c>
    </row>
    <row r="78" spans="1:19" ht="16.5" customHeight="1" x14ac:dyDescent="0.35">
      <c r="A78" s="352" t="str">
        <f t="shared" si="30"/>
        <v>Vridningseffekter knyttet til endringer i særskilte tildelinger</v>
      </c>
      <c r="B78" s="352"/>
      <c r="C78" s="352"/>
      <c r="D78" s="352">
        <f>'Tabell 2.1'!D31+'Tabell 2.1'!D32-SUM(D68:D72)</f>
        <v>4006.2148787813348</v>
      </c>
      <c r="E78" s="352">
        <f>'Tabell 2.1'!E31+'Tabell 2.1'!E32-SUM(E68:E72)</f>
        <v>-646.12414751645701</v>
      </c>
      <c r="F78" s="352">
        <f>'Tabell 2.1'!F31+'Tabell 2.1'!F32-SUM(F68:F72)</f>
        <v>-1598.4113746675139</v>
      </c>
      <c r="G78" s="352">
        <f>'Tabell 2.1'!G31+'Tabell 2.1'!G32-SUM(G68:G72)</f>
        <v>-1271.8657280350744</v>
      </c>
      <c r="H78" s="352">
        <f>'Tabell 2.1'!H31+'Tabell 2.1'!H32-SUM(H68:H72)</f>
        <v>-1059.7204617947136</v>
      </c>
      <c r="I78" s="352">
        <f>'Tabell 2.1'!I31+'Tabell 2.1'!I32-SUM(I68:I72)</f>
        <v>-2265.7884347607251</v>
      </c>
      <c r="J78" s="352">
        <f>'Tabell 2.1'!J31+'Tabell 2.1'!J32-SUM(J68:J72)</f>
        <v>-4159.2032716616959</v>
      </c>
      <c r="K78" s="352">
        <f>'Tabell 2.1'!K31+'Tabell 2.1'!K32-SUM(K68:K72)</f>
        <v>-4174.9439043076127</v>
      </c>
      <c r="L78" s="352">
        <f>'Tabell 2.1'!L31+'Tabell 2.1'!L32-SUM(L68:L72)</f>
        <v>1787.8933629057719</v>
      </c>
      <c r="M78" s="352">
        <f>'Tabell 2.1'!M31+'Tabell 2.1'!M32-SUM(M68:M72)</f>
        <v>-1207.5768168188733</v>
      </c>
      <c r="N78" s="352">
        <f>'Tabell 2.1'!N31+'Tabell 2.1'!N32-SUM(N68:N72)</f>
        <v>3960.7655908760935</v>
      </c>
      <c r="O78" s="352">
        <f>'Tabell 2.1'!O31+'Tabell 2.1'!O32-SUM(O68:O72)</f>
        <v>8905.2833822240063</v>
      </c>
      <c r="P78" s="352">
        <f>'Tabell 2.1'!P31+'Tabell 2.1'!P32-SUM(P68:P72)</f>
        <v>-2653.3154812823341</v>
      </c>
      <c r="Q78" s="352">
        <f>'Tabell 2.1'!Q31+'Tabell 2.1'!Q32-SUM(Q68:Q72)</f>
        <v>-4671.2778796555358</v>
      </c>
      <c r="R78" s="352">
        <f>'Tabell 2.1'!R31+'Tabell 2.1'!R32-SUM(R68:R72)</f>
        <v>5048.0702857134893</v>
      </c>
      <c r="S78" s="352">
        <f>SUM(D78:R78)</f>
        <v>1.6007106751203537E-10</v>
      </c>
    </row>
    <row r="79" spans="1:19" ht="16.5" customHeight="1" x14ac:dyDescent="0.35">
      <c r="A79" s="50" t="str">
        <f t="shared" si="30"/>
        <v>Kompensasjon for forventet lønns- og prisutvikling</v>
      </c>
      <c r="B79" s="50"/>
      <c r="C79" s="50"/>
      <c r="D79" s="50">
        <f t="shared" ref="D79:S79" si="32">SUM(D80:D80)</f>
        <v>3301.7101480516021</v>
      </c>
      <c r="E79" s="50">
        <f t="shared" si="32"/>
        <v>2995.1385660821275</v>
      </c>
      <c r="F79" s="50">
        <f t="shared" si="32"/>
        <v>2146.6318249305918</v>
      </c>
      <c r="G79" s="50">
        <f t="shared" si="32"/>
        <v>1474.4491479535791</v>
      </c>
      <c r="H79" s="50">
        <f t="shared" si="32"/>
        <v>2035.8597012568132</v>
      </c>
      <c r="I79" s="50">
        <f t="shared" si="32"/>
        <v>1843.4411135158264</v>
      </c>
      <c r="J79" s="50">
        <f t="shared" si="32"/>
        <v>2982.2089010523655</v>
      </c>
      <c r="K79" s="50">
        <f t="shared" si="32"/>
        <v>2939.1185382954341</v>
      </c>
      <c r="L79" s="50">
        <f t="shared" si="32"/>
        <v>2426.6485417360959</v>
      </c>
      <c r="M79" s="50">
        <f t="shared" si="32"/>
        <v>1729.5930290023553</v>
      </c>
      <c r="N79" s="50">
        <f t="shared" si="32"/>
        <v>2329.7570243709383</v>
      </c>
      <c r="O79" s="50">
        <f t="shared" si="32"/>
        <v>3193.2882402898454</v>
      </c>
      <c r="P79" s="50">
        <f t="shared" si="32"/>
        <v>2950.0174185596152</v>
      </c>
      <c r="Q79" s="50">
        <f t="shared" si="32"/>
        <v>2970.9784839731424</v>
      </c>
      <c r="R79" s="50">
        <f t="shared" si="32"/>
        <v>2796.3497068867432</v>
      </c>
      <c r="S79" s="50">
        <f t="shared" si="32"/>
        <v>38115.190385957074</v>
      </c>
    </row>
    <row r="80" spans="1:19" ht="16.5" customHeight="1" x14ac:dyDescent="0.35">
      <c r="A80" s="52" t="str">
        <f t="shared" si="30"/>
        <v xml:space="preserve"> - herav generell lønns- og priskompensasjon</v>
      </c>
      <c r="B80" s="52"/>
      <c r="C80" s="52"/>
      <c r="D80" s="52">
        <f>$S80*'Tabell 3.1'!D$41/100</f>
        <v>3301.7101480516021</v>
      </c>
      <c r="E80" s="52">
        <f>$S80*'Tabell 3.1'!E$41/100</f>
        <v>2995.1385660821275</v>
      </c>
      <c r="F80" s="52">
        <f>$S80*'Tabell 3.1'!F$41/100</f>
        <v>2146.6318249305918</v>
      </c>
      <c r="G80" s="52">
        <f>$S80*'Tabell 3.1'!G$41/100</f>
        <v>1474.4491479535791</v>
      </c>
      <c r="H80" s="52">
        <f>$S80*'Tabell 3.1'!H$41/100</f>
        <v>2035.8597012568132</v>
      </c>
      <c r="I80" s="52">
        <f>$S80*'Tabell 3.1'!I$41/100</f>
        <v>1843.4411135158264</v>
      </c>
      <c r="J80" s="52">
        <f>$S80*'Tabell 3.1'!J$41/100</f>
        <v>2982.2089010523655</v>
      </c>
      <c r="K80" s="52">
        <f>$S80*'Tabell 3.1'!K$41/100</f>
        <v>2939.1185382954341</v>
      </c>
      <c r="L80" s="52">
        <f>$S80*'Tabell 3.1'!L$41/100</f>
        <v>2426.6485417360959</v>
      </c>
      <c r="M80" s="52">
        <f>$S80*'Tabell 3.1'!M$41/100</f>
        <v>1729.5930290023553</v>
      </c>
      <c r="N80" s="52">
        <f>$S80*'Tabell 3.1'!N$41/100</f>
        <v>2329.7570243709383</v>
      </c>
      <c r="O80" s="52">
        <f>$S80*'Tabell 3.1'!O$41/100</f>
        <v>3193.2882402898454</v>
      </c>
      <c r="P80" s="52">
        <f>$S80*'Tabell 3.1'!P$41/100</f>
        <v>2950.0174185596152</v>
      </c>
      <c r="Q80" s="52">
        <f>$S80*'Tabell 3.1'!Q$41/100</f>
        <v>2970.9784839731424</v>
      </c>
      <c r="R80" s="52">
        <f>$S80*'Tabell 3.1'!R$41/100</f>
        <v>2796.3497068867432</v>
      </c>
      <c r="S80" s="374">
        <v>38115.190385957074</v>
      </c>
    </row>
    <row r="81" spans="1:19" ht="16.5" customHeight="1" thickBot="1" x14ac:dyDescent="0.4">
      <c r="A81" s="167" t="str">
        <f t="shared" si="30"/>
        <v>Bydelsfordelt budsjett 2026</v>
      </c>
      <c r="B81" s="167"/>
      <c r="C81" s="170"/>
      <c r="D81" s="238">
        <f t="shared" ref="D81:S81" si="33">D72+D79+SUM(D68:D71)+D78</f>
        <v>135806.85119203397</v>
      </c>
      <c r="E81" s="238">
        <f t="shared" si="33"/>
        <v>116091.73862999333</v>
      </c>
      <c r="F81" s="238">
        <f t="shared" si="33"/>
        <v>75967.518911105406</v>
      </c>
      <c r="G81" s="238">
        <f t="shared" si="33"/>
        <v>55035.327731465673</v>
      </c>
      <c r="H81" s="238">
        <f t="shared" si="33"/>
        <v>76580.055582580753</v>
      </c>
      <c r="I81" s="238">
        <f t="shared" si="33"/>
        <v>59746.013843767883</v>
      </c>
      <c r="J81" s="238">
        <f t="shared" si="33"/>
        <v>93856.259475978004</v>
      </c>
      <c r="K81" s="238">
        <f t="shared" si="33"/>
        <v>95625.963204650092</v>
      </c>
      <c r="L81" s="238">
        <f t="shared" si="33"/>
        <v>88673.491451653899</v>
      </c>
      <c r="M81" s="238">
        <f t="shared" si="33"/>
        <v>60775.124916375433</v>
      </c>
      <c r="N81" s="238">
        <f t="shared" si="33"/>
        <v>93747.515505161937</v>
      </c>
      <c r="O81" s="238">
        <f t="shared" si="33"/>
        <v>123333.84883371489</v>
      </c>
      <c r="P81" s="238">
        <f t="shared" si="33"/>
        <v>97074.958878121746</v>
      </c>
      <c r="Q81" s="238">
        <f t="shared" si="33"/>
        <v>94610.346191677425</v>
      </c>
      <c r="R81" s="238">
        <f t="shared" si="33"/>
        <v>109336.14357716477</v>
      </c>
      <c r="S81" s="238">
        <f t="shared" si="33"/>
        <v>1376261.1579254454</v>
      </c>
    </row>
    <row r="82" spans="1:19" ht="16.5" customHeight="1" thickBot="1" x14ac:dyDescent="0.4">
      <c r="A82" s="52"/>
      <c r="B82" s="52"/>
      <c r="C82" s="52"/>
      <c r="D82" s="52"/>
      <c r="E82" s="52"/>
      <c r="F82" s="52"/>
      <c r="G82" s="52"/>
      <c r="H82" s="52"/>
      <c r="I82" s="52"/>
      <c r="J82" s="52"/>
      <c r="K82" s="52"/>
      <c r="L82" s="52"/>
      <c r="M82" s="52"/>
      <c r="N82" s="52"/>
      <c r="O82" s="52"/>
      <c r="P82" s="52"/>
      <c r="Q82" s="52"/>
      <c r="R82" s="52"/>
      <c r="S82" s="52"/>
    </row>
    <row r="83" spans="1:19" ht="16.5" customHeight="1" x14ac:dyDescent="0.35">
      <c r="A83" s="172" t="str">
        <f>'Tabell 2.1'!A36</f>
        <v>FO3 Helse og omsorg</v>
      </c>
      <c r="B83" s="172"/>
      <c r="C83" s="172"/>
      <c r="D83" s="173"/>
      <c r="E83" s="173"/>
      <c r="F83" s="173"/>
      <c r="G83" s="173"/>
      <c r="H83" s="173"/>
      <c r="I83" s="173"/>
      <c r="J83" s="173"/>
      <c r="K83" s="173"/>
      <c r="L83" s="173"/>
      <c r="M83" s="173"/>
      <c r="N83" s="173"/>
      <c r="O83" s="173"/>
      <c r="P83" s="173"/>
      <c r="Q83" s="173"/>
      <c r="R83" s="173"/>
      <c r="S83" s="173"/>
    </row>
    <row r="84" spans="1:19" ht="16.5" customHeight="1" x14ac:dyDescent="0.35">
      <c r="A84" s="58" t="str">
        <f t="shared" ref="A84:A97" si="34">A68</f>
        <v>Bydelsfordelt Dok3 2025</v>
      </c>
      <c r="B84" s="58"/>
      <c r="C84" s="58"/>
      <c r="D84" s="58">
        <f>'Tabell 2.1 DOK32025'!D40</f>
        <v>935403.63935387367</v>
      </c>
      <c r="E84" s="58">
        <f>'Tabell 2.1 DOK32025'!E40</f>
        <v>800346.8552896285</v>
      </c>
      <c r="F84" s="58">
        <f>'Tabell 2.1 DOK32025'!F40</f>
        <v>717342.73055167473</v>
      </c>
      <c r="G84" s="58">
        <f>'Tabell 2.1 DOK32025'!G40</f>
        <v>561914.77041017206</v>
      </c>
      <c r="H84" s="58">
        <f>'Tabell 2.1 DOK32025'!H40</f>
        <v>1099466.3941883857</v>
      </c>
      <c r="I84" s="58">
        <f>'Tabell 2.1 DOK32025'!I40</f>
        <v>815989.1749227324</v>
      </c>
      <c r="J84" s="58">
        <f>'Tabell 2.1 DOK32025'!J40</f>
        <v>1075733.2375918264</v>
      </c>
      <c r="K84" s="58">
        <f>'Tabell 2.1 DOK32025'!K40</f>
        <v>986169.8261479669</v>
      </c>
      <c r="L84" s="58">
        <f>'Tabell 2.1 DOK32025'!L40</f>
        <v>712463.43914068723</v>
      </c>
      <c r="M84" s="58">
        <f>'Tabell 2.1 DOK32025'!M40</f>
        <v>788794.31739238254</v>
      </c>
      <c r="N84" s="58">
        <f>'Tabell 2.1 DOK32025'!N40</f>
        <v>907001.72258591419</v>
      </c>
      <c r="O84" s="58">
        <f>'Tabell 2.1 DOK32025'!O40</f>
        <v>1305185.3551802984</v>
      </c>
      <c r="P84" s="58">
        <f>'Tabell 2.1 DOK32025'!P40</f>
        <v>1319899.397482892</v>
      </c>
      <c r="Q84" s="58">
        <f>'Tabell 2.1 DOK32025'!Q40</f>
        <v>1189355.6724882775</v>
      </c>
      <c r="R84" s="58">
        <f>'Tabell 2.1 DOK32025'!R40</f>
        <v>900900.56712472579</v>
      </c>
      <c r="S84" s="58">
        <f>'Tabell 2.1 DOK32025'!S40</f>
        <v>14115967.099851437</v>
      </c>
    </row>
    <row r="85" spans="1:19" ht="16.5" customHeight="1" x14ac:dyDescent="0.35">
      <c r="A85" s="52" t="str">
        <f t="shared" si="34"/>
        <v>Effekt av oppdaterte kriterieandeler</v>
      </c>
      <c r="B85" s="52"/>
      <c r="C85" s="52"/>
      <c r="D85" s="52">
        <f>($S$84-'Tabell 2.3 DOK32025'!$S$63+'Tabell 2.3 DOK32025'!$S$58)*('Tabell 4.1 DOK32025'!X85-'Tabell 4.1 DOK32025'!D85)/100</f>
        <v>3578.2571067989538</v>
      </c>
      <c r="E85" s="52">
        <f>($S$84-'Tabell 2.3 DOK32025'!$S$63+'Tabell 2.3 DOK32025'!$S$58)*('Tabell 4.1 DOK32025'!Y85-'Tabell 4.1 DOK32025'!E85)/100</f>
        <v>-1849.1605613467386</v>
      </c>
      <c r="F85" s="52">
        <f>($S$84-'Tabell 2.3 DOK32025'!$S$63+'Tabell 2.3 DOK32025'!$S$58)*('Tabell 4.1 DOK32025'!Z85-'Tabell 4.1 DOK32025'!F85)/100</f>
        <v>5782.3598207033619</v>
      </c>
      <c r="G85" s="52">
        <f>($S$84-'Tabell 2.3 DOK32025'!$S$63+'Tabell 2.3 DOK32025'!$S$58)*('Tabell 4.1 DOK32025'!AA85-'Tabell 4.1 DOK32025'!G85)/100</f>
        <v>-6016.7707632784113</v>
      </c>
      <c r="H85" s="52">
        <f>($S$84-'Tabell 2.3 DOK32025'!$S$63+'Tabell 2.3 DOK32025'!$S$58)*('Tabell 4.1 DOK32025'!AB85-'Tabell 4.1 DOK32025'!H85)/100</f>
        <v>9982.0423534661804</v>
      </c>
      <c r="I85" s="52">
        <f>($S$84-'Tabell 2.3 DOK32025'!$S$63+'Tabell 2.3 DOK32025'!$S$58)*('Tabell 4.1 DOK32025'!AC85-'Tabell 4.1 DOK32025'!I85)/100</f>
        <v>-11947.48175150532</v>
      </c>
      <c r="J85" s="52">
        <f>($S$84-'Tabell 2.3 DOK32025'!$S$63+'Tabell 2.3 DOK32025'!$S$58)*('Tabell 4.1 DOK32025'!AD85-'Tabell 4.1 DOK32025'!J85)/100</f>
        <v>21088.347385226727</v>
      </c>
      <c r="K85" s="52">
        <f>($S$84-'Tabell 2.3 DOK32025'!$S$63+'Tabell 2.3 DOK32025'!$S$58)*('Tabell 4.1 DOK32025'!AE85-'Tabell 4.1 DOK32025'!K85)/100</f>
        <v>7438.0367812881341</v>
      </c>
      <c r="L85" s="52">
        <f>($S$84-'Tabell 2.3 DOK32025'!$S$63+'Tabell 2.3 DOK32025'!$S$58)*('Tabell 4.1 DOK32025'!AF85-'Tabell 4.1 DOK32025'!L85)/100</f>
        <v>-11776.86651796918</v>
      </c>
      <c r="M85" s="52">
        <f>($S$84-'Tabell 2.3 DOK32025'!$S$63+'Tabell 2.3 DOK32025'!$S$58)*('Tabell 4.1 DOK32025'!AG85-'Tabell 4.1 DOK32025'!M85)/100</f>
        <v>-10723.285731179081</v>
      </c>
      <c r="N85" s="52">
        <f>($S$84-'Tabell 2.3 DOK32025'!$S$63+'Tabell 2.3 DOK32025'!$S$58)*('Tabell 4.1 DOK32025'!AH85-'Tabell 4.1 DOK32025'!N85)/100</f>
        <v>6170.8023618000407</v>
      </c>
      <c r="O85" s="52">
        <f>($S$84-'Tabell 2.3 DOK32025'!$S$63+'Tabell 2.3 DOK32025'!$S$58)*('Tabell 4.1 DOK32025'!AI85-'Tabell 4.1 DOK32025'!O85)/100</f>
        <v>9991.9795403931876</v>
      </c>
      <c r="P85" s="52">
        <f>($S$84-'Tabell 2.3 DOK32025'!$S$63+'Tabell 2.3 DOK32025'!$S$58)*('Tabell 4.1 DOK32025'!AJ85-'Tabell 4.1 DOK32025'!P85)/100</f>
        <v>-35402.432828789606</v>
      </c>
      <c r="Q85" s="52">
        <f>($S$84-'Tabell 2.3 DOK32025'!$S$63+'Tabell 2.3 DOK32025'!$S$58)*('Tabell 4.1 DOK32025'!AK85-'Tabell 4.1 DOK32025'!Q85)/100</f>
        <v>-9110.2735762372085</v>
      </c>
      <c r="R85" s="52">
        <f>($S$84-'Tabell 2.3 DOK32025'!$S$63+'Tabell 2.3 DOK32025'!$S$58)*('Tabell 4.1 DOK32025'!AL85-'Tabell 4.1 DOK32025'!R85)/100</f>
        <v>22794.446380628586</v>
      </c>
      <c r="S85" s="52">
        <f>($S$84-'Tabell 2.3 DOK32025'!$S$63+'Tabell 2.3 DOK32025'!$S$58)*('Tabell 4.1 DOK32025'!AM85-'Tabell 4.1 DOK32025'!S85)/100</f>
        <v>-1.9862483355625837E-9</v>
      </c>
    </row>
    <row r="86" spans="1:19" ht="16.5" customHeight="1" x14ac:dyDescent="0.35">
      <c r="A86" s="52" t="str">
        <f t="shared" si="34"/>
        <v>Effekt av oppdaterte regnskapsandeler</v>
      </c>
      <c r="B86" s="52"/>
      <c r="C86" s="52"/>
      <c r="D86" s="52">
        <v>0</v>
      </c>
      <c r="E86" s="52">
        <v>0</v>
      </c>
      <c r="F86" s="52">
        <v>0</v>
      </c>
      <c r="G86" s="52">
        <v>0</v>
      </c>
      <c r="H86" s="52">
        <v>0</v>
      </c>
      <c r="I86" s="52">
        <v>0</v>
      </c>
      <c r="J86" s="52">
        <v>0</v>
      </c>
      <c r="K86" s="52">
        <v>0</v>
      </c>
      <c r="L86" s="52">
        <v>0</v>
      </c>
      <c r="M86" s="52">
        <v>0</v>
      </c>
      <c r="N86" s="52">
        <v>0</v>
      </c>
      <c r="O86" s="52">
        <v>0</v>
      </c>
      <c r="P86" s="52">
        <v>0</v>
      </c>
      <c r="Q86" s="52">
        <v>0</v>
      </c>
      <c r="R86" s="52">
        <v>0</v>
      </c>
      <c r="S86" s="52">
        <f>SUM(D86:R86)</f>
        <v>0</v>
      </c>
    </row>
    <row r="87" spans="1:19" ht="16.5" customHeight="1" x14ac:dyDescent="0.35">
      <c r="A87" s="59" t="str">
        <f t="shared" si="34"/>
        <v>Effekt av endringer i fordelingssystemet</v>
      </c>
      <c r="B87" s="59"/>
      <c r="C87" s="59"/>
      <c r="D87" s="59">
        <f>($S$84-'Tabell 2.3 DOK32025'!$S$63+'Tabell 2.3 DOK32025'!$S$58)*('Tabell 4.1'!D76-'Tabell 4.1 DOK32025'!X85)/100</f>
        <v>0</v>
      </c>
      <c r="E87" s="59">
        <f>($S$84-'Tabell 2.3 DOK32025'!$S$63+'Tabell 2.3 DOK32025'!$S$58)*('Tabell 4.1'!E76-'Tabell 4.1 DOK32025'!Y85)/100</f>
        <v>0</v>
      </c>
      <c r="F87" s="59">
        <f>($S$84-'Tabell 2.3 DOK32025'!$S$63+'Tabell 2.3 DOK32025'!$S$58)*('Tabell 4.1'!F76-'Tabell 4.1 DOK32025'!Z85)/100</f>
        <v>0</v>
      </c>
      <c r="G87" s="59">
        <f>($S$84-'Tabell 2.3 DOK32025'!$S$63+'Tabell 2.3 DOK32025'!$S$58)*('Tabell 4.1'!G76-'Tabell 4.1 DOK32025'!AA85)/100</f>
        <v>0</v>
      </c>
      <c r="H87" s="59">
        <f>($S$84-'Tabell 2.3 DOK32025'!$S$63+'Tabell 2.3 DOK32025'!$S$58)*('Tabell 4.1'!H76-'Tabell 4.1 DOK32025'!AB85)/100</f>
        <v>0</v>
      </c>
      <c r="I87" s="59">
        <f>($S$84-'Tabell 2.3 DOK32025'!$S$63+'Tabell 2.3 DOK32025'!$S$58)*('Tabell 4.1'!I76-'Tabell 4.1 DOK32025'!AC85)/100</f>
        <v>0</v>
      </c>
      <c r="J87" s="59">
        <f>($S$84-'Tabell 2.3 DOK32025'!$S$63+'Tabell 2.3 DOK32025'!$S$58)*('Tabell 4.1'!J76-'Tabell 4.1 DOK32025'!AD85)/100</f>
        <v>0</v>
      </c>
      <c r="K87" s="59">
        <f>($S$84-'Tabell 2.3 DOK32025'!$S$63+'Tabell 2.3 DOK32025'!$S$58)*('Tabell 4.1'!K76-'Tabell 4.1 DOK32025'!AE85)/100</f>
        <v>0</v>
      </c>
      <c r="L87" s="59">
        <f>($S$84-'Tabell 2.3 DOK32025'!$S$63+'Tabell 2.3 DOK32025'!$S$58)*('Tabell 4.1'!L76-'Tabell 4.1 DOK32025'!AF85)/100</f>
        <v>0</v>
      </c>
      <c r="M87" s="59">
        <f>($S$84-'Tabell 2.3 DOK32025'!$S$63+'Tabell 2.3 DOK32025'!$S$58)*('Tabell 4.1'!M76-'Tabell 4.1 DOK32025'!AG85)/100</f>
        <v>0</v>
      </c>
      <c r="N87" s="59">
        <f>($S$84-'Tabell 2.3 DOK32025'!$S$63+'Tabell 2.3 DOK32025'!$S$58)*('Tabell 4.1'!N76-'Tabell 4.1 DOK32025'!AH85)/100</f>
        <v>0</v>
      </c>
      <c r="O87" s="59">
        <f>($S$84-'Tabell 2.3 DOK32025'!$S$63+'Tabell 2.3 DOK32025'!$S$58)*('Tabell 4.1'!O76-'Tabell 4.1 DOK32025'!AI85)/100</f>
        <v>0</v>
      </c>
      <c r="P87" s="59">
        <f>($S$84-'Tabell 2.3 DOK32025'!$S$63+'Tabell 2.3 DOK32025'!$S$58)*('Tabell 4.1'!P76-'Tabell 4.1 DOK32025'!AJ85)/100</f>
        <v>0</v>
      </c>
      <c r="Q87" s="59">
        <f>($S$84-'Tabell 2.3 DOK32025'!$S$63+'Tabell 2.3 DOK32025'!$S$58)*('Tabell 4.1'!Q76-'Tabell 4.1 DOK32025'!AK85)/100</f>
        <v>0</v>
      </c>
      <c r="R87" s="59">
        <f>($S$84-'Tabell 2.3 DOK32025'!$S$63+'Tabell 2.3 DOK32025'!$S$58)*('Tabell 4.1'!R76-'Tabell 4.1 DOK32025'!AL85)/100</f>
        <v>0</v>
      </c>
      <c r="S87" s="59">
        <f>($S$84-'Tabell 2.3 DOK32025'!$S$63+'Tabell 2.3 DOK32025'!$S$58)*('Tabell 4.1'!S76-'Tabell 4.1 DOK32025'!AM85)/100</f>
        <v>0</v>
      </c>
    </row>
    <row r="88" spans="1:19" ht="16.5" customHeight="1" x14ac:dyDescent="0.35">
      <c r="A88" s="50" t="str">
        <f t="shared" si="34"/>
        <v>Reelle endringer</v>
      </c>
      <c r="B88" s="50"/>
      <c r="C88" s="50"/>
      <c r="D88" s="50">
        <f t="shared" ref="D88:S88" si="35">SUM(D89:D93)</f>
        <v>11547.329734568817</v>
      </c>
      <c r="E88" s="50">
        <f t="shared" si="35"/>
        <v>9903.2751024680874</v>
      </c>
      <c r="F88" s="50">
        <f t="shared" si="35"/>
        <v>8972.8374814880626</v>
      </c>
      <c r="G88" s="50">
        <f t="shared" si="35"/>
        <v>6727.0744009778264</v>
      </c>
      <c r="H88" s="50">
        <f t="shared" si="35"/>
        <v>13810.401487196177</v>
      </c>
      <c r="I88" s="50">
        <f t="shared" si="35"/>
        <v>10061.157510171597</v>
      </c>
      <c r="J88" s="50">
        <f t="shared" si="35"/>
        <v>13646.98294399949</v>
      </c>
      <c r="K88" s="50">
        <f t="shared" si="35"/>
        <v>12405.139210217394</v>
      </c>
      <c r="L88" s="50">
        <f t="shared" si="35"/>
        <v>8696.8092603102068</v>
      </c>
      <c r="M88" s="50">
        <f t="shared" si="35"/>
        <v>9662.2270252240796</v>
      </c>
      <c r="N88" s="50">
        <f t="shared" si="35"/>
        <v>11355.575800640863</v>
      </c>
      <c r="O88" s="50">
        <f t="shared" si="35"/>
        <v>16212.290472456982</v>
      </c>
      <c r="P88" s="50">
        <f t="shared" si="35"/>
        <v>15925.939911507579</v>
      </c>
      <c r="Q88" s="50">
        <f t="shared" si="35"/>
        <v>14769.335351620797</v>
      </c>
      <c r="R88" s="50">
        <f t="shared" si="35"/>
        <v>11426.197377851804</v>
      </c>
      <c r="S88" s="50">
        <f t="shared" si="35"/>
        <v>175122.57307069976</v>
      </c>
    </row>
    <row r="89" spans="1:19" ht="16.5" customHeight="1" x14ac:dyDescent="0.35">
      <c r="A89" s="52" t="str">
        <f t="shared" si="34"/>
        <v xml:space="preserve"> - herav nye tiltak</v>
      </c>
      <c r="B89" s="52"/>
      <c r="C89" s="52"/>
      <c r="D89" s="52">
        <f>$S89*'Tabell 3.1'!D$59/100</f>
        <v>10088.599193182061</v>
      </c>
      <c r="E89" s="52">
        <f>$S89*'Tabell 3.1'!E$59/100</f>
        <v>8652.2317717768274</v>
      </c>
      <c r="F89" s="52">
        <f>$S89*'Tabell 3.1'!F$59/100</f>
        <v>7839.3328204093632</v>
      </c>
      <c r="G89" s="52">
        <f>$S89*'Tabell 3.1'!G$59/100</f>
        <v>5877.2685057230537</v>
      </c>
      <c r="H89" s="52">
        <f>$S89*'Tabell 3.1'!H$59/100</f>
        <v>12065.785640826363</v>
      </c>
      <c r="I89" s="52">
        <f>$S89*'Tabell 3.1'!I$59/100</f>
        <v>8790.169491369863</v>
      </c>
      <c r="J89" s="52">
        <f>$S89*'Tabell 3.1'!J$59/100</f>
        <v>11923.011144822363</v>
      </c>
      <c r="K89" s="52">
        <f>$S89*'Tabell 3.1'!K$59/100</f>
        <v>10838.044838440183</v>
      </c>
      <c r="L89" s="52">
        <f>$S89*'Tabell 3.1'!L$59/100</f>
        <v>7598.1742016220405</v>
      </c>
      <c r="M89" s="52">
        <f>$S89*'Tabell 3.1'!M$59/100</f>
        <v>8441.6343874896302</v>
      </c>
      <c r="N89" s="52">
        <f>$S89*'Tabell 3.1'!N$59/100</f>
        <v>9921.068809311264</v>
      </c>
      <c r="O89" s="52">
        <f>$S89*'Tabell 3.1'!O$59/100</f>
        <v>14164.253064535025</v>
      </c>
      <c r="P89" s="52">
        <f>$S89*'Tabell 3.1'!P$59/100</f>
        <v>13914.076088163343</v>
      </c>
      <c r="Q89" s="52">
        <f>$S89*'Tabell 3.1'!Q$59/100</f>
        <v>12903.58101285836</v>
      </c>
      <c r="R89" s="52">
        <f>$S89*'Tabell 3.1'!R$59/100</f>
        <v>9982.7690294702716</v>
      </c>
      <c r="S89" s="374">
        <v>153000</v>
      </c>
    </row>
    <row r="90" spans="1:19" ht="16.5" customHeight="1" x14ac:dyDescent="0.35">
      <c r="A90" s="52" t="str">
        <f t="shared" si="34"/>
        <v xml:space="preserve"> - herav andre tekniske justeringer</v>
      </c>
      <c r="B90" s="52"/>
      <c r="C90" s="52"/>
      <c r="D90" s="52">
        <f>$S90*'Tabell 3.1'!D$59/100</f>
        <v>21802.320057705074</v>
      </c>
      <c r="E90" s="52">
        <f>$S90*'Tabell 3.1'!E$59/100</f>
        <v>18698.208015757653</v>
      </c>
      <c r="F90" s="52">
        <f>$S90*'Tabell 3.1'!F$59/100</f>
        <v>16941.464312007021</v>
      </c>
      <c r="G90" s="52">
        <f>$S90*'Tabell 3.1'!G$59/100</f>
        <v>12701.276616622908</v>
      </c>
      <c r="H90" s="52">
        <f>$S90*'Tabell 3.1'!H$59/100</f>
        <v>26075.18796729852</v>
      </c>
      <c r="I90" s="52">
        <f>$S90*'Tabell 3.1'!I$59/100</f>
        <v>18996.303147996598</v>
      </c>
      <c r="J90" s="52">
        <f>$S90*'Tabell 3.1'!J$59/100</f>
        <v>25766.640150267547</v>
      </c>
      <c r="K90" s="52">
        <f>$S90*'Tabell 3.1'!K$59/100</f>
        <v>23421.935775496029</v>
      </c>
      <c r="L90" s="52">
        <f>$S90*'Tabell 3.1'!L$59/100</f>
        <v>16420.300046206023</v>
      </c>
      <c r="M90" s="52">
        <f>$S90*'Tabell 3.1'!M$59/100</f>
        <v>18243.089174417619</v>
      </c>
      <c r="N90" s="52">
        <f>$S90*'Tabell 3.1'!N$59/100</f>
        <v>21440.2726635525</v>
      </c>
      <c r="O90" s="52">
        <f>$S90*'Tabell 3.1'!O$59/100</f>
        <v>30610.154371086588</v>
      </c>
      <c r="P90" s="52">
        <f>$S90*'Tabell 3.1'!P$59/100</f>
        <v>30069.50066828011</v>
      </c>
      <c r="Q90" s="52">
        <f>$S90*'Tabell 3.1'!Q$59/100</f>
        <v>27885.734951487349</v>
      </c>
      <c r="R90" s="52">
        <f>$S90*'Tabell 3.1'!R$59/100</f>
        <v>21573.612081818479</v>
      </c>
      <c r="S90" s="374">
        <v>330646</v>
      </c>
    </row>
    <row r="91" spans="1:19" ht="16.5" customHeight="1" x14ac:dyDescent="0.35">
      <c r="A91" s="52" t="str">
        <f t="shared" si="34"/>
        <v xml:space="preserve"> - herav endring i løpende pensjonsutgifter</v>
      </c>
      <c r="B91" s="52"/>
      <c r="C91" s="52"/>
      <c r="D91" s="52">
        <f>$S91*'Tabell 3.1'!D$59/100</f>
        <v>-4754.0662205793087</v>
      </c>
      <c r="E91" s="52">
        <f>$S91*'Tabell 3.1'!E$59/100</f>
        <v>-4077.204576292952</v>
      </c>
      <c r="F91" s="52">
        <f>$S91*'Tabell 3.1'!F$59/100</f>
        <v>-3694.1409446192788</v>
      </c>
      <c r="G91" s="52">
        <f>$S91*'Tabell 3.1'!G$59/100</f>
        <v>-2769.5543392402046</v>
      </c>
      <c r="H91" s="52">
        <f>$S91*'Tabell 3.1'!H$59/100</f>
        <v>-5685.7788520896711</v>
      </c>
      <c r="I91" s="52">
        <f>$S91*'Tabell 3.1'!I$59/100</f>
        <v>-4142.2051815012701</v>
      </c>
      <c r="J91" s="52">
        <f>$S91*'Tabell 3.1'!J$59/100</f>
        <v>-5618.4990052431867</v>
      </c>
      <c r="K91" s="52">
        <f>$S91*'Tabell 3.1'!K$59/100</f>
        <v>-5107.2286525539812</v>
      </c>
      <c r="L91" s="52">
        <f>$S91*'Tabell 3.1'!L$59/100</f>
        <v>-3580.4993952401364</v>
      </c>
      <c r="M91" s="52">
        <f>$S91*'Tabell 3.1'!M$59/100</f>
        <v>-3977.9644447731325</v>
      </c>
      <c r="N91" s="52">
        <f>$S91*'Tabell 3.1'!N$59/100</f>
        <v>-4675.1206183574377</v>
      </c>
      <c r="O91" s="52">
        <f>$S91*'Tabell 3.1'!O$59/100</f>
        <v>-6674.6429057614087</v>
      </c>
      <c r="P91" s="52">
        <f>$S91*'Tabell 3.1'!P$59/100</f>
        <v>-6556.7516217723442</v>
      </c>
      <c r="Q91" s="52">
        <f>$S91*'Tabell 3.1'!Q$59/100</f>
        <v>-6080.5744626266296</v>
      </c>
      <c r="R91" s="52">
        <f>$S91*'Tabell 3.1'!R$59/100</f>
        <v>-4704.1957086493067</v>
      </c>
      <c r="S91" s="374">
        <v>-72098.426929300244</v>
      </c>
    </row>
    <row r="92" spans="1:19" ht="16.5" customHeight="1" x14ac:dyDescent="0.35">
      <c r="A92" s="52" t="str">
        <f t="shared" si="34"/>
        <v xml:space="preserve"> - herav innsparingstiltak</v>
      </c>
      <c r="B92" s="52"/>
      <c r="C92" s="52"/>
      <c r="D92" s="52">
        <f>$S92*'Tabell 3.1'!D$59/100</f>
        <v>-1318.7711363636681</v>
      </c>
      <c r="E92" s="52">
        <f>$S92*'Tabell 3.1'!E$59/100</f>
        <v>-1131.010689121154</v>
      </c>
      <c r="F92" s="52">
        <f>$S92*'Tabell 3.1'!F$59/100</f>
        <v>-1024.7493882888057</v>
      </c>
      <c r="G92" s="52">
        <f>$S92*'Tabell 3.1'!G$59/100</f>
        <v>-768.27039290497441</v>
      </c>
      <c r="H92" s="52">
        <f>$S92*'Tabell 3.1'!H$59/100</f>
        <v>-1577.2268811537731</v>
      </c>
      <c r="I92" s="52">
        <f>$S92*'Tabell 3.1'!I$59/100</f>
        <v>-1149.0417635777599</v>
      </c>
      <c r="J92" s="52">
        <f>$S92*'Tabell 3.1'!J$59/100</f>
        <v>-1558.5635483427925</v>
      </c>
      <c r="K92" s="52">
        <f>$S92*'Tabell 3.1'!K$59/100</f>
        <v>-1416.7378873778016</v>
      </c>
      <c r="L92" s="52">
        <f>$S92*'Tabell 3.1'!L$59/100</f>
        <v>-993.22538583294647</v>
      </c>
      <c r="M92" s="52">
        <f>$S92*'Tabell 3.1'!M$59/100</f>
        <v>-1103.48161927969</v>
      </c>
      <c r="N92" s="52">
        <f>$S92*'Tabell 3.1'!N$59/100</f>
        <v>-1296.8717397792504</v>
      </c>
      <c r="O92" s="52">
        <f>$S92*'Tabell 3.1'!O$59/100</f>
        <v>-1851.536348305232</v>
      </c>
      <c r="P92" s="52">
        <f>$S92*'Tabell 3.1'!P$59/100</f>
        <v>-1818.8334755769079</v>
      </c>
      <c r="Q92" s="52">
        <f>$S92*'Tabell 3.1'!Q$59/100</f>
        <v>-1686.7426160599164</v>
      </c>
      <c r="R92" s="52">
        <f>$S92*'Tabell 3.1'!R$59/100</f>
        <v>-1304.9371280353296</v>
      </c>
      <c r="S92" s="374">
        <v>-20000</v>
      </c>
    </row>
    <row r="93" spans="1:19" ht="16.5" customHeight="1" x14ac:dyDescent="0.35">
      <c r="A93" s="52" t="str">
        <f t="shared" si="34"/>
        <v xml:space="preserve"> - herav uspesifiserte rammeendringer</v>
      </c>
      <c r="B93" s="52"/>
      <c r="C93" s="52"/>
      <c r="D93" s="52">
        <f>$S93*'Tabell 3.1'!D$59/100</f>
        <v>-14270.752159375343</v>
      </c>
      <c r="E93" s="52">
        <f>$S93*'Tabell 3.1'!E$59/100</f>
        <v>-12238.949419652286</v>
      </c>
      <c r="F93" s="52">
        <f>$S93*'Tabell 3.1'!F$59/100</f>
        <v>-11089.06931802024</v>
      </c>
      <c r="G93" s="52">
        <f>$S93*'Tabell 3.1'!G$59/100</f>
        <v>-8313.6459892229541</v>
      </c>
      <c r="H93" s="52">
        <f>$S93*'Tabell 3.1'!H$59/100</f>
        <v>-17067.566387685263</v>
      </c>
      <c r="I93" s="52">
        <f>$S93*'Tabell 3.1'!I$59/100</f>
        <v>-12434.068184115833</v>
      </c>
      <c r="J93" s="52">
        <f>$S93*'Tabell 3.1'!J$59/100</f>
        <v>-16865.605797504442</v>
      </c>
      <c r="K93" s="52">
        <f>$S93*'Tabell 3.1'!K$59/100</f>
        <v>-15330.874863787036</v>
      </c>
      <c r="L93" s="52">
        <f>$S93*'Tabell 3.1'!L$59/100</f>
        <v>-10747.940206444773</v>
      </c>
      <c r="M93" s="52">
        <f>$S93*'Tabell 3.1'!M$59/100</f>
        <v>-11941.050472630346</v>
      </c>
      <c r="N93" s="52">
        <f>$S93*'Tabell 3.1'!N$59/100</f>
        <v>-14033.773314086213</v>
      </c>
      <c r="O93" s="52">
        <f>$S93*'Tabell 3.1'!O$59/100</f>
        <v>-20035.937709097991</v>
      </c>
      <c r="P93" s="52">
        <f>$S93*'Tabell 3.1'!P$59/100</f>
        <v>-19682.051747586615</v>
      </c>
      <c r="Q93" s="52">
        <f>$S93*'Tabell 3.1'!Q$59/100</f>
        <v>-18252.663534038369</v>
      </c>
      <c r="R93" s="52">
        <f>$S93*'Tabell 3.1'!R$59/100</f>
        <v>-14121.050896752309</v>
      </c>
      <c r="S93" s="374">
        <v>-216425</v>
      </c>
    </row>
    <row r="94" spans="1:19" ht="16.5" customHeight="1" x14ac:dyDescent="0.35">
      <c r="A94" s="352" t="str">
        <f t="shared" si="34"/>
        <v>Vridningseffekter knyttet til endringer i særskilte tildelinger</v>
      </c>
      <c r="B94" s="352"/>
      <c r="C94" s="352"/>
      <c r="D94" s="352">
        <f>'Tabell 2.1'!D37+'Tabell 2.1'!D38-SUM(D84:D88)</f>
        <v>-3042.2180462611141</v>
      </c>
      <c r="E94" s="352">
        <f>'Tabell 2.1'!E37+'Tabell 2.1'!E38-SUM(E84:E88)</f>
        <v>-2190.4564150732476</v>
      </c>
      <c r="F94" s="352">
        <f>'Tabell 2.1'!F37+'Tabell 2.1'!F38-SUM(F84:F88)</f>
        <v>1737.5109722069465</v>
      </c>
      <c r="G94" s="352">
        <f>'Tabell 2.1'!G37+'Tabell 2.1'!G38-SUM(G84:G88)</f>
        <v>-1857.0873844797025</v>
      </c>
      <c r="H94" s="352">
        <f>'Tabell 2.1'!H37+'Tabell 2.1'!H38-SUM(H84:H88)</f>
        <v>-4835.9022558513097</v>
      </c>
      <c r="I94" s="352">
        <f>'Tabell 2.1'!I37+'Tabell 2.1'!I38-SUM(I84:I88)</f>
        <v>503.35824310337193</v>
      </c>
      <c r="J94" s="352">
        <f>'Tabell 2.1'!J37+'Tabell 2.1'!J38-SUM(J84:J88)</f>
        <v>287.97270158561878</v>
      </c>
      <c r="K94" s="352">
        <f>'Tabell 2.1'!K37+'Tabell 2.1'!K38-SUM(K84:K88)</f>
        <v>286.98050666600466</v>
      </c>
      <c r="L94" s="352">
        <f>'Tabell 2.1'!L37+'Tabell 2.1'!L38-SUM(L84:L88)</f>
        <v>1387.7541401691269</v>
      </c>
      <c r="M94" s="352">
        <f>'Tabell 2.1'!M37+'Tabell 2.1'!M38-SUM(M84:M88)</f>
        <v>1153.1108947178582</v>
      </c>
      <c r="N94" s="352">
        <f>'Tabell 2.1'!N37+'Tabell 2.1'!N38-SUM(N84:N88)</f>
        <v>1299.3048062014859</v>
      </c>
      <c r="O94" s="352">
        <f>'Tabell 2.1'!O37+'Tabell 2.1'!O38-SUM(O84:O88)</f>
        <v>1711.0468396062497</v>
      </c>
      <c r="P94" s="352">
        <f>'Tabell 2.1'!P37+'Tabell 2.1'!P38-SUM(P84:P88)</f>
        <v>779.44036154286005</v>
      </c>
      <c r="Q94" s="352">
        <f>'Tabell 2.1'!Q37+'Tabell 2.1'!Q38-SUM(Q84:Q88)</f>
        <v>281.4333699720446</v>
      </c>
      <c r="R94" s="352">
        <f>'Tabell 2.1'!R37+'Tabell 2.1'!R38-SUM(R84:R88)</f>
        <v>2497.751265894738</v>
      </c>
      <c r="S94" s="352">
        <f>SUM(D94:R94)</f>
        <v>9.3132257461547852E-10</v>
      </c>
    </row>
    <row r="95" spans="1:19" ht="16.5" customHeight="1" x14ac:dyDescent="0.35">
      <c r="A95" s="50" t="str">
        <f t="shared" si="34"/>
        <v>Kompensasjon for forventet lønns- og prisutvikling</v>
      </c>
      <c r="B95" s="50"/>
      <c r="C95" s="50"/>
      <c r="D95" s="50">
        <f t="shared" ref="D95:S95" si="36">SUM(D96:D96)</f>
        <v>33013.277921661233</v>
      </c>
      <c r="E95" s="50">
        <f t="shared" si="36"/>
        <v>28313.00229642705</v>
      </c>
      <c r="F95" s="50">
        <f t="shared" si="36"/>
        <v>25652.92447096865</v>
      </c>
      <c r="G95" s="50">
        <f t="shared" si="36"/>
        <v>19232.392414874314</v>
      </c>
      <c r="H95" s="50">
        <f t="shared" si="36"/>
        <v>39483.294665228132</v>
      </c>
      <c r="I95" s="50">
        <f t="shared" si="36"/>
        <v>28764.38074705303</v>
      </c>
      <c r="J95" s="50">
        <f t="shared" si="36"/>
        <v>39016.088661059526</v>
      </c>
      <c r="K95" s="50">
        <f t="shared" si="36"/>
        <v>35465.715262100493</v>
      </c>
      <c r="L95" s="50">
        <f t="shared" si="36"/>
        <v>24863.772641980322</v>
      </c>
      <c r="M95" s="50">
        <f t="shared" si="36"/>
        <v>27623.857069828427</v>
      </c>
      <c r="N95" s="50">
        <f t="shared" si="36"/>
        <v>32465.062355045513</v>
      </c>
      <c r="O95" s="50">
        <f t="shared" si="36"/>
        <v>46350.183411810955</v>
      </c>
      <c r="P95" s="50">
        <f t="shared" si="36"/>
        <v>45531.520494154283</v>
      </c>
      <c r="Q95" s="50">
        <f t="shared" si="36"/>
        <v>42224.841923549735</v>
      </c>
      <c r="R95" s="50">
        <f t="shared" si="36"/>
        <v>32666.966155259273</v>
      </c>
      <c r="S95" s="50">
        <f t="shared" si="36"/>
        <v>500667.28049100091</v>
      </c>
    </row>
    <row r="96" spans="1:19" ht="16.5" customHeight="1" x14ac:dyDescent="0.35">
      <c r="A96" s="52" t="str">
        <f t="shared" si="34"/>
        <v xml:space="preserve"> - herav generell lønns- og priskompensasjon</v>
      </c>
      <c r="B96" s="52"/>
      <c r="C96" s="52"/>
      <c r="D96" s="52">
        <f>$S96*'Tabell 3.1'!D$59/100</f>
        <v>33013.277921661233</v>
      </c>
      <c r="E96" s="52">
        <f>$S96*'Tabell 3.1'!E$59/100</f>
        <v>28313.00229642705</v>
      </c>
      <c r="F96" s="52">
        <f>$S96*'Tabell 3.1'!F$59/100</f>
        <v>25652.92447096865</v>
      </c>
      <c r="G96" s="52">
        <f>$S96*'Tabell 3.1'!G$59/100</f>
        <v>19232.392414874314</v>
      </c>
      <c r="H96" s="52">
        <f>$S96*'Tabell 3.1'!H$59/100</f>
        <v>39483.294665228132</v>
      </c>
      <c r="I96" s="52">
        <f>$S96*'Tabell 3.1'!I$59/100</f>
        <v>28764.38074705303</v>
      </c>
      <c r="J96" s="52">
        <f>$S96*'Tabell 3.1'!J$59/100</f>
        <v>39016.088661059526</v>
      </c>
      <c r="K96" s="52">
        <f>$S96*'Tabell 3.1'!K$59/100</f>
        <v>35465.715262100493</v>
      </c>
      <c r="L96" s="52">
        <f>$S96*'Tabell 3.1'!L$59/100</f>
        <v>24863.772641980322</v>
      </c>
      <c r="M96" s="52">
        <f>$S96*'Tabell 3.1'!M$59/100</f>
        <v>27623.857069828427</v>
      </c>
      <c r="N96" s="52">
        <f>$S96*'Tabell 3.1'!N$59/100</f>
        <v>32465.062355045513</v>
      </c>
      <c r="O96" s="52">
        <f>$S96*'Tabell 3.1'!O$59/100</f>
        <v>46350.183411810955</v>
      </c>
      <c r="P96" s="52">
        <f>$S96*'Tabell 3.1'!P$59/100</f>
        <v>45531.520494154283</v>
      </c>
      <c r="Q96" s="52">
        <f>$S96*'Tabell 3.1'!Q$59/100</f>
        <v>42224.841923549735</v>
      </c>
      <c r="R96" s="52">
        <f>$S96*'Tabell 3.1'!R$59/100</f>
        <v>32666.966155259273</v>
      </c>
      <c r="S96" s="374">
        <v>500667.28049100091</v>
      </c>
    </row>
    <row r="97" spans="1:19" ht="16.5" customHeight="1" thickBot="1" x14ac:dyDescent="0.4">
      <c r="A97" s="187" t="str">
        <f t="shared" si="34"/>
        <v>Bydelsfordelt budsjett 2026</v>
      </c>
      <c r="B97" s="175"/>
      <c r="C97" s="175"/>
      <c r="D97" s="188">
        <f t="shared" ref="D97:S97" si="37">D88+D95+SUM(D84:D87)+D94</f>
        <v>980500.2860706416</v>
      </c>
      <c r="E97" s="188">
        <f t="shared" si="37"/>
        <v>834523.51571210369</v>
      </c>
      <c r="F97" s="188">
        <f t="shared" si="37"/>
        <v>759488.36329704174</v>
      </c>
      <c r="G97" s="188">
        <f t="shared" si="37"/>
        <v>580000.37907826609</v>
      </c>
      <c r="H97" s="188">
        <f t="shared" si="37"/>
        <v>1157906.2304384247</v>
      </c>
      <c r="I97" s="188">
        <f t="shared" si="37"/>
        <v>843370.58967155509</v>
      </c>
      <c r="J97" s="188">
        <f t="shared" si="37"/>
        <v>1149772.6292836978</v>
      </c>
      <c r="K97" s="188">
        <f t="shared" si="37"/>
        <v>1041765.6979082389</v>
      </c>
      <c r="L97" s="188">
        <f t="shared" si="37"/>
        <v>735634.90866517776</v>
      </c>
      <c r="M97" s="188">
        <f t="shared" si="37"/>
        <v>816510.2266509739</v>
      </c>
      <c r="N97" s="188">
        <f t="shared" si="37"/>
        <v>958292.46790960198</v>
      </c>
      <c r="O97" s="188">
        <f t="shared" si="37"/>
        <v>1379450.8554445659</v>
      </c>
      <c r="P97" s="188">
        <f t="shared" si="37"/>
        <v>1346733.8654213073</v>
      </c>
      <c r="Q97" s="188">
        <f t="shared" si="37"/>
        <v>1237521.0095571829</v>
      </c>
      <c r="R97" s="188">
        <f t="shared" si="37"/>
        <v>970285.92830436025</v>
      </c>
      <c r="S97" s="188">
        <f t="shared" si="37"/>
        <v>14791756.953413136</v>
      </c>
    </row>
    <row r="98" spans="1:19" ht="16.5" customHeight="1" thickBot="1" x14ac:dyDescent="0.4">
      <c r="A98" s="52"/>
      <c r="B98" s="52"/>
      <c r="C98" s="52"/>
      <c r="D98" s="52"/>
      <c r="E98" s="52"/>
      <c r="F98" s="52"/>
      <c r="G98" s="52"/>
      <c r="H98" s="52"/>
      <c r="I98" s="52"/>
      <c r="J98" s="52"/>
      <c r="K98" s="52"/>
      <c r="L98" s="52"/>
      <c r="M98" s="52"/>
      <c r="N98" s="52"/>
      <c r="O98" s="52"/>
      <c r="P98" s="52"/>
      <c r="Q98" s="52"/>
      <c r="R98" s="52"/>
      <c r="S98" s="52"/>
    </row>
    <row r="99" spans="1:19" ht="16.5" customHeight="1" x14ac:dyDescent="0.35">
      <c r="A99" s="177" t="str">
        <f>'Tabell 2.1'!A42</f>
        <v>FO4AB Sosiale tjenester</v>
      </c>
      <c r="B99" s="177"/>
      <c r="C99" s="177"/>
      <c r="D99" s="178"/>
      <c r="E99" s="178"/>
      <c r="F99" s="178"/>
      <c r="G99" s="178"/>
      <c r="H99" s="178"/>
      <c r="I99" s="178"/>
      <c r="J99" s="178"/>
      <c r="K99" s="178"/>
      <c r="L99" s="178"/>
      <c r="M99" s="178"/>
      <c r="N99" s="178"/>
      <c r="O99" s="178"/>
      <c r="P99" s="178"/>
      <c r="Q99" s="178"/>
      <c r="R99" s="178"/>
      <c r="S99" s="178"/>
    </row>
    <row r="100" spans="1:19" ht="16.5" customHeight="1" x14ac:dyDescent="0.35">
      <c r="A100" s="58" t="str">
        <f t="shared" ref="A100:A113" si="38">A84</f>
        <v>Bydelsfordelt Dok3 2025</v>
      </c>
      <c r="B100" s="58"/>
      <c r="C100" s="58"/>
      <c r="D100" s="58">
        <f>'Tabell 2.1 DOK32025'!D46+'Tabell 2.1 DOK32025'!D52</f>
        <v>324021.29718591314</v>
      </c>
      <c r="E100" s="58">
        <f>'Tabell 2.1 DOK32025'!E46+'Tabell 2.1 DOK32025'!E52</f>
        <v>291445.72772337764</v>
      </c>
      <c r="F100" s="58">
        <f>'Tabell 2.1 DOK32025'!F46+'Tabell 2.1 DOK32025'!F52</f>
        <v>193714.31366675522</v>
      </c>
      <c r="G100" s="58">
        <f>'Tabell 2.1 DOK32025'!G46+'Tabell 2.1 DOK32025'!G52</f>
        <v>151985.66939766367</v>
      </c>
      <c r="H100" s="58">
        <f>'Tabell 2.1 DOK32025'!H46+'Tabell 2.1 DOK32025'!H52</f>
        <v>179737.63233789147</v>
      </c>
      <c r="I100" s="58">
        <f>'Tabell 2.1 DOK32025'!I46+'Tabell 2.1 DOK32025'!I52</f>
        <v>91326.68561906385</v>
      </c>
      <c r="J100" s="58">
        <f>'Tabell 2.1 DOK32025'!J46+'Tabell 2.1 DOK32025'!J52</f>
        <v>103785.85199777751</v>
      </c>
      <c r="K100" s="58">
        <f>'Tabell 2.1 DOK32025'!K46+'Tabell 2.1 DOK32025'!K52</f>
        <v>132785.14304758378</v>
      </c>
      <c r="L100" s="58">
        <f>'Tabell 2.1 DOK32025'!L46+'Tabell 2.1 DOK32025'!L52</f>
        <v>178961.79171365028</v>
      </c>
      <c r="M100" s="58">
        <f>'Tabell 2.1 DOK32025'!M46+'Tabell 2.1 DOK32025'!M52</f>
        <v>143591.15210191469</v>
      </c>
      <c r="N100" s="58">
        <f>'Tabell 2.1 DOK32025'!N46+'Tabell 2.1 DOK32025'!N52</f>
        <v>215139.30445446545</v>
      </c>
      <c r="O100" s="58">
        <f>'Tabell 2.1 DOK32025'!O46+'Tabell 2.1 DOK32025'!O52</f>
        <v>252632.79153603554</v>
      </c>
      <c r="P100" s="58">
        <f>'Tabell 2.1 DOK32025'!P46+'Tabell 2.1 DOK32025'!P52</f>
        <v>171330.07308300782</v>
      </c>
      <c r="Q100" s="58">
        <f>'Tabell 2.1 DOK32025'!Q46+'Tabell 2.1 DOK32025'!Q52</f>
        <v>127499.88616999806</v>
      </c>
      <c r="R100" s="58">
        <f>'Tabell 2.1 DOK32025'!R46+'Tabell 2.1 DOK32025'!R52</f>
        <v>221743.21235613807</v>
      </c>
      <c r="S100" s="58">
        <f>'Tabell 2.1 DOK32025'!S46+'Tabell 2.1 DOK32025'!S52</f>
        <v>2779700.5323912362</v>
      </c>
    </row>
    <row r="101" spans="1:19" ht="16.5" customHeight="1" x14ac:dyDescent="0.35">
      <c r="A101" s="52" t="str">
        <f t="shared" si="38"/>
        <v>Effekt av oppdaterte kriterieandeler</v>
      </c>
      <c r="B101" s="52"/>
      <c r="C101" s="52"/>
      <c r="D101" s="52">
        <f>('Tabell 2.1 DOK32025'!$S$46-'Tabell 2.3 DOK32025'!$S$78+'Tabell 2.3 DOK32025'!$S$67+'Tabell 2.3 DOK32025'!$S$68+'Tabell 2.3 DOK32025'!$S$72)*('Tabell 4.1 DOK32025'!X96-'Tabell 4.1 DOK32025'!D96)/100+('Tabell 2.1 DOK32025'!$S$52-'Tabell 2.3 DOK32025'!$S$82)*('Tabell 4.1 DOK32025'!X111-'Tabell 4.1 DOK32025'!D111)/100</f>
        <v>-6363.3909869802128</v>
      </c>
      <c r="E101" s="52">
        <f>('Tabell 2.1 DOK32025'!$S$46-'Tabell 2.3 DOK32025'!$S$78+'Tabell 2.3 DOK32025'!$S$67+'Tabell 2.3 DOK32025'!$S$68+'Tabell 2.3 DOK32025'!$S$72)*('Tabell 4.1 DOK32025'!Y96-'Tabell 4.1 DOK32025'!E96)/100+('Tabell 2.1 DOK32025'!$S$52-'Tabell 2.3 DOK32025'!$S$82)*('Tabell 4.1 DOK32025'!Y111-'Tabell 4.1 DOK32025'!E111)/100</f>
        <v>-1358.9133593793297</v>
      </c>
      <c r="F101" s="52">
        <f>('Tabell 2.1 DOK32025'!$S$46-'Tabell 2.3 DOK32025'!$S$78+'Tabell 2.3 DOK32025'!$S$67+'Tabell 2.3 DOK32025'!$S$68+'Tabell 2.3 DOK32025'!$S$72)*('Tabell 4.1 DOK32025'!Z96-'Tabell 4.1 DOK32025'!F96)/100+('Tabell 2.1 DOK32025'!$S$52-'Tabell 2.3 DOK32025'!$S$82)*('Tabell 4.1 DOK32025'!Z111-'Tabell 4.1 DOK32025'!F111)/100</f>
        <v>5119.0248441204549</v>
      </c>
      <c r="G101" s="52">
        <f>('Tabell 2.1 DOK32025'!$S$46-'Tabell 2.3 DOK32025'!$S$78+'Tabell 2.3 DOK32025'!$S$67+'Tabell 2.3 DOK32025'!$S$68+'Tabell 2.3 DOK32025'!$S$72)*('Tabell 4.1 DOK32025'!AA96-'Tabell 4.1 DOK32025'!G96)/100+('Tabell 2.1 DOK32025'!$S$52-'Tabell 2.3 DOK32025'!$S$82)*('Tabell 4.1 DOK32025'!AA111-'Tabell 4.1 DOK32025'!G111)/100</f>
        <v>1932.2490857693952</v>
      </c>
      <c r="H101" s="52">
        <f>('Tabell 2.1 DOK32025'!$S$46-'Tabell 2.3 DOK32025'!$S$78+'Tabell 2.3 DOK32025'!$S$67+'Tabell 2.3 DOK32025'!$S$68+'Tabell 2.3 DOK32025'!$S$72)*('Tabell 4.1 DOK32025'!AB96-'Tabell 4.1 DOK32025'!H96)/100+('Tabell 2.1 DOK32025'!$S$52-'Tabell 2.3 DOK32025'!$S$82)*('Tabell 4.1 DOK32025'!AB111-'Tabell 4.1 DOK32025'!H111)/100</f>
        <v>-2853.6147095615133</v>
      </c>
      <c r="I101" s="52">
        <f>('Tabell 2.1 DOK32025'!$S$46-'Tabell 2.3 DOK32025'!$S$78+'Tabell 2.3 DOK32025'!$S$67+'Tabell 2.3 DOK32025'!$S$68+'Tabell 2.3 DOK32025'!$S$72)*('Tabell 4.1 DOK32025'!AC96-'Tabell 4.1 DOK32025'!I96)/100+('Tabell 2.1 DOK32025'!$S$52-'Tabell 2.3 DOK32025'!$S$82)*('Tabell 4.1 DOK32025'!AC111-'Tabell 4.1 DOK32025'!I111)/100</f>
        <v>753.11769697441878</v>
      </c>
      <c r="J101" s="52">
        <f>('Tabell 2.1 DOK32025'!$S$46-'Tabell 2.3 DOK32025'!$S$78+'Tabell 2.3 DOK32025'!$S$67+'Tabell 2.3 DOK32025'!$S$68+'Tabell 2.3 DOK32025'!$S$72)*('Tabell 4.1 DOK32025'!AD96-'Tabell 4.1 DOK32025'!J96)/100+('Tabell 2.1 DOK32025'!$S$52-'Tabell 2.3 DOK32025'!$S$82)*('Tabell 4.1 DOK32025'!AD111-'Tabell 4.1 DOK32025'!J111)/100</f>
        <v>-1389.7645613579398</v>
      </c>
      <c r="K101" s="52">
        <f>('Tabell 2.1 DOK32025'!$S$46-'Tabell 2.3 DOK32025'!$S$78+'Tabell 2.3 DOK32025'!$S$67+'Tabell 2.3 DOK32025'!$S$68+'Tabell 2.3 DOK32025'!$S$72)*('Tabell 4.1 DOK32025'!AE96-'Tabell 4.1 DOK32025'!K96)/100+('Tabell 2.1 DOK32025'!$S$52-'Tabell 2.3 DOK32025'!$S$82)*('Tabell 4.1 DOK32025'!AE111-'Tabell 4.1 DOK32025'!K111)/100</f>
        <v>3215.5885912953049</v>
      </c>
      <c r="L101" s="52">
        <f>('Tabell 2.1 DOK32025'!$S$46-'Tabell 2.3 DOK32025'!$S$78+'Tabell 2.3 DOK32025'!$S$67+'Tabell 2.3 DOK32025'!$S$68+'Tabell 2.3 DOK32025'!$S$72)*('Tabell 4.1 DOK32025'!AF96-'Tabell 4.1 DOK32025'!L96)/100+('Tabell 2.1 DOK32025'!$S$52-'Tabell 2.3 DOK32025'!$S$82)*('Tabell 4.1 DOK32025'!AF111-'Tabell 4.1 DOK32025'!L111)/100</f>
        <v>-3320.819053332003</v>
      </c>
      <c r="M101" s="52">
        <f>('Tabell 2.1 DOK32025'!$S$46-'Tabell 2.3 DOK32025'!$S$78+'Tabell 2.3 DOK32025'!$S$67+'Tabell 2.3 DOK32025'!$S$68+'Tabell 2.3 DOK32025'!$S$72)*('Tabell 4.1 DOK32025'!AG96-'Tabell 4.1 DOK32025'!M96)/100+('Tabell 2.1 DOK32025'!$S$52-'Tabell 2.3 DOK32025'!$S$82)*('Tabell 4.1 DOK32025'!AG111-'Tabell 4.1 DOK32025'!M111)/100</f>
        <v>882.63698146586239</v>
      </c>
      <c r="N101" s="52">
        <f>('Tabell 2.1 DOK32025'!$S$46-'Tabell 2.3 DOK32025'!$S$78+'Tabell 2.3 DOK32025'!$S$67+'Tabell 2.3 DOK32025'!$S$68+'Tabell 2.3 DOK32025'!$S$72)*('Tabell 4.1 DOK32025'!AH96-'Tabell 4.1 DOK32025'!N96)/100+('Tabell 2.1 DOK32025'!$S$52-'Tabell 2.3 DOK32025'!$S$82)*('Tabell 4.1 DOK32025'!AH111-'Tabell 4.1 DOK32025'!N111)/100</f>
        <v>6180.5320167424907</v>
      </c>
      <c r="O101" s="52">
        <f>('Tabell 2.1 DOK32025'!$S$46-'Tabell 2.3 DOK32025'!$S$78+'Tabell 2.3 DOK32025'!$S$67+'Tabell 2.3 DOK32025'!$S$68+'Tabell 2.3 DOK32025'!$S$72)*('Tabell 4.1 DOK32025'!AI96-'Tabell 4.1 DOK32025'!O96)/100+('Tabell 2.1 DOK32025'!$S$52-'Tabell 2.3 DOK32025'!$S$82)*('Tabell 4.1 DOK32025'!AI111-'Tabell 4.1 DOK32025'!O111)/100</f>
        <v>-2073.1900290250087</v>
      </c>
      <c r="P101" s="52">
        <f>('Tabell 2.1 DOK32025'!$S$46-'Tabell 2.3 DOK32025'!$S$78+'Tabell 2.3 DOK32025'!$S$67+'Tabell 2.3 DOK32025'!$S$68+'Tabell 2.3 DOK32025'!$S$72)*('Tabell 4.1 DOK32025'!AJ96-'Tabell 4.1 DOK32025'!P96)/100+('Tabell 2.1 DOK32025'!$S$52-'Tabell 2.3 DOK32025'!$S$82)*('Tabell 4.1 DOK32025'!AJ111-'Tabell 4.1 DOK32025'!P111)/100</f>
        <v>779.75661744042679</v>
      </c>
      <c r="Q101" s="52">
        <f>('Tabell 2.1 DOK32025'!$S$46-'Tabell 2.3 DOK32025'!$S$78+'Tabell 2.3 DOK32025'!$S$67+'Tabell 2.3 DOK32025'!$S$68+'Tabell 2.3 DOK32025'!$S$72)*('Tabell 4.1 DOK32025'!AK96-'Tabell 4.1 DOK32025'!Q96)/100+('Tabell 2.1 DOK32025'!$S$52-'Tabell 2.3 DOK32025'!$S$82)*('Tabell 4.1 DOK32025'!AK111-'Tabell 4.1 DOK32025'!Q111)/100</f>
        <v>1387.3149664933178</v>
      </c>
      <c r="R101" s="52">
        <f>('Tabell 2.1 DOK32025'!$S$46-'Tabell 2.3 DOK32025'!$S$78+'Tabell 2.3 DOK32025'!$S$67+'Tabell 2.3 DOK32025'!$S$68+'Tabell 2.3 DOK32025'!$S$72)*('Tabell 4.1 DOK32025'!AL96-'Tabell 4.1 DOK32025'!R96)/100+('Tabell 2.1 DOK32025'!$S$52-'Tabell 2.3 DOK32025'!$S$82)*('Tabell 4.1 DOK32025'!AL111-'Tabell 4.1 DOK32025'!R111)/100</f>
        <v>-2890.5281006656242</v>
      </c>
      <c r="S101" s="52">
        <f>('Tabell 2.1 DOK32025'!$S$46-'Tabell 2.3 DOK32025'!$S$78+'Tabell 2.3 DOK32025'!$S$67+'Tabell 2.3 DOK32025'!$S$68+'Tabell 2.3 DOK32025'!$S$72)*('Tabell 4.1 DOK32025'!AM96-'Tabell 4.1 DOK32025'!S96)/100+('Tabell 2.1 DOK32025'!$S$52-'Tabell 2.3 DOK32025'!$S$82)*('Tabell 4.1 DOK32025'!AM111-'Tabell 4.1 DOK32025'!S111)/100</f>
        <v>7.4849921736506474E-11</v>
      </c>
    </row>
    <row r="102" spans="1:19" ht="16.5" customHeight="1" x14ac:dyDescent="0.35">
      <c r="A102" s="52" t="str">
        <f t="shared" si="38"/>
        <v>Effekt av oppdaterte regnskapsandeler</v>
      </c>
      <c r="B102" s="52"/>
      <c r="C102" s="52"/>
      <c r="D102" s="52">
        <v>0</v>
      </c>
      <c r="E102" s="52">
        <v>0</v>
      </c>
      <c r="F102" s="52">
        <v>0</v>
      </c>
      <c r="G102" s="52">
        <v>0</v>
      </c>
      <c r="H102" s="52">
        <v>0</v>
      </c>
      <c r="I102" s="52">
        <v>0</v>
      </c>
      <c r="J102" s="52">
        <v>0</v>
      </c>
      <c r="K102" s="52">
        <v>0</v>
      </c>
      <c r="L102" s="52">
        <v>0</v>
      </c>
      <c r="M102" s="52">
        <v>0</v>
      </c>
      <c r="N102" s="52">
        <v>0</v>
      </c>
      <c r="O102" s="52">
        <v>0</v>
      </c>
      <c r="P102" s="52">
        <v>0</v>
      </c>
      <c r="Q102" s="52">
        <v>0</v>
      </c>
      <c r="R102" s="52">
        <v>0</v>
      </c>
      <c r="S102" s="52">
        <f>SUM(D102:R102)</f>
        <v>0</v>
      </c>
    </row>
    <row r="103" spans="1:19" ht="16.5" customHeight="1" x14ac:dyDescent="0.35">
      <c r="A103" s="59" t="str">
        <f t="shared" si="38"/>
        <v>Effekt av endringer i fordelingssystemet</v>
      </c>
      <c r="B103" s="59"/>
      <c r="C103" s="59"/>
      <c r="D103" s="59">
        <f>('Tabell 2.1 DOK32025'!$S$46-'Tabell 2.3 DOK32025'!$S$78+'Tabell 2.3 DOK32025'!$S$67+'Tabell 2.3 DOK32025'!$S$68+'Tabell 2.3 DOK32025'!$S$72)*('Tabell 4.1'!D88-'Tabell 4.1 DOK32025'!X96)/100+('Tabell 2.1 DOK32025'!$S$52-'Tabell 2.3 DOK32025'!$S$82)*('Tabell 4.1'!D88-'Tabell 4.1 DOK32025'!X111)/100</f>
        <v>3029.4500413848764</v>
      </c>
      <c r="E103" s="59">
        <f>('Tabell 2.1 DOK32025'!$S$46-'Tabell 2.3 DOK32025'!$S$78+'Tabell 2.3 DOK32025'!$S$67+'Tabell 2.3 DOK32025'!$S$68+'Tabell 2.3 DOK32025'!$S$72)*('Tabell 4.1'!E88-'Tabell 4.1 DOK32025'!Y96)/100+('Tabell 2.1 DOK32025'!$S$52-'Tabell 2.3 DOK32025'!$S$82)*('Tabell 4.1'!E88-'Tabell 4.1 DOK32025'!Y111)/100</f>
        <v>-7727.1089599671513</v>
      </c>
      <c r="F103" s="59">
        <f>('Tabell 2.1 DOK32025'!$S$46-'Tabell 2.3 DOK32025'!$S$78+'Tabell 2.3 DOK32025'!$S$67+'Tabell 2.3 DOK32025'!$S$68+'Tabell 2.3 DOK32025'!$S$72)*('Tabell 4.1'!F88-'Tabell 4.1 DOK32025'!Z96)/100+('Tabell 2.1 DOK32025'!$S$52-'Tabell 2.3 DOK32025'!$S$82)*('Tabell 4.1'!F88-'Tabell 4.1 DOK32025'!Z111)/100</f>
        <v>1382.3355436876454</v>
      </c>
      <c r="G103" s="59">
        <f>('Tabell 2.1 DOK32025'!$S$46-'Tabell 2.3 DOK32025'!$S$78+'Tabell 2.3 DOK32025'!$S$67+'Tabell 2.3 DOK32025'!$S$68+'Tabell 2.3 DOK32025'!$S$72)*('Tabell 4.1'!G88-'Tabell 4.1 DOK32025'!AA96)/100+('Tabell 2.1 DOK32025'!$S$52-'Tabell 2.3 DOK32025'!$S$82)*('Tabell 4.1'!G88-'Tabell 4.1 DOK32025'!AA111)/100</f>
        <v>1222.0738093803729</v>
      </c>
      <c r="H103" s="59">
        <f>('Tabell 2.1 DOK32025'!$S$46-'Tabell 2.3 DOK32025'!$S$78+'Tabell 2.3 DOK32025'!$S$67+'Tabell 2.3 DOK32025'!$S$68+'Tabell 2.3 DOK32025'!$S$72)*('Tabell 4.1'!H88-'Tabell 4.1 DOK32025'!AB96)/100+('Tabell 2.1 DOK32025'!$S$52-'Tabell 2.3 DOK32025'!$S$82)*('Tabell 4.1'!H88-'Tabell 4.1 DOK32025'!AB111)/100</f>
        <v>2301.8858441534212</v>
      </c>
      <c r="I103" s="59">
        <f>('Tabell 2.1 DOK32025'!$S$46-'Tabell 2.3 DOK32025'!$S$78+'Tabell 2.3 DOK32025'!$S$67+'Tabell 2.3 DOK32025'!$S$68+'Tabell 2.3 DOK32025'!$S$72)*('Tabell 4.1'!I88-'Tabell 4.1 DOK32025'!AC96)/100+('Tabell 2.1 DOK32025'!$S$52-'Tabell 2.3 DOK32025'!$S$82)*('Tabell 4.1'!I88-'Tabell 4.1 DOK32025'!AC111)/100</f>
        <v>1733.2529044004834</v>
      </c>
      <c r="J103" s="59">
        <f>('Tabell 2.1 DOK32025'!$S$46-'Tabell 2.3 DOK32025'!$S$78+'Tabell 2.3 DOK32025'!$S$67+'Tabell 2.3 DOK32025'!$S$68+'Tabell 2.3 DOK32025'!$S$72)*('Tabell 4.1'!J88-'Tabell 4.1 DOK32025'!AD96)/100+('Tabell 2.1 DOK32025'!$S$52-'Tabell 2.3 DOK32025'!$S$82)*('Tabell 4.1'!J88-'Tabell 4.1 DOK32025'!AD111)/100</f>
        <v>6851.4404228006206</v>
      </c>
      <c r="K103" s="59">
        <f>('Tabell 2.1 DOK32025'!$S$46-'Tabell 2.3 DOK32025'!$S$78+'Tabell 2.3 DOK32025'!$S$67+'Tabell 2.3 DOK32025'!$S$68+'Tabell 2.3 DOK32025'!$S$72)*('Tabell 4.1'!K88-'Tabell 4.1 DOK32025'!AE96)/100+('Tabell 2.1 DOK32025'!$S$52-'Tabell 2.3 DOK32025'!$S$82)*('Tabell 4.1'!K88-'Tabell 4.1 DOK32025'!AE111)/100</f>
        <v>6974.0127661586557</v>
      </c>
      <c r="L103" s="59">
        <f>('Tabell 2.1 DOK32025'!$S$46-'Tabell 2.3 DOK32025'!$S$78+'Tabell 2.3 DOK32025'!$S$67+'Tabell 2.3 DOK32025'!$S$68+'Tabell 2.3 DOK32025'!$S$72)*('Tabell 4.1'!L88-'Tabell 4.1 DOK32025'!AF96)/100+('Tabell 2.1 DOK32025'!$S$52-'Tabell 2.3 DOK32025'!$S$82)*('Tabell 4.1'!L88-'Tabell 4.1 DOK32025'!AF111)/100</f>
        <v>-3544.3614718940762</v>
      </c>
      <c r="M103" s="59">
        <f>('Tabell 2.1 DOK32025'!$S$46-'Tabell 2.3 DOK32025'!$S$78+'Tabell 2.3 DOK32025'!$S$67+'Tabell 2.3 DOK32025'!$S$68+'Tabell 2.3 DOK32025'!$S$72)*('Tabell 4.1'!M88-'Tabell 4.1 DOK32025'!AG96)/100+('Tabell 2.1 DOK32025'!$S$52-'Tabell 2.3 DOK32025'!$S$82)*('Tabell 4.1'!M88-'Tabell 4.1 DOK32025'!AG111)/100</f>
        <v>-2463.08753474487</v>
      </c>
      <c r="N103" s="59">
        <f>('Tabell 2.1 DOK32025'!$S$46-'Tabell 2.3 DOK32025'!$S$78+'Tabell 2.3 DOK32025'!$S$67+'Tabell 2.3 DOK32025'!$S$68+'Tabell 2.3 DOK32025'!$S$72)*('Tabell 4.1'!N88-'Tabell 4.1 DOK32025'!AH96)/100+('Tabell 2.1 DOK32025'!$S$52-'Tabell 2.3 DOK32025'!$S$82)*('Tabell 4.1'!N88-'Tabell 4.1 DOK32025'!AH111)/100</f>
        <v>-8566.4529333416322</v>
      </c>
      <c r="O103" s="59">
        <f>('Tabell 2.1 DOK32025'!$S$46-'Tabell 2.3 DOK32025'!$S$78+'Tabell 2.3 DOK32025'!$S$67+'Tabell 2.3 DOK32025'!$S$68+'Tabell 2.3 DOK32025'!$S$72)*('Tabell 4.1'!O88-'Tabell 4.1 DOK32025'!AI96)/100+('Tabell 2.1 DOK32025'!$S$52-'Tabell 2.3 DOK32025'!$S$82)*('Tabell 4.1'!O88-'Tabell 4.1 DOK32025'!AI111)/100</f>
        <v>-13226.127795539389</v>
      </c>
      <c r="P103" s="59">
        <f>('Tabell 2.1 DOK32025'!$S$46-'Tabell 2.3 DOK32025'!$S$78+'Tabell 2.3 DOK32025'!$S$67+'Tabell 2.3 DOK32025'!$S$68+'Tabell 2.3 DOK32025'!$S$72)*('Tabell 4.1'!P88-'Tabell 4.1 DOK32025'!AJ96)/100+('Tabell 2.1 DOK32025'!$S$52-'Tabell 2.3 DOK32025'!$S$82)*('Tabell 4.1'!P88-'Tabell 4.1 DOK32025'!AJ111)/100</f>
        <v>6069.185260337752</v>
      </c>
      <c r="Q103" s="59">
        <f>('Tabell 2.1 DOK32025'!$S$46-'Tabell 2.3 DOK32025'!$S$78+'Tabell 2.3 DOK32025'!$S$67+'Tabell 2.3 DOK32025'!$S$68+'Tabell 2.3 DOK32025'!$S$72)*('Tabell 4.1'!Q88-'Tabell 4.1 DOK32025'!AK96)/100+('Tabell 2.1 DOK32025'!$S$52-'Tabell 2.3 DOK32025'!$S$82)*('Tabell 4.1'!Q88-'Tabell 4.1 DOK32025'!AK111)/100</f>
        <v>8208.5015495905209</v>
      </c>
      <c r="R103" s="59">
        <f>('Tabell 2.1 DOK32025'!$S$46-'Tabell 2.3 DOK32025'!$S$78+'Tabell 2.3 DOK32025'!$S$67+'Tabell 2.3 DOK32025'!$S$68+'Tabell 2.3 DOK32025'!$S$72)*('Tabell 4.1'!R88-'Tabell 4.1 DOK32025'!AL96)/100+('Tabell 2.1 DOK32025'!$S$52-'Tabell 2.3 DOK32025'!$S$82)*('Tabell 4.1'!R88-'Tabell 4.1 DOK32025'!AL111)/100</f>
        <v>-2244.999446407202</v>
      </c>
      <c r="S103" s="59">
        <f>('Tabell 2.1 DOK32025'!$S$46-'Tabell 2.3 DOK32025'!$S$78+'Tabell 2.3 DOK32025'!$S$67+'Tabell 2.3 DOK32025'!$S$68+'Tabell 2.3 DOK32025'!$S$72)*('Tabell 4.1'!S88-'Tabell 4.1 DOK32025'!AM96)/100+('Tabell 2.1 DOK32025'!$S$52-'Tabell 2.3 DOK32025'!$S$82)*('Tabell 4.1'!S100-'Tabell 4.1 DOK32025'!AM111)/100</f>
        <v>0</v>
      </c>
    </row>
    <row r="104" spans="1:19" ht="16.5" customHeight="1" x14ac:dyDescent="0.35">
      <c r="A104" s="50" t="str">
        <f t="shared" si="38"/>
        <v>Reelle endringer</v>
      </c>
      <c r="B104" s="50"/>
      <c r="C104" s="50"/>
      <c r="D104" s="50">
        <f t="shared" ref="D104:S104" si="39">SUM(D105:D109)</f>
        <v>-64637.37406123634</v>
      </c>
      <c r="E104" s="50">
        <f t="shared" si="39"/>
        <v>-52409.593113600677</v>
      </c>
      <c r="F104" s="50">
        <f t="shared" si="39"/>
        <v>-36478.039444407113</v>
      </c>
      <c r="G104" s="50">
        <f t="shared" si="39"/>
        <v>-28507.224991251322</v>
      </c>
      <c r="H104" s="50">
        <f t="shared" si="39"/>
        <v>-33540.449997970012</v>
      </c>
      <c r="I104" s="50">
        <f t="shared" si="39"/>
        <v>-12350.035604010496</v>
      </c>
      <c r="J104" s="50">
        <f t="shared" si="39"/>
        <v>-15929.944739944465</v>
      </c>
      <c r="K104" s="50">
        <f t="shared" si="39"/>
        <v>-22247.823326375699</v>
      </c>
      <c r="L104" s="50">
        <f t="shared" si="39"/>
        <v>-32746.5621209405</v>
      </c>
      <c r="M104" s="50">
        <f t="shared" si="39"/>
        <v>-29229.834793143975</v>
      </c>
      <c r="N104" s="50">
        <f t="shared" si="39"/>
        <v>-44798.420967637343</v>
      </c>
      <c r="O104" s="50">
        <f t="shared" si="39"/>
        <v>-50166.786730368294</v>
      </c>
      <c r="P104" s="50">
        <f t="shared" si="39"/>
        <v>-26996.779095509795</v>
      </c>
      <c r="Q104" s="50">
        <f t="shared" si="39"/>
        <v>-21079.602611883565</v>
      </c>
      <c r="R104" s="50">
        <f t="shared" si="39"/>
        <v>-46513.825058163675</v>
      </c>
      <c r="S104" s="50">
        <f t="shared" si="39"/>
        <v>-517632.29665644333</v>
      </c>
    </row>
    <row r="105" spans="1:19" ht="16.5" customHeight="1" x14ac:dyDescent="0.35">
      <c r="A105" s="52" t="str">
        <f t="shared" si="38"/>
        <v xml:space="preserve"> - herav nye tiltak</v>
      </c>
      <c r="B105" s="52"/>
      <c r="C105" s="52"/>
      <c r="D105" s="52">
        <f>$S105*'Tabell 3.1'!D$74/100</f>
        <v>0</v>
      </c>
      <c r="E105" s="52">
        <f>$S105*'Tabell 3.1'!E$74/100</f>
        <v>0</v>
      </c>
      <c r="F105" s="52">
        <f>$S105*'Tabell 3.1'!F$74/100</f>
        <v>0</v>
      </c>
      <c r="G105" s="52">
        <f>$S105*'Tabell 3.1'!G$74/100</f>
        <v>0</v>
      </c>
      <c r="H105" s="52">
        <f>$S105*'Tabell 3.1'!H$74/100</f>
        <v>0</v>
      </c>
      <c r="I105" s="52">
        <f>$S105*'Tabell 3.1'!I$74/100</f>
        <v>0</v>
      </c>
      <c r="J105" s="52">
        <f>$S105*'Tabell 3.1'!J$74/100</f>
        <v>0</v>
      </c>
      <c r="K105" s="52">
        <f>$S105*'Tabell 3.1'!K$74/100</f>
        <v>0</v>
      </c>
      <c r="L105" s="52">
        <f>$S105*'Tabell 3.1'!L$74/100</f>
        <v>0</v>
      </c>
      <c r="M105" s="52">
        <f>$S105*'Tabell 3.1'!M$74/100</f>
        <v>0</v>
      </c>
      <c r="N105" s="52">
        <f>$S105*'Tabell 3.1'!N$74/100</f>
        <v>0</v>
      </c>
      <c r="O105" s="52">
        <f>$S105*'Tabell 3.1'!O$74/100</f>
        <v>0</v>
      </c>
      <c r="P105" s="52">
        <f>$S105*'Tabell 3.1'!P$74/100</f>
        <v>0</v>
      </c>
      <c r="Q105" s="52">
        <f>$S105*'Tabell 3.1'!Q$74/100</f>
        <v>0</v>
      </c>
      <c r="R105" s="52">
        <f>$S105*'Tabell 3.1'!R$74/100</f>
        <v>0</v>
      </c>
      <c r="S105" s="374">
        <v>0</v>
      </c>
    </row>
    <row r="106" spans="1:19" ht="16.5" customHeight="1" x14ac:dyDescent="0.35">
      <c r="A106" s="52" t="str">
        <f t="shared" si="38"/>
        <v xml:space="preserve"> - herav andre tekniske justeringer</v>
      </c>
      <c r="B106" s="52"/>
      <c r="C106" s="52"/>
      <c r="D106" s="52">
        <f>$S106*'Tabell 3.1'!D$74/100</f>
        <v>-57872.445473863118</v>
      </c>
      <c r="E106" s="52">
        <f>$S106*'Tabell 3.1'!E$74/100</f>
        <v>-46924.420489308985</v>
      </c>
      <c r="F106" s="52">
        <f>$S106*'Tabell 3.1'!F$74/100</f>
        <v>-32660.258548558675</v>
      </c>
      <c r="G106" s="52">
        <f>$S106*'Tabell 3.1'!G$74/100</f>
        <v>-25523.667195303515</v>
      </c>
      <c r="H106" s="52">
        <f>$S106*'Tabell 3.1'!H$74/100</f>
        <v>-30030.116350912052</v>
      </c>
      <c r="I106" s="52">
        <f>$S106*'Tabell 3.1'!I$74/100</f>
        <v>-11057.484504494965</v>
      </c>
      <c r="J106" s="52">
        <f>$S106*'Tabell 3.1'!J$74/100</f>
        <v>-14262.721401563929</v>
      </c>
      <c r="K106" s="52">
        <f>$S106*'Tabell 3.1'!K$74/100</f>
        <v>-19919.372670492899</v>
      </c>
      <c r="L106" s="52">
        <f>$S106*'Tabell 3.1'!L$74/100</f>
        <v>-29319.316545953629</v>
      </c>
      <c r="M106" s="52">
        <f>$S106*'Tabell 3.1'!M$74/100</f>
        <v>-26170.648867536871</v>
      </c>
      <c r="N106" s="52">
        <f>$S106*'Tabell 3.1'!N$74/100</f>
        <v>-40109.831384990663</v>
      </c>
      <c r="O106" s="52">
        <f>$S106*'Tabell 3.1'!O$74/100</f>
        <v>-44916.345563507064</v>
      </c>
      <c r="P106" s="52">
        <f>$S106*'Tabell 3.1'!P$74/100</f>
        <v>-24171.3041234419</v>
      </c>
      <c r="Q106" s="52">
        <f>$S106*'Tabell 3.1'!Q$74/100</f>
        <v>-18873.417592911421</v>
      </c>
      <c r="R106" s="52">
        <f>$S106*'Tabell 3.1'!R$74/100</f>
        <v>-41645.701787160404</v>
      </c>
      <c r="S106" s="374">
        <v>-463457.05250000011</v>
      </c>
    </row>
    <row r="107" spans="1:19" ht="16.5" customHeight="1" x14ac:dyDescent="0.35">
      <c r="A107" s="52" t="str">
        <f t="shared" si="38"/>
        <v xml:space="preserve"> - herav endring i løpende pensjonsutgifter</v>
      </c>
      <c r="B107" s="52"/>
      <c r="C107" s="52"/>
      <c r="D107" s="52">
        <f>$S107*'Tabell 3.1'!D$74/100</f>
        <v>-1484.6243690923343</v>
      </c>
      <c r="E107" s="52">
        <f>$S107*'Tabell 3.1'!E$74/100</f>
        <v>-1203.7704229282408</v>
      </c>
      <c r="F107" s="52">
        <f>$S107*'Tabell 3.1'!F$74/100</f>
        <v>-837.84632470637746</v>
      </c>
      <c r="G107" s="52">
        <f>$S107*'Tabell 3.1'!G$74/100</f>
        <v>-654.76856898787526</v>
      </c>
      <c r="H107" s="52">
        <f>$S107*'Tabell 3.1'!H$74/100</f>
        <v>-770.37426319538167</v>
      </c>
      <c r="I107" s="52">
        <f>$S107*'Tabell 3.1'!I$74/100</f>
        <v>-283.6619538334204</v>
      </c>
      <c r="J107" s="52">
        <f>$S107*'Tabell 3.1'!J$74/100</f>
        <v>-365.88714350942246</v>
      </c>
      <c r="K107" s="52">
        <f>$S107*'Tabell 3.1'!K$74/100</f>
        <v>-510.9994202163366</v>
      </c>
      <c r="L107" s="52">
        <f>$S107*'Tabell 3.1'!L$74/100</f>
        <v>-752.13983913835875</v>
      </c>
      <c r="M107" s="52">
        <f>$S107*'Tabell 3.1'!M$74/100</f>
        <v>-671.36584164654573</v>
      </c>
      <c r="N107" s="52">
        <f>$S107*'Tabell 3.1'!N$74/100</f>
        <v>-1028.9531162327553</v>
      </c>
      <c r="O107" s="52">
        <f>$S107*'Tabell 3.1'!O$74/100</f>
        <v>-1152.2564952654598</v>
      </c>
      <c r="P107" s="52">
        <f>$S107*'Tabell 3.1'!P$74/100</f>
        <v>-620.07587273309048</v>
      </c>
      <c r="Q107" s="52">
        <f>$S107*'Tabell 3.1'!Q$74/100</f>
        <v>-484.16712750020037</v>
      </c>
      <c r="R107" s="52">
        <f>$S107*'Tabell 3.1'!R$74/100</f>
        <v>-1068.3533974574123</v>
      </c>
      <c r="S107" s="374">
        <v>-11889.244156443212</v>
      </c>
    </row>
    <row r="108" spans="1:19" ht="16.5" customHeight="1" x14ac:dyDescent="0.35">
      <c r="A108" s="52" t="str">
        <f t="shared" si="38"/>
        <v xml:space="preserve"> - herav innsparingstiltak</v>
      </c>
      <c r="B108" s="52"/>
      <c r="C108" s="52"/>
      <c r="D108" s="52">
        <f>$S108*'Tabell 3.1'!D$74/100</f>
        <v>-535.82238567476884</v>
      </c>
      <c r="E108" s="52">
        <f>$S108*'Tabell 3.1'!E$74/100</f>
        <v>-434.45813853404428</v>
      </c>
      <c r="F108" s="52">
        <f>$S108*'Tabell 3.1'!F$74/100</f>
        <v>-302.39084436386963</v>
      </c>
      <c r="G108" s="52">
        <f>$S108*'Tabell 3.1'!G$74/100</f>
        <v>-236.31543709230181</v>
      </c>
      <c r="H108" s="52">
        <f>$S108*'Tabell 3.1'!H$74/100</f>
        <v>-278.03920248201115</v>
      </c>
      <c r="I108" s="52">
        <f>$S108*'Tabell 3.1'!I$74/100</f>
        <v>-102.377697680602</v>
      </c>
      <c r="J108" s="52">
        <f>$S108*'Tabell 3.1'!J$74/100</f>
        <v>-132.05395668050775</v>
      </c>
      <c r="K108" s="52">
        <f>$S108*'Tabell 3.1'!K$74/100</f>
        <v>-184.42707402555928</v>
      </c>
      <c r="L108" s="52">
        <f>$S108*'Tabell 3.1'!L$74/100</f>
        <v>-271.4581353763885</v>
      </c>
      <c r="M108" s="52">
        <f>$S108*'Tabell 3.1'!M$74/100</f>
        <v>-242.30563260357482</v>
      </c>
      <c r="N108" s="52">
        <f>$S108*'Tabell 3.1'!N$74/100</f>
        <v>-371.36404666750627</v>
      </c>
      <c r="O108" s="52">
        <f>$S108*'Tabell 3.1'!O$74/100</f>
        <v>-415.86601773205024</v>
      </c>
      <c r="P108" s="52">
        <f>$S108*'Tabell 3.1'!P$74/100</f>
        <v>-223.79434175012184</v>
      </c>
      <c r="Q108" s="52">
        <f>$S108*'Tabell 3.1'!Q$74/100</f>
        <v>-174.7429118929696</v>
      </c>
      <c r="R108" s="52">
        <f>$S108*'Tabell 3.1'!R$74/100</f>
        <v>-385.58417744372383</v>
      </c>
      <c r="S108" s="374">
        <v>-4291</v>
      </c>
    </row>
    <row r="109" spans="1:19" ht="16.5" customHeight="1" x14ac:dyDescent="0.35">
      <c r="A109" s="52" t="str">
        <f t="shared" si="38"/>
        <v xml:space="preserve"> - herav uspesifiserte rammeendringer</v>
      </c>
      <c r="B109" s="52"/>
      <c r="C109" s="52"/>
      <c r="D109" s="52">
        <f>$S109*'Tabell 3.1'!D$74/100</f>
        <v>-4744.4818326061159</v>
      </c>
      <c r="E109" s="52">
        <f>$S109*'Tabell 3.1'!E$74/100</f>
        <v>-3846.9440628294128</v>
      </c>
      <c r="F109" s="52">
        <f>$S109*'Tabell 3.1'!F$74/100</f>
        <v>-2677.5437267781926</v>
      </c>
      <c r="G109" s="52">
        <f>$S109*'Tabell 3.1'!G$74/100</f>
        <v>-2092.4737898676317</v>
      </c>
      <c r="H109" s="52">
        <f>$S109*'Tabell 3.1'!H$74/100</f>
        <v>-2461.9201813805676</v>
      </c>
      <c r="I109" s="52">
        <f>$S109*'Tabell 3.1'!I$74/100</f>
        <v>-906.51144800150837</v>
      </c>
      <c r="J109" s="52">
        <f>$S109*'Tabell 3.1'!J$74/100</f>
        <v>-1169.2822381906062</v>
      </c>
      <c r="K109" s="52">
        <f>$S109*'Tabell 3.1'!K$74/100</f>
        <v>-1633.024161640905</v>
      </c>
      <c r="L109" s="52">
        <f>$S109*'Tabell 3.1'!L$74/100</f>
        <v>-2403.6476004721235</v>
      </c>
      <c r="M109" s="52">
        <f>$S109*'Tabell 3.1'!M$74/100</f>
        <v>-2145.5144513569858</v>
      </c>
      <c r="N109" s="52">
        <f>$S109*'Tabell 3.1'!N$74/100</f>
        <v>-3288.2724197464227</v>
      </c>
      <c r="O109" s="52">
        <f>$S109*'Tabell 3.1'!O$74/100</f>
        <v>-3682.318653863726</v>
      </c>
      <c r="P109" s="52">
        <f>$S109*'Tabell 3.1'!P$74/100</f>
        <v>-1981.6047575846842</v>
      </c>
      <c r="Q109" s="52">
        <f>$S109*'Tabell 3.1'!Q$74/100</f>
        <v>-1547.2749795789746</v>
      </c>
      <c r="R109" s="52">
        <f>$S109*'Tabell 3.1'!R$74/100</f>
        <v>-3414.1856961021408</v>
      </c>
      <c r="S109" s="374">
        <v>-37995</v>
      </c>
    </row>
    <row r="110" spans="1:19" ht="16.5" customHeight="1" x14ac:dyDescent="0.35">
      <c r="A110" s="352" t="str">
        <f t="shared" si="38"/>
        <v>Vridningseffekter knyttet til endringer i særskilte tildelinger</v>
      </c>
      <c r="B110" s="352"/>
      <c r="C110" s="352"/>
      <c r="D110" s="352">
        <f>'Tabell 2.1'!D43+'Tabell 2.1'!D44-SUM(D100:D104)</f>
        <v>6804.8784766194876</v>
      </c>
      <c r="E110" s="352">
        <f>'Tabell 2.1'!E43+'Tabell 2.1'!E44-SUM(E100:E104)</f>
        <v>1700.4961204177234</v>
      </c>
      <c r="F110" s="352">
        <f>'Tabell 2.1'!F43+'Tabell 2.1'!F44-SUM(F100:F104)</f>
        <v>-3345.2644660767983</v>
      </c>
      <c r="G110" s="352">
        <f>'Tabell 2.1'!G43+'Tabell 2.1'!G44-SUM(G100:G104)</f>
        <v>-5323.6396676336735</v>
      </c>
      <c r="H110" s="352">
        <f>'Tabell 2.1'!H43+'Tabell 2.1'!H44-SUM(H100:H104)</f>
        <v>1985.2034758845111</v>
      </c>
      <c r="I110" s="352">
        <f>'Tabell 2.1'!I43+'Tabell 2.1'!I44-SUM(I100:I104)</f>
        <v>-11377.719494421312</v>
      </c>
      <c r="J110" s="352">
        <f>'Tabell 2.1'!J43+'Tabell 2.1'!J44-SUM(J100:J104)</f>
        <v>-9357.8355237459036</v>
      </c>
      <c r="K110" s="352">
        <f>'Tabell 2.1'!K43+'Tabell 2.1'!K44-SUM(K100:K104)</f>
        <v>-10741.827009254106</v>
      </c>
      <c r="L110" s="352">
        <f>'Tabell 2.1'!L43+'Tabell 2.1'!L44-SUM(L100:L104)</f>
        <v>4630.1664657124784</v>
      </c>
      <c r="M110" s="352">
        <f>'Tabell 2.1'!M43+'Tabell 2.1'!M44-SUM(M100:M104)</f>
        <v>7585.3168657712959</v>
      </c>
      <c r="N110" s="352">
        <f>'Tabell 2.1'!N43+'Tabell 2.1'!N44-SUM(N100:N104)</f>
        <v>15680.986847429012</v>
      </c>
      <c r="O110" s="352">
        <f>'Tabell 2.1'!O43+'Tabell 2.1'!O44-SUM(O100:O104)</f>
        <v>17845.439278242731</v>
      </c>
      <c r="P110" s="352">
        <f>'Tabell 2.1'!P43+'Tabell 2.1'!P44-SUM(P100:P104)</f>
        <v>-18554.68622458246</v>
      </c>
      <c r="Q110" s="352">
        <f>'Tabell 2.1'!Q43+'Tabell 2.1'!Q44-SUM(Q100:Q104)</f>
        <v>-12513.358554272185</v>
      </c>
      <c r="R110" s="352">
        <f>'Tabell 2.1'!R43+'Tabell 2.1'!R44-SUM(R100:R104)</f>
        <v>14981.84340990393</v>
      </c>
      <c r="S110" s="353">
        <f>SUM(D110:R110)</f>
        <v>-5.2677933126688004E-9</v>
      </c>
    </row>
    <row r="111" spans="1:19" ht="16.5" customHeight="1" x14ac:dyDescent="0.35">
      <c r="A111" s="50" t="str">
        <f t="shared" si="38"/>
        <v>Kompensasjon for forventet lønns- og prisutvikling</v>
      </c>
      <c r="B111" s="50"/>
      <c r="C111" s="50"/>
      <c r="D111" s="50">
        <f t="shared" ref="D111:S111" si="40">SUM(D112:D112)</f>
        <v>9637.0653708040754</v>
      </c>
      <c r="E111" s="50">
        <f t="shared" si="40"/>
        <v>7813.9726780130914</v>
      </c>
      <c r="F111" s="50">
        <f t="shared" si="40"/>
        <v>5438.6685076574549</v>
      </c>
      <c r="G111" s="50">
        <f t="shared" si="40"/>
        <v>4250.2653421631567</v>
      </c>
      <c r="H111" s="50">
        <f t="shared" si="40"/>
        <v>5000.6906049493664</v>
      </c>
      <c r="I111" s="50">
        <f t="shared" si="40"/>
        <v>1841.3201677229529</v>
      </c>
      <c r="J111" s="50">
        <f t="shared" si="40"/>
        <v>2375.0642881423537</v>
      </c>
      <c r="K111" s="50">
        <f t="shared" si="40"/>
        <v>3317.0241035977106</v>
      </c>
      <c r="L111" s="50">
        <f t="shared" si="40"/>
        <v>4882.3264312938254</v>
      </c>
      <c r="M111" s="50">
        <f t="shared" si="40"/>
        <v>4358.0023596327383</v>
      </c>
      <c r="N111" s="50">
        <f t="shared" si="40"/>
        <v>6679.1901379674218</v>
      </c>
      <c r="O111" s="50">
        <f t="shared" si="40"/>
        <v>7479.5829840754877</v>
      </c>
      <c r="P111" s="50">
        <f t="shared" si="40"/>
        <v>4025.06643753975</v>
      </c>
      <c r="Q111" s="50">
        <f t="shared" si="40"/>
        <v>3142.849029863708</v>
      </c>
      <c r="R111" s="50">
        <f t="shared" si="40"/>
        <v>6934.9471453929609</v>
      </c>
      <c r="S111" s="50">
        <f t="shared" si="40"/>
        <v>77176.035588816056</v>
      </c>
    </row>
    <row r="112" spans="1:19" ht="16.5" customHeight="1" x14ac:dyDescent="0.35">
      <c r="A112" s="52" t="str">
        <f t="shared" si="38"/>
        <v xml:space="preserve"> - herav generell lønns- og priskompensasjon</v>
      </c>
      <c r="B112" s="52"/>
      <c r="C112" s="52"/>
      <c r="D112" s="52">
        <f>$S112*'Tabell 3.1'!D$74/100</f>
        <v>9637.0653708040754</v>
      </c>
      <c r="E112" s="52">
        <f>$S112*'Tabell 3.1'!E$74/100</f>
        <v>7813.9726780130914</v>
      </c>
      <c r="F112" s="52">
        <f>$S112*'Tabell 3.1'!F$74/100</f>
        <v>5438.6685076574549</v>
      </c>
      <c r="G112" s="52">
        <f>$S112*'Tabell 3.1'!G$74/100</f>
        <v>4250.2653421631567</v>
      </c>
      <c r="H112" s="52">
        <f>$S112*'Tabell 3.1'!H$74/100</f>
        <v>5000.6906049493664</v>
      </c>
      <c r="I112" s="52">
        <f>$S112*'Tabell 3.1'!I$74/100</f>
        <v>1841.3201677229529</v>
      </c>
      <c r="J112" s="52">
        <f>$S112*'Tabell 3.1'!J$74/100</f>
        <v>2375.0642881423537</v>
      </c>
      <c r="K112" s="52">
        <f>$S112*'Tabell 3.1'!K$74/100</f>
        <v>3317.0241035977106</v>
      </c>
      <c r="L112" s="52">
        <f>$S112*'Tabell 3.1'!L$74/100</f>
        <v>4882.3264312938254</v>
      </c>
      <c r="M112" s="52">
        <f>$S112*'Tabell 3.1'!M$74/100</f>
        <v>4358.0023596327383</v>
      </c>
      <c r="N112" s="52">
        <f>$S112*'Tabell 3.1'!N$74/100</f>
        <v>6679.1901379674218</v>
      </c>
      <c r="O112" s="52">
        <f>$S112*'Tabell 3.1'!O$74/100</f>
        <v>7479.5829840754877</v>
      </c>
      <c r="P112" s="52">
        <f>$S112*'Tabell 3.1'!P$74/100</f>
        <v>4025.06643753975</v>
      </c>
      <c r="Q112" s="52">
        <f>$S112*'Tabell 3.1'!Q$74/100</f>
        <v>3142.849029863708</v>
      </c>
      <c r="R112" s="52">
        <f>$S112*'Tabell 3.1'!R$74/100</f>
        <v>6934.9471453929609</v>
      </c>
      <c r="S112" s="374">
        <v>77176.035588816056</v>
      </c>
    </row>
    <row r="113" spans="1:19" ht="16.5" customHeight="1" thickBot="1" x14ac:dyDescent="0.4">
      <c r="A113" s="180" t="str">
        <f t="shared" si="38"/>
        <v>Bydelsfordelt budsjett 2026</v>
      </c>
      <c r="B113" s="180"/>
      <c r="C113" s="180"/>
      <c r="D113" s="181">
        <f t="shared" ref="D113:S113" si="41">D104+D111+SUM(D100:D103)+D110</f>
        <v>272491.92602650501</v>
      </c>
      <c r="E113" s="181">
        <f t="shared" si="41"/>
        <v>239464.58108886128</v>
      </c>
      <c r="F113" s="181">
        <f t="shared" si="41"/>
        <v>165831.03865173689</v>
      </c>
      <c r="G113" s="181">
        <f t="shared" si="41"/>
        <v>125559.39297609162</v>
      </c>
      <c r="H113" s="181">
        <f t="shared" si="41"/>
        <v>152631.34755534722</v>
      </c>
      <c r="I113" s="181">
        <f t="shared" si="41"/>
        <v>71926.621289729883</v>
      </c>
      <c r="J113" s="181">
        <f t="shared" si="41"/>
        <v>86334.811883672184</v>
      </c>
      <c r="K113" s="181">
        <f t="shared" si="41"/>
        <v>113302.11817300563</v>
      </c>
      <c r="L113" s="181">
        <f t="shared" si="41"/>
        <v>148862.54196449</v>
      </c>
      <c r="M113" s="181">
        <f t="shared" si="41"/>
        <v>124724.18598089572</v>
      </c>
      <c r="N113" s="181">
        <f t="shared" si="41"/>
        <v>190315.13955562538</v>
      </c>
      <c r="O113" s="181">
        <f t="shared" si="41"/>
        <v>212491.70924342106</v>
      </c>
      <c r="P113" s="181">
        <f t="shared" si="41"/>
        <v>136652.61607823349</v>
      </c>
      <c r="Q113" s="181">
        <f t="shared" si="41"/>
        <v>106645.59054978986</v>
      </c>
      <c r="R113" s="181">
        <f t="shared" si="41"/>
        <v>192010.65030619845</v>
      </c>
      <c r="S113" s="181">
        <f t="shared" si="41"/>
        <v>2339244.2713236036</v>
      </c>
    </row>
    <row r="114" spans="1:19" ht="16.5" customHeight="1" thickBot="1" x14ac:dyDescent="0.4">
      <c r="A114" s="52"/>
      <c r="B114" s="52"/>
      <c r="C114" s="52"/>
      <c r="D114" s="53"/>
      <c r="E114" s="53"/>
      <c r="F114" s="53"/>
      <c r="G114" s="53"/>
      <c r="H114" s="53"/>
      <c r="I114" s="53"/>
      <c r="J114" s="53"/>
      <c r="K114" s="53"/>
      <c r="L114" s="53"/>
      <c r="M114" s="53"/>
      <c r="N114" s="53"/>
      <c r="O114" s="53"/>
      <c r="P114" s="53"/>
      <c r="Q114" s="53"/>
      <c r="R114" s="53"/>
      <c r="S114" s="53"/>
    </row>
    <row r="115" spans="1:19" ht="16.5" customHeight="1" x14ac:dyDescent="0.35">
      <c r="A115" s="177" t="str">
        <f>'Tabell 2.1'!A48</f>
        <v>FO4C Økonomisk sosialhjelp</v>
      </c>
      <c r="B115" s="177"/>
      <c r="C115" s="177"/>
      <c r="D115" s="178"/>
      <c r="E115" s="178"/>
      <c r="F115" s="178"/>
      <c r="G115" s="178"/>
      <c r="H115" s="178"/>
      <c r="I115" s="178"/>
      <c r="J115" s="178"/>
      <c r="K115" s="178"/>
      <c r="L115" s="178"/>
      <c r="M115" s="178"/>
      <c r="N115" s="178"/>
      <c r="O115" s="178"/>
      <c r="P115" s="178"/>
      <c r="Q115" s="178"/>
      <c r="R115" s="178"/>
      <c r="S115" s="178"/>
    </row>
    <row r="116" spans="1:19" ht="16.5" customHeight="1" x14ac:dyDescent="0.35">
      <c r="A116" s="58" t="s">
        <v>119</v>
      </c>
      <c r="B116" s="58"/>
      <c r="C116" s="58"/>
      <c r="D116" s="58">
        <f>'Tabell 2.1 DOK32025'!D58</f>
        <v>260142.91840370421</v>
      </c>
      <c r="E116" s="58">
        <f>'Tabell 2.1 DOK32025'!E58</f>
        <v>231497.11707649642</v>
      </c>
      <c r="F116" s="58">
        <f>'Tabell 2.1 DOK32025'!F58</f>
        <v>147212.05887138157</v>
      </c>
      <c r="G116" s="58">
        <f>'Tabell 2.1 DOK32025'!G58</f>
        <v>121051.83512464931</v>
      </c>
      <c r="H116" s="58">
        <f>'Tabell 2.1 DOK32025'!H58</f>
        <v>124968.11477295276</v>
      </c>
      <c r="I116" s="58">
        <f>'Tabell 2.1 DOK32025'!I58</f>
        <v>40602.841246084965</v>
      </c>
      <c r="J116" s="58">
        <f>'Tabell 2.1 DOK32025'!J58</f>
        <v>50950.961389410761</v>
      </c>
      <c r="K116" s="58">
        <f>'Tabell 2.1 DOK32025'!K58</f>
        <v>70595.251036498637</v>
      </c>
      <c r="L116" s="58">
        <f>'Tabell 2.1 DOK32025'!L58</f>
        <v>129444.99738446686</v>
      </c>
      <c r="M116" s="58">
        <f>'Tabell 2.1 DOK32025'!M58</f>
        <v>105037.45988559884</v>
      </c>
      <c r="N116" s="58">
        <f>'Tabell 2.1 DOK32025'!N58</f>
        <v>155325.12130081563</v>
      </c>
      <c r="O116" s="58">
        <f>'Tabell 2.1 DOK32025'!O58</f>
        <v>189695.10774501803</v>
      </c>
      <c r="P116" s="58">
        <f>'Tabell 2.1 DOK32025'!P58</f>
        <v>88284.387380964559</v>
      </c>
      <c r="Q116" s="58">
        <f>'Tabell 2.1 DOK32025'!Q58</f>
        <v>61139.447721063203</v>
      </c>
      <c r="R116" s="58">
        <f>'Tabell 2.1 DOK32025'!R58</f>
        <v>180106.38055122428</v>
      </c>
      <c r="S116" s="58">
        <f>'Tabell 2.1 DOK32025'!S58</f>
        <v>1956053.9998903298</v>
      </c>
    </row>
    <row r="117" spans="1:19" ht="16.5" customHeight="1" x14ac:dyDescent="0.35">
      <c r="A117" s="52" t="s">
        <v>120</v>
      </c>
      <c r="B117" s="52"/>
      <c r="C117" s="52"/>
      <c r="D117" s="52">
        <f>($S$116-'Tabell 2.3 DOK32025'!$S$86)*('Tabell 4.1 DOK32025'!X113-'Tabell 4.1 DOK32025'!D113)*'Tabell 4.1 DOK32025'!$W$113/100</f>
        <v>-7870.7017757843923</v>
      </c>
      <c r="E117" s="52">
        <f>($S$116-'Tabell 2.3 DOK32025'!$S$86)*('Tabell 4.1 DOK32025'!Y113-'Tabell 4.1 DOK32025'!E113)*'Tabell 4.1 DOK32025'!$W$113/100</f>
        <v>-205.15871910854406</v>
      </c>
      <c r="F117" s="52">
        <f>($S$116-'Tabell 2.3 DOK32025'!$S$86)*('Tabell 4.1 DOK32025'!Z113-'Tabell 4.1 DOK32025'!F113)*'Tabell 4.1 DOK32025'!$W$113/100</f>
        <v>4408.4137566318996</v>
      </c>
      <c r="G117" s="52">
        <f>($S$116-'Tabell 2.3 DOK32025'!$S$86)*('Tabell 4.1 DOK32025'!AA113-'Tabell 4.1 DOK32025'!G113)*'Tabell 4.1 DOK32025'!$W$113/100</f>
        <v>1384.8715082226365</v>
      </c>
      <c r="H117" s="52">
        <f>($S$116-'Tabell 2.3 DOK32025'!$S$86)*('Tabell 4.1 DOK32025'!AB113-'Tabell 4.1 DOK32025'!H113)*'Tabell 4.1 DOK32025'!$W$113/100</f>
        <v>-1856.7648699459678</v>
      </c>
      <c r="I117" s="52">
        <f>($S$116-'Tabell 2.3 DOK32025'!$S$86)*('Tabell 4.1 DOK32025'!AC113-'Tabell 4.1 DOK32025'!I113)*'Tabell 4.1 DOK32025'!$W$113/100</f>
        <v>1083.7046425475824</v>
      </c>
      <c r="J117" s="52">
        <f>($S$116-'Tabell 2.3 DOK32025'!$S$86)*('Tabell 4.1 DOK32025'!AD113-'Tabell 4.1 DOK32025'!J113)*'Tabell 4.1 DOK32025'!$W$113/100</f>
        <v>-2145.4270873651794</v>
      </c>
      <c r="K117" s="52">
        <f>($S$116-'Tabell 2.3 DOK32025'!$S$86)*('Tabell 4.1 DOK32025'!AE113-'Tabell 4.1 DOK32025'!K113)*'Tabell 4.1 DOK32025'!$W$113/100</f>
        <v>3375.5907231085193</v>
      </c>
      <c r="L117" s="52">
        <f>($S$116-'Tabell 2.3 DOK32025'!$S$86)*('Tabell 4.1 DOK32025'!AF113-'Tabell 4.1 DOK32025'!L113)*'Tabell 4.1 DOK32025'!$W$113/100</f>
        <v>-1973.8880792364644</v>
      </c>
      <c r="M117" s="52">
        <f>($S$116-'Tabell 2.3 DOK32025'!$S$86)*('Tabell 4.1 DOK32025'!AG113-'Tabell 4.1 DOK32025'!M113)*'Tabell 4.1 DOK32025'!$W$113/100</f>
        <v>-453.24079165731678</v>
      </c>
      <c r="N117" s="52">
        <f>($S$116-'Tabell 2.3 DOK32025'!$S$86)*('Tabell 4.1 DOK32025'!AH113-'Tabell 4.1 DOK32025'!N113)*'Tabell 4.1 DOK32025'!$W$113/100</f>
        <v>4578.6275593801956</v>
      </c>
      <c r="O117" s="52">
        <f>($S$116-'Tabell 2.3 DOK32025'!$S$86)*('Tabell 4.1 DOK32025'!AI113-'Tabell 4.1 DOK32025'!O113)*'Tabell 4.1 DOK32025'!$W$113/100</f>
        <v>-1171.6773026419426</v>
      </c>
      <c r="P117" s="52">
        <f>($S$116-'Tabell 2.3 DOK32025'!$S$86)*('Tabell 4.1 DOK32025'!AJ113-'Tabell 4.1 DOK32025'!P113)*'Tabell 4.1 DOK32025'!$W$113/100</f>
        <v>2393.5943449961073</v>
      </c>
      <c r="Q117" s="52">
        <f>($S$116-'Tabell 2.3 DOK32025'!$S$86)*('Tabell 4.1 DOK32025'!AK113-'Tabell 4.1 DOK32025'!Q113)*'Tabell 4.1 DOK32025'!$W$113/100</f>
        <v>1202.0002840378077</v>
      </c>
      <c r="R117" s="52">
        <f>($S$116-'Tabell 2.3 DOK32025'!$S$86)*('Tabell 4.1 DOK32025'!AL113-'Tabell 4.1 DOK32025'!R113)*'Tabell 4.1 DOK32025'!$W$113/100</f>
        <v>-2749.9441931847523</v>
      </c>
      <c r="S117" s="52">
        <f>($S$116-'Tabell 2.3 DOK32025'!$S$86)*('Tabell 4.1 DOK32025'!AM113-'Tabell 4.1 DOK32025'!S113)*'Tabell 4.1 DOK32025'!$W$113/100</f>
        <v>2.2203653314708504E-10</v>
      </c>
    </row>
    <row r="118" spans="1:19" ht="16.5" customHeight="1" x14ac:dyDescent="0.35">
      <c r="A118" s="52" t="s">
        <v>121</v>
      </c>
      <c r="B118" s="52"/>
      <c r="C118" s="52"/>
      <c r="D118" s="52">
        <f>($S$116-'Tabell 2.3 DOK32025'!$S$86)*('Tabell 4.1 DOK32025'!X114-'Tabell 4.1 DOK32025'!D114)*'Tabell 4.1 DOK32025'!$C$114/100</f>
        <v>-2945.332051928428</v>
      </c>
      <c r="E118" s="52">
        <f>($S$116-'Tabell 2.3 DOK32025'!$S$86)*('Tabell 4.1 DOK32025'!Y114-'Tabell 4.1 DOK32025'!E114)*'Tabell 4.1 DOK32025'!$C$114/100</f>
        <v>269.22124255618002</v>
      </c>
      <c r="F118" s="52">
        <f>($S$116-'Tabell 2.3 DOK32025'!$S$86)*('Tabell 4.1 DOK32025'!Z114-'Tabell 4.1 DOK32025'!F114)*'Tabell 4.1 DOK32025'!$C$114/100</f>
        <v>-2537.5040405903646</v>
      </c>
      <c r="G118" s="52">
        <f>($S$116-'Tabell 2.3 DOK32025'!$S$86)*('Tabell 4.1 DOK32025'!AA114-'Tabell 4.1 DOK32025'!G114)*'Tabell 4.1 DOK32025'!$C$114/100</f>
        <v>-3672.0524038547392</v>
      </c>
      <c r="H118" s="52">
        <f>($S$116-'Tabell 2.3 DOK32025'!$S$86)*('Tabell 4.1 DOK32025'!AB114-'Tabell 4.1 DOK32025'!H114)*'Tabell 4.1 DOK32025'!$C$114/100</f>
        <v>-1090.5735365365872</v>
      </c>
      <c r="I118" s="52">
        <f>($S$116-'Tabell 2.3 DOK32025'!$S$86)*('Tabell 4.1 DOK32025'!AC114-'Tabell 4.1 DOK32025'!I114)*'Tabell 4.1 DOK32025'!$C$114/100</f>
        <v>1136.598516881199</v>
      </c>
      <c r="J118" s="52">
        <f>($S$116-'Tabell 2.3 DOK32025'!$S$86)*('Tabell 4.1 DOK32025'!AD114-'Tabell 4.1 DOK32025'!J114)*'Tabell 4.1 DOK32025'!$C$114/100</f>
        <v>823.6953850756754</v>
      </c>
      <c r="K118" s="52">
        <f>($S$116-'Tabell 2.3 DOK32025'!$S$86)*('Tabell 4.1 DOK32025'!AE114-'Tabell 4.1 DOK32025'!K114)*'Tabell 4.1 DOK32025'!$C$114/100</f>
        <v>1549.4400896049615</v>
      </c>
      <c r="L118" s="52">
        <f>($S$116-'Tabell 2.3 DOK32025'!$S$86)*('Tabell 4.1 DOK32025'!AF114-'Tabell 4.1 DOK32025'!L114)*'Tabell 4.1 DOK32025'!$C$114/100</f>
        <v>-110.07829679982841</v>
      </c>
      <c r="M118" s="52">
        <f>($S$116-'Tabell 2.3 DOK32025'!$S$86)*('Tabell 4.1 DOK32025'!AG114-'Tabell 4.1 DOK32025'!M114)*'Tabell 4.1 DOK32025'!$C$114/100</f>
        <v>1631.0336735673316</v>
      </c>
      <c r="N118" s="52">
        <f>($S$116-'Tabell 2.3 DOK32025'!$S$86)*('Tabell 4.1 DOK32025'!AH114-'Tabell 4.1 DOK32025'!N114)*'Tabell 4.1 DOK32025'!$C$114/100</f>
        <v>1010.8077079191784</v>
      </c>
      <c r="O118" s="52">
        <f>($S$116-'Tabell 2.3 DOK32025'!$S$86)*('Tabell 4.1 DOK32025'!AI114-'Tabell 4.1 DOK32025'!O114)*'Tabell 4.1 DOK32025'!$C$114/100</f>
        <v>1365.2815756677458</v>
      </c>
      <c r="P118" s="52">
        <f>($S$116-'Tabell 2.3 DOK32025'!$S$86)*('Tabell 4.1 DOK32025'!AJ114-'Tabell 4.1 DOK32025'!P114)*'Tabell 4.1 DOK32025'!$C$114/100</f>
        <v>1155.4422761454464</v>
      </c>
      <c r="Q118" s="52">
        <f>($S$116-'Tabell 2.3 DOK32025'!$S$86)*('Tabell 4.1 DOK32025'!AK114-'Tabell 4.1 DOK32025'!Q114)*'Tabell 4.1 DOK32025'!$C$114/100</f>
        <v>121.27499305816778</v>
      </c>
      <c r="R118" s="52">
        <f>($S$116-'Tabell 2.3 DOK32025'!$S$86)*('Tabell 4.1 DOK32025'!AL114-'Tabell 4.1 DOK32025'!R114)*'Tabell 4.1 DOK32025'!$C$114/100</f>
        <v>1292.7448692341109</v>
      </c>
      <c r="S118" s="52">
        <f>($S$116-'Tabell 2.3 DOK32025'!$S$86)*('Tabell 4.1 DOK32025'!AM114-'Tabell 4.1 DOK32025'!S114)*'Tabell 4.1 DOK32025'!$C$114/100</f>
        <v>1.1101826657354252E-10</v>
      </c>
    </row>
    <row r="119" spans="1:19" ht="16.5" customHeight="1" x14ac:dyDescent="0.35">
      <c r="A119" s="59" t="s">
        <v>122</v>
      </c>
      <c r="B119" s="59"/>
      <c r="C119" s="59"/>
      <c r="D119" s="59">
        <f>($S$116-'Tabell 2.3 DOK32025'!$S$86)*('Tabell 4.1'!D104-'Tabell 4.1 DOK32025'!X115)/100</f>
        <v>-12202.676253132857</v>
      </c>
      <c r="E119" s="59">
        <f>($S$116-'Tabell 2.3 DOK32025'!$S$86)*('Tabell 4.1'!E104-'Tabell 4.1 DOK32025'!Y115)/100</f>
        <v>-15218.890628308687</v>
      </c>
      <c r="F119" s="59">
        <f>($S$116-'Tabell 2.3 DOK32025'!$S$86)*('Tabell 4.1'!F104-'Tabell 4.1 DOK32025'!Z115)/100</f>
        <v>-12562.459166704519</v>
      </c>
      <c r="G119" s="59">
        <f>($S$116-'Tabell 2.3 DOK32025'!$S$86)*('Tabell 4.1'!G104-'Tabell 4.1 DOK32025'!AA115)/100</f>
        <v>-7490.8843788346785</v>
      </c>
      <c r="H119" s="59">
        <f>($S$116-'Tabell 2.3 DOK32025'!$S$86)*('Tabell 4.1'!H104-'Tabell 4.1 DOK32025'!AB115)/100</f>
        <v>-1809.96896998134</v>
      </c>
      <c r="I119" s="59">
        <f>($S$116-'Tabell 2.3 DOK32025'!$S$86)*('Tabell 4.1'!I104-'Tabell 4.1 DOK32025'!AC115)/100</f>
        <v>6758.5409964515975</v>
      </c>
      <c r="J119" s="59">
        <f>($S$116-'Tabell 2.3 DOK32025'!$S$86)*('Tabell 4.1'!J104-'Tabell 4.1 DOK32025'!AD115)/100</f>
        <v>12376.364812174394</v>
      </c>
      <c r="K119" s="59">
        <f>($S$116-'Tabell 2.3 DOK32025'!$S$86)*('Tabell 4.1'!K104-'Tabell 4.1 DOK32025'!AE115)/100</f>
        <v>16533.53412104306</v>
      </c>
      <c r="L119" s="59">
        <f>($S$116-'Tabell 2.3 DOK32025'!$S$86)*('Tabell 4.1'!L104-'Tabell 4.1 DOK32025'!AF115)/100</f>
        <v>-913.17133983747146</v>
      </c>
      <c r="M119" s="59">
        <f>($S$116-'Tabell 2.3 DOK32025'!$S$86)*('Tabell 4.1'!M104-'Tabell 4.1 DOK32025'!AG115)/100</f>
        <v>3058.5530407130641</v>
      </c>
      <c r="N119" s="59">
        <f>($S$116-'Tabell 2.3 DOK32025'!$S$86)*('Tabell 4.1'!N104-'Tabell 4.1 DOK32025'!AH115)/100</f>
        <v>-5287.1737529952798</v>
      </c>
      <c r="O119" s="59">
        <f>($S$116-'Tabell 2.3 DOK32025'!$S$86)*('Tabell 4.1'!O104-'Tabell 4.1 DOK32025'!AI115)/100</f>
        <v>-7607.0732189255405</v>
      </c>
      <c r="P119" s="59">
        <f>($S$116-'Tabell 2.3 DOK32025'!$S$86)*('Tabell 4.1'!P104-'Tabell 4.1 DOK32025'!AJ115)/100</f>
        <v>10616.14800478241</v>
      </c>
      <c r="Q119" s="59">
        <f>($S$116-'Tabell 2.3 DOK32025'!$S$86)*('Tabell 4.1'!Q104-'Tabell 4.1 DOK32025'!AK115)/100</f>
        <v>10944.940475506151</v>
      </c>
      <c r="R119" s="59">
        <f>($S$116-'Tabell 2.3 DOK32025'!$S$86)*('Tabell 4.1'!R104-'Tabell 4.1 DOK32025'!AL115)/100</f>
        <v>2804.2162580494823</v>
      </c>
      <c r="S119" s="59">
        <f>($S$116-'Tabell 2.3 DOK32025'!$S$86)*('Tabell 4.1'!S104-'Tabell 4.1 DOK32025'!AM115)/100</f>
        <v>-2.7754566643385629E-10</v>
      </c>
    </row>
    <row r="120" spans="1:19" ht="16.5" customHeight="1" x14ac:dyDescent="0.35">
      <c r="A120" s="50" t="s">
        <v>123</v>
      </c>
      <c r="B120" s="50"/>
      <c r="C120" s="50"/>
      <c r="D120" s="50">
        <f t="shared" ref="D120:S120" si="42">SUM(D121:D125)</f>
        <v>28386.97528526203</v>
      </c>
      <c r="E120" s="50">
        <f t="shared" si="42"/>
        <v>25539.957843921387</v>
      </c>
      <c r="F120" s="50">
        <f t="shared" si="42"/>
        <v>16343.351673232499</v>
      </c>
      <c r="G120" s="50">
        <f t="shared" si="42"/>
        <v>13320.975437203251</v>
      </c>
      <c r="H120" s="50">
        <f t="shared" si="42"/>
        <v>14390.859721666679</v>
      </c>
      <c r="I120" s="50">
        <f t="shared" si="42"/>
        <v>5935.5984277694188</v>
      </c>
      <c r="J120" s="50">
        <f t="shared" si="42"/>
        <v>7422.9084033585277</v>
      </c>
      <c r="K120" s="50">
        <f t="shared" si="42"/>
        <v>11020.086971903622</v>
      </c>
      <c r="L120" s="50">
        <f t="shared" si="42"/>
        <v>15137.519246450607</v>
      </c>
      <c r="M120" s="50">
        <f t="shared" si="42"/>
        <v>13081.552688121268</v>
      </c>
      <c r="N120" s="50">
        <f t="shared" si="42"/>
        <v>18630.702874789298</v>
      </c>
      <c r="O120" s="50">
        <f t="shared" si="42"/>
        <v>21821.577864805549</v>
      </c>
      <c r="P120" s="50">
        <f t="shared" si="42"/>
        <v>12264.599591558726</v>
      </c>
      <c r="Q120" s="50">
        <f t="shared" si="42"/>
        <v>8787.8902939278323</v>
      </c>
      <c r="R120" s="50">
        <f t="shared" si="42"/>
        <v>21722.426176029327</v>
      </c>
      <c r="S120" s="50">
        <f t="shared" si="42"/>
        <v>233806.98250000001</v>
      </c>
    </row>
    <row r="121" spans="1:19" ht="16.5" customHeight="1" x14ac:dyDescent="0.35">
      <c r="A121" s="52" t="str">
        <f>A105</f>
        <v xml:space="preserve"> - herav nye tiltak</v>
      </c>
      <c r="B121" s="52"/>
      <c r="C121" s="52"/>
      <c r="D121" s="52">
        <f>$S121*'Tabell 3.1'!D$90/100</f>
        <v>16269.209103817553</v>
      </c>
      <c r="E121" s="52">
        <f>$S121*'Tabell 3.1'!E$90/100</f>
        <v>14637.519865710023</v>
      </c>
      <c r="F121" s="52">
        <f>$S121*'Tabell 3.1'!F$90/100</f>
        <v>9366.7396105809403</v>
      </c>
      <c r="G121" s="52">
        <f>$S121*'Tabell 3.1'!G$90/100</f>
        <v>7634.5483334110249</v>
      </c>
      <c r="H121" s="52">
        <f>$S121*'Tabell 3.1'!H$90/100</f>
        <v>8247.722895544126</v>
      </c>
      <c r="I121" s="52">
        <f>$S121*'Tabell 3.1'!I$90/100</f>
        <v>3401.8239353527524</v>
      </c>
      <c r="J121" s="52">
        <f>$S121*'Tabell 3.1'!J$90/100</f>
        <v>4254.2344775782849</v>
      </c>
      <c r="K121" s="52">
        <f>$S121*'Tabell 3.1'!K$90/100</f>
        <v>6315.8578005046757</v>
      </c>
      <c r="L121" s="52">
        <f>$S121*'Tabell 3.1'!L$90/100</f>
        <v>8675.6501338636499</v>
      </c>
      <c r="M121" s="52">
        <f>$S121*'Tabell 3.1'!M$90/100</f>
        <v>7497.3298122448077</v>
      </c>
      <c r="N121" s="52">
        <f>$S121*'Tabell 3.1'!N$90/100</f>
        <v>10677.671635498591</v>
      </c>
      <c r="O121" s="52">
        <f>$S121*'Tabell 3.1'!O$90/100</f>
        <v>12506.433309295815</v>
      </c>
      <c r="P121" s="52">
        <f>$S121*'Tabell 3.1'!P$90/100</f>
        <v>7029.1157590593739</v>
      </c>
      <c r="Q121" s="52">
        <f>$S121*'Tabell 3.1'!Q$90/100</f>
        <v>5036.5360640430381</v>
      </c>
      <c r="R121" s="52">
        <f>$S121*'Tabell 3.1'!R$90/100</f>
        <v>12449.607263495347</v>
      </c>
      <c r="S121" s="374">
        <v>134000</v>
      </c>
    </row>
    <row r="122" spans="1:19" ht="16.5" customHeight="1" x14ac:dyDescent="0.35">
      <c r="A122" s="52" t="str">
        <f>A106</f>
        <v xml:space="preserve"> - herav andre tekniske justeringer</v>
      </c>
      <c r="B122" s="52"/>
      <c r="C122" s="52"/>
      <c r="D122" s="52">
        <f>$S122*'Tabell 3.1'!D$90/100</f>
        <v>12117.766181444475</v>
      </c>
      <c r="E122" s="52">
        <f>$S122*'Tabell 3.1'!E$90/100</f>
        <v>10902.437978211365</v>
      </c>
      <c r="F122" s="52">
        <f>$S122*'Tabell 3.1'!F$90/100</f>
        <v>6976.6120626515585</v>
      </c>
      <c r="G122" s="52">
        <f>$S122*'Tabell 3.1'!G$90/100</f>
        <v>5686.4271037922263</v>
      </c>
      <c r="H122" s="52">
        <f>$S122*'Tabell 3.1'!H$90/100</f>
        <v>6143.1368261225525</v>
      </c>
      <c r="I122" s="52">
        <f>$S122*'Tabell 3.1'!I$90/100</f>
        <v>2533.7744924166664</v>
      </c>
      <c r="J122" s="52">
        <f>$S122*'Tabell 3.1'!J$90/100</f>
        <v>3168.6739257802424</v>
      </c>
      <c r="K122" s="52">
        <f>$S122*'Tabell 3.1'!K$90/100</f>
        <v>4704.2291713989462</v>
      </c>
      <c r="L122" s="52">
        <f>$S122*'Tabell 3.1'!L$90/100</f>
        <v>6461.8691125869564</v>
      </c>
      <c r="M122" s="52">
        <f>$S122*'Tabell 3.1'!M$90/100</f>
        <v>5584.2228758764613</v>
      </c>
      <c r="N122" s="52">
        <f>$S122*'Tabell 3.1'!N$90/100</f>
        <v>7953.0312392907053</v>
      </c>
      <c r="O122" s="52">
        <f>$S122*'Tabell 3.1'!O$90/100</f>
        <v>9315.1445555097362</v>
      </c>
      <c r="P122" s="52">
        <f>$S122*'Tabell 3.1'!P$90/100</f>
        <v>5235.4838324993525</v>
      </c>
      <c r="Q122" s="52">
        <f>$S122*'Tabell 3.1'!Q$90/100</f>
        <v>3751.3542298847942</v>
      </c>
      <c r="R122" s="52">
        <f>$S122*'Tabell 3.1'!R$90/100</f>
        <v>9272.8189125339795</v>
      </c>
      <c r="S122" s="374">
        <v>99806.982500000013</v>
      </c>
    </row>
    <row r="123" spans="1:19" ht="16.5" customHeight="1" x14ac:dyDescent="0.35">
      <c r="A123" s="52" t="str">
        <f>A107</f>
        <v xml:space="preserve"> - herav endring i løpende pensjonsutgifter</v>
      </c>
      <c r="B123" s="52"/>
      <c r="C123" s="52"/>
      <c r="D123" s="52">
        <f>$S123*'Tabell 3.1'!D$90/100</f>
        <v>0</v>
      </c>
      <c r="E123" s="52">
        <f>$S123*'Tabell 3.1'!E$90/100</f>
        <v>0</v>
      </c>
      <c r="F123" s="52">
        <f>$S123*'Tabell 3.1'!F$90/100</f>
        <v>0</v>
      </c>
      <c r="G123" s="52">
        <f>$S123*'Tabell 3.1'!G$90/100</f>
        <v>0</v>
      </c>
      <c r="H123" s="52">
        <f>$S123*'Tabell 3.1'!H$90/100</f>
        <v>0</v>
      </c>
      <c r="I123" s="52">
        <f>$S123*'Tabell 3.1'!I$90/100</f>
        <v>0</v>
      </c>
      <c r="J123" s="52">
        <f>$S123*'Tabell 3.1'!J$90/100</f>
        <v>0</v>
      </c>
      <c r="K123" s="52">
        <f>$S123*'Tabell 3.1'!K$90/100</f>
        <v>0</v>
      </c>
      <c r="L123" s="52">
        <f>$S123*'Tabell 3.1'!L$90/100</f>
        <v>0</v>
      </c>
      <c r="M123" s="52">
        <f>$S123*'Tabell 3.1'!M$90/100</f>
        <v>0</v>
      </c>
      <c r="N123" s="52">
        <f>$S123*'Tabell 3.1'!N$90/100</f>
        <v>0</v>
      </c>
      <c r="O123" s="52">
        <f>$S123*'Tabell 3.1'!O$90/100</f>
        <v>0</v>
      </c>
      <c r="P123" s="52">
        <f>$S123*'Tabell 3.1'!P$90/100</f>
        <v>0</v>
      </c>
      <c r="Q123" s="52">
        <f>$S123*'Tabell 3.1'!Q$90/100</f>
        <v>0</v>
      </c>
      <c r="R123" s="52">
        <f>$S123*'Tabell 3.1'!R$90/100</f>
        <v>0</v>
      </c>
      <c r="S123" s="374">
        <v>0</v>
      </c>
    </row>
    <row r="124" spans="1:19" ht="16.5" customHeight="1" x14ac:dyDescent="0.35">
      <c r="A124" s="52" t="str">
        <f>A108</f>
        <v xml:space="preserve"> - herav innsparingstiltak</v>
      </c>
      <c r="B124" s="52"/>
      <c r="C124" s="52"/>
      <c r="D124" s="52">
        <f>$S124*'Tabell 3.1'!D$90/100</f>
        <v>0</v>
      </c>
      <c r="E124" s="52">
        <f>$S124*'Tabell 3.1'!E$90/100</f>
        <v>0</v>
      </c>
      <c r="F124" s="52">
        <f>$S124*'Tabell 3.1'!F$90/100</f>
        <v>0</v>
      </c>
      <c r="G124" s="52">
        <f>$S124*'Tabell 3.1'!G$90/100</f>
        <v>0</v>
      </c>
      <c r="H124" s="52">
        <f>$S124*'Tabell 3.1'!H$90/100</f>
        <v>0</v>
      </c>
      <c r="I124" s="52">
        <f>$S124*'Tabell 3.1'!I$90/100</f>
        <v>0</v>
      </c>
      <c r="J124" s="52">
        <f>$S124*'Tabell 3.1'!J$90/100</f>
        <v>0</v>
      </c>
      <c r="K124" s="52">
        <f>$S124*'Tabell 3.1'!K$90/100</f>
        <v>0</v>
      </c>
      <c r="L124" s="52">
        <f>$S124*'Tabell 3.1'!L$90/100</f>
        <v>0</v>
      </c>
      <c r="M124" s="52">
        <f>$S124*'Tabell 3.1'!M$90/100</f>
        <v>0</v>
      </c>
      <c r="N124" s="52">
        <f>$S124*'Tabell 3.1'!N$90/100</f>
        <v>0</v>
      </c>
      <c r="O124" s="52">
        <f>$S124*'Tabell 3.1'!O$90/100</f>
        <v>0</v>
      </c>
      <c r="P124" s="52">
        <f>$S124*'Tabell 3.1'!P$90/100</f>
        <v>0</v>
      </c>
      <c r="Q124" s="52">
        <f>$S124*'Tabell 3.1'!Q$90/100</f>
        <v>0</v>
      </c>
      <c r="R124" s="52">
        <f>$S124*'Tabell 3.1'!R$90/100</f>
        <v>0</v>
      </c>
      <c r="S124" s="374">
        <v>0</v>
      </c>
    </row>
    <row r="125" spans="1:19" ht="16.5" customHeight="1" x14ac:dyDescent="0.35">
      <c r="A125" s="59" t="str">
        <f>A109</f>
        <v xml:space="preserve"> - herav uspesifiserte rammeendringer</v>
      </c>
      <c r="B125" s="59"/>
      <c r="C125" s="59"/>
      <c r="D125" s="59">
        <f>$S125*'Tabell 3.1'!D$90/100</f>
        <v>0</v>
      </c>
      <c r="E125" s="59">
        <f>$S125*'Tabell 3.1'!E$90/100</f>
        <v>0</v>
      </c>
      <c r="F125" s="59">
        <f>$S125*'Tabell 3.1'!F$90/100</f>
        <v>0</v>
      </c>
      <c r="G125" s="59">
        <f>$S125*'Tabell 3.1'!G$90/100</f>
        <v>0</v>
      </c>
      <c r="H125" s="59">
        <f>$S125*'Tabell 3.1'!H$90/100</f>
        <v>0</v>
      </c>
      <c r="I125" s="59">
        <f>$S125*'Tabell 3.1'!I$90/100</f>
        <v>0</v>
      </c>
      <c r="J125" s="59">
        <f>$S125*'Tabell 3.1'!J$90/100</f>
        <v>0</v>
      </c>
      <c r="K125" s="59">
        <f>$S125*'Tabell 3.1'!K$90/100</f>
        <v>0</v>
      </c>
      <c r="L125" s="59">
        <f>$S125*'Tabell 3.1'!L$90/100</f>
        <v>0</v>
      </c>
      <c r="M125" s="59">
        <f>$S125*'Tabell 3.1'!M$90/100</f>
        <v>0</v>
      </c>
      <c r="N125" s="59">
        <f>$S125*'Tabell 3.1'!N$90/100</f>
        <v>0</v>
      </c>
      <c r="O125" s="59">
        <f>$S125*'Tabell 3.1'!O$90/100</f>
        <v>0</v>
      </c>
      <c r="P125" s="59">
        <f>$S125*'Tabell 3.1'!P$90/100</f>
        <v>0</v>
      </c>
      <c r="Q125" s="59">
        <f>$S125*'Tabell 3.1'!Q$90/100</f>
        <v>0</v>
      </c>
      <c r="R125" s="59">
        <f>$S125*'Tabell 3.1'!R$90/100</f>
        <v>0</v>
      </c>
      <c r="S125" s="374">
        <v>0</v>
      </c>
    </row>
    <row r="126" spans="1:19" ht="16.5" customHeight="1" x14ac:dyDescent="0.35">
      <c r="A126" s="352" t="s">
        <v>131</v>
      </c>
      <c r="B126" s="352"/>
      <c r="C126" s="352"/>
      <c r="D126" s="352">
        <f>'Tabell 2.1'!D49+'Tabell 2.1'!D50-SUM(D116:D120)</f>
        <v>-720.01531998580322</v>
      </c>
      <c r="E126" s="352">
        <f>'Tabell 2.1'!E49+'Tabell 2.1'!E50-SUM(E116:E120)</f>
        <v>4282.5020866737759</v>
      </c>
      <c r="F126" s="352">
        <f>'Tabell 2.1'!F49+'Tabell 2.1'!F50-SUM(F116:F120)</f>
        <v>5314.6778060256911</v>
      </c>
      <c r="G126" s="352">
        <f>'Tabell 2.1'!G49+'Tabell 2.1'!G50-SUM(G116:G120)</f>
        <v>1537.8102945018036</v>
      </c>
      <c r="H126" s="352">
        <f>'Tabell 2.1'!H49+'Tabell 2.1'!H50-SUM(H116:H120)</f>
        <v>3080.0016047849786</v>
      </c>
      <c r="I126" s="352">
        <f>'Tabell 2.1'!I49+'Tabell 2.1'!I50-SUM(I116:I120)</f>
        <v>4789.4742396623187</v>
      </c>
      <c r="J126" s="352">
        <f>'Tabell 2.1'!J49+'Tabell 2.1'!J50-SUM(J116:J120)</f>
        <v>2933.8959895035514</v>
      </c>
      <c r="K126" s="352">
        <f>'Tabell 2.1'!K49+'Tabell 2.1'!K50-SUM(K116:K120)</f>
        <v>-1232.9610141845478</v>
      </c>
      <c r="L126" s="352">
        <f>'Tabell 2.1'!L49+'Tabell 2.1'!L50-SUM(L116:L120)</f>
        <v>-299.98915628553368</v>
      </c>
      <c r="M126" s="352">
        <f>'Tabell 2.1'!M49+'Tabell 2.1'!M50-SUM(M116:M120)</f>
        <v>-4644.8617686322978</v>
      </c>
      <c r="N126" s="352">
        <f>'Tabell 2.1'!N49+'Tabell 2.1'!N50-SUM(N116:N120)</f>
        <v>-4235.3842584532395</v>
      </c>
      <c r="O126" s="352">
        <f>'Tabell 2.1'!O49+'Tabell 2.1'!O50-SUM(O116:O120)</f>
        <v>-5161.3100561531028</v>
      </c>
      <c r="P126" s="352">
        <f>'Tabell 2.1'!P49+'Tabell 2.1'!P50-SUM(P116:P120)</f>
        <v>2994.6465383818431</v>
      </c>
      <c r="Q126" s="352">
        <f>'Tabell 2.1'!Q49+'Tabell 2.1'!Q50-SUM(Q116:Q120)</f>
        <v>2893.3472718879202</v>
      </c>
      <c r="R126" s="352">
        <f>'Tabell 2.1'!R49+'Tabell 2.1'!R50-SUM(R116:R120)</f>
        <v>-11531.834257727634</v>
      </c>
      <c r="S126" s="352">
        <f>SUM(D126:R126)</f>
        <v>-2.7648638933897018E-10</v>
      </c>
    </row>
    <row r="127" spans="1:19" ht="16.5" customHeight="1" x14ac:dyDescent="0.35">
      <c r="A127" s="50" t="s">
        <v>18</v>
      </c>
      <c r="B127" s="50"/>
      <c r="C127" s="50"/>
      <c r="D127" s="50">
        <f t="shared" ref="D127:S127" si="43">SUM(D128:D128)</f>
        <v>7682.7090572490088</v>
      </c>
      <c r="E127" s="50">
        <f t="shared" si="43"/>
        <v>6912.1864333014846</v>
      </c>
      <c r="F127" s="50">
        <f t="shared" si="43"/>
        <v>4423.1981274503041</v>
      </c>
      <c r="G127" s="50">
        <f t="shared" si="43"/>
        <v>3605.2160406088269</v>
      </c>
      <c r="H127" s="50">
        <f t="shared" si="43"/>
        <v>3894.7717118226956</v>
      </c>
      <c r="I127" s="50">
        <f t="shared" si="43"/>
        <v>1606.4224998600853</v>
      </c>
      <c r="J127" s="50">
        <f t="shared" si="43"/>
        <v>2008.9511139716319</v>
      </c>
      <c r="K127" s="50">
        <f t="shared" si="43"/>
        <v>2982.4988798532454</v>
      </c>
      <c r="L127" s="50">
        <f t="shared" si="43"/>
        <v>4096.8491729151046</v>
      </c>
      <c r="M127" s="50">
        <f t="shared" si="43"/>
        <v>3540.418178053932</v>
      </c>
      <c r="N127" s="50">
        <f t="shared" si="43"/>
        <v>5042.25153545582</v>
      </c>
      <c r="O127" s="50">
        <f t="shared" si="43"/>
        <v>5905.8364697434372</v>
      </c>
      <c r="P127" s="50">
        <f t="shared" si="43"/>
        <v>3319.3163209086492</v>
      </c>
      <c r="Q127" s="50">
        <f t="shared" si="43"/>
        <v>2378.3726049292191</v>
      </c>
      <c r="R127" s="50">
        <f t="shared" si="43"/>
        <v>5879.0018538765562</v>
      </c>
      <c r="S127" s="50">
        <f t="shared" si="43"/>
        <v>63278</v>
      </c>
    </row>
    <row r="128" spans="1:19" ht="16.5" customHeight="1" x14ac:dyDescent="0.35">
      <c r="A128" s="52" t="s">
        <v>132</v>
      </c>
      <c r="B128" s="52"/>
      <c r="C128" s="52"/>
      <c r="D128" s="52">
        <f>$S128*'Tabell 3.1'!D$90/100</f>
        <v>7682.7090572490088</v>
      </c>
      <c r="E128" s="52">
        <f>$S128*'Tabell 3.1'!E$90/100</f>
        <v>6912.1864333014846</v>
      </c>
      <c r="F128" s="52">
        <f>$S128*'Tabell 3.1'!F$90/100</f>
        <v>4423.1981274503041</v>
      </c>
      <c r="G128" s="52">
        <f>$S128*'Tabell 3.1'!G$90/100</f>
        <v>3605.2160406088269</v>
      </c>
      <c r="H128" s="52">
        <f>$S128*'Tabell 3.1'!H$90/100</f>
        <v>3894.7717118226956</v>
      </c>
      <c r="I128" s="52">
        <f>$S128*'Tabell 3.1'!I$90/100</f>
        <v>1606.4224998600853</v>
      </c>
      <c r="J128" s="52">
        <f>$S128*'Tabell 3.1'!J$90/100</f>
        <v>2008.9511139716319</v>
      </c>
      <c r="K128" s="52">
        <f>$S128*'Tabell 3.1'!K$90/100</f>
        <v>2982.4988798532454</v>
      </c>
      <c r="L128" s="52">
        <f>$S128*'Tabell 3.1'!L$90/100</f>
        <v>4096.8491729151046</v>
      </c>
      <c r="M128" s="52">
        <f>$S128*'Tabell 3.1'!M$90/100</f>
        <v>3540.418178053932</v>
      </c>
      <c r="N128" s="52">
        <f>$S128*'Tabell 3.1'!N$90/100</f>
        <v>5042.25153545582</v>
      </c>
      <c r="O128" s="52">
        <f>$S128*'Tabell 3.1'!O$90/100</f>
        <v>5905.8364697434372</v>
      </c>
      <c r="P128" s="52">
        <f>$S128*'Tabell 3.1'!P$90/100</f>
        <v>3319.3163209086492</v>
      </c>
      <c r="Q128" s="52">
        <f>$S128*'Tabell 3.1'!Q$90/100</f>
        <v>2378.3726049292191</v>
      </c>
      <c r="R128" s="52">
        <f>$S128*'Tabell 3.1'!R$90/100</f>
        <v>5879.0018538765562</v>
      </c>
      <c r="S128" s="374">
        <v>63278</v>
      </c>
    </row>
    <row r="129" spans="1:22" ht="16.5" customHeight="1" thickBot="1" x14ac:dyDescent="0.4">
      <c r="A129" s="180" t="s">
        <v>133</v>
      </c>
      <c r="B129" s="180"/>
      <c r="C129" s="180"/>
      <c r="D129" s="181">
        <f t="shared" ref="D129:S129" si="44">D120+D127+SUM(D116:D119)+D126</f>
        <v>272473.87734538381</v>
      </c>
      <c r="E129" s="181">
        <f t="shared" si="44"/>
        <v>253076.93533553198</v>
      </c>
      <c r="F129" s="181">
        <f t="shared" si="44"/>
        <v>162601.73702742707</v>
      </c>
      <c r="G129" s="181">
        <f t="shared" si="44"/>
        <v>129737.7716224964</v>
      </c>
      <c r="H129" s="181">
        <f t="shared" si="44"/>
        <v>141576.44043476321</v>
      </c>
      <c r="I129" s="181">
        <f t="shared" si="44"/>
        <v>61913.180569257172</v>
      </c>
      <c r="J129" s="181">
        <f t="shared" si="44"/>
        <v>74371.35000612936</v>
      </c>
      <c r="K129" s="181">
        <f t="shared" si="44"/>
        <v>104823.4408078275</v>
      </c>
      <c r="L129" s="181">
        <f t="shared" si="44"/>
        <v>145382.23893167329</v>
      </c>
      <c r="M129" s="181">
        <f t="shared" si="44"/>
        <v>121250.91490576482</v>
      </c>
      <c r="N129" s="181">
        <f t="shared" si="44"/>
        <v>175064.95296691163</v>
      </c>
      <c r="O129" s="181">
        <f t="shared" si="44"/>
        <v>204847.7430775142</v>
      </c>
      <c r="P129" s="181">
        <f t="shared" si="44"/>
        <v>121028.13445773775</v>
      </c>
      <c r="Q129" s="181">
        <f t="shared" si="44"/>
        <v>87467.273644410307</v>
      </c>
      <c r="R129" s="181">
        <f t="shared" si="44"/>
        <v>197522.99125750136</v>
      </c>
      <c r="S129" s="181">
        <f t="shared" si="44"/>
        <v>2253138.9823903292</v>
      </c>
    </row>
    <row r="130" spans="1:22" ht="16.5" customHeight="1" x14ac:dyDescent="0.35">
      <c r="A130" s="37"/>
      <c r="B130" s="37"/>
      <c r="C130" s="37"/>
      <c r="D130" s="57"/>
      <c r="E130" s="57"/>
      <c r="F130" s="57"/>
      <c r="G130" s="57"/>
      <c r="H130" s="57"/>
      <c r="I130" s="57"/>
      <c r="J130" s="57"/>
      <c r="K130" s="57"/>
      <c r="L130" s="57"/>
      <c r="M130" s="57"/>
      <c r="N130" s="57"/>
      <c r="O130" s="57"/>
      <c r="P130" s="57"/>
      <c r="Q130" s="57"/>
      <c r="R130" s="57"/>
      <c r="S130" s="57"/>
    </row>
    <row r="131" spans="1:22" ht="16.5" customHeight="1" thickBot="1" x14ac:dyDescent="0.4">
      <c r="A131" s="180" t="str">
        <f>'Tabell 2.1'!A54</f>
        <v>Avrundet til hele tusen (innmeldt budsjett ) FO4C</v>
      </c>
      <c r="B131" s="180"/>
      <c r="C131" s="180"/>
      <c r="D131" s="181">
        <f>'Tabell 2.1'!D54</f>
        <v>272474</v>
      </c>
      <c r="E131" s="181">
        <f>'Tabell 2.1'!E54</f>
        <v>253077</v>
      </c>
      <c r="F131" s="181">
        <f>'Tabell 2.1'!F54</f>
        <v>162603</v>
      </c>
      <c r="G131" s="181">
        <f>'Tabell 2.1'!G54</f>
        <v>129738</v>
      </c>
      <c r="H131" s="181">
        <f>'Tabell 2.1'!H54</f>
        <v>141576</v>
      </c>
      <c r="I131" s="181">
        <f>'Tabell 2.1'!I54</f>
        <v>61913</v>
      </c>
      <c r="J131" s="181">
        <f>'Tabell 2.1'!J54</f>
        <v>74371</v>
      </c>
      <c r="K131" s="181">
        <f>'Tabell 2.1'!K54</f>
        <v>104823</v>
      </c>
      <c r="L131" s="181">
        <f>'Tabell 2.1'!L54</f>
        <v>145382</v>
      </c>
      <c r="M131" s="181">
        <f>'Tabell 2.1'!M54</f>
        <v>121251</v>
      </c>
      <c r="N131" s="181">
        <f>'Tabell 2.1'!N54</f>
        <v>175065</v>
      </c>
      <c r="O131" s="181">
        <f>'Tabell 2.1'!O54</f>
        <v>204848</v>
      </c>
      <c r="P131" s="181">
        <f>'Tabell 2.1'!P54</f>
        <v>121028</v>
      </c>
      <c r="Q131" s="181">
        <f>'Tabell 2.1'!Q54</f>
        <v>87467</v>
      </c>
      <c r="R131" s="181">
        <f>'Tabell 2.1'!R54</f>
        <v>197523</v>
      </c>
      <c r="S131" s="181">
        <f>'Tabell 2.1'!S54</f>
        <v>2253139</v>
      </c>
    </row>
    <row r="132" spans="1:22" ht="16.5" customHeight="1" thickBot="1" x14ac:dyDescent="0.4">
      <c r="A132" s="17"/>
      <c r="B132" s="17"/>
      <c r="C132" s="17"/>
      <c r="D132" s="17"/>
      <c r="E132" s="17"/>
      <c r="F132" s="17"/>
      <c r="G132" s="17"/>
      <c r="H132" s="17"/>
      <c r="I132" s="17"/>
      <c r="J132" s="17"/>
      <c r="K132" s="17"/>
      <c r="L132" s="17"/>
      <c r="M132" s="17"/>
      <c r="N132" s="17"/>
      <c r="O132" s="17"/>
      <c r="P132" s="17"/>
      <c r="Q132" s="17"/>
      <c r="R132" s="17"/>
      <c r="S132" s="17"/>
    </row>
    <row r="133" spans="1:22" ht="16.5" customHeight="1" x14ac:dyDescent="0.35">
      <c r="A133" s="183" t="str">
        <f>'Tabell 2.1'!A56</f>
        <v>Inndekking av merforbruk</v>
      </c>
      <c r="B133" s="183"/>
      <c r="C133" s="183"/>
      <c r="D133" s="184"/>
      <c r="E133" s="184"/>
      <c r="F133" s="184"/>
      <c r="G133" s="184"/>
      <c r="H133" s="184"/>
      <c r="I133" s="184"/>
      <c r="J133" s="184"/>
      <c r="K133" s="184"/>
      <c r="L133" s="184"/>
      <c r="M133" s="184"/>
      <c r="N133" s="184"/>
      <c r="O133" s="184"/>
      <c r="P133" s="184"/>
      <c r="Q133" s="184"/>
      <c r="R133" s="184"/>
      <c r="S133" s="184"/>
    </row>
    <row r="134" spans="1:22" ht="16.5" customHeight="1" x14ac:dyDescent="0.35">
      <c r="A134" s="61" t="str">
        <f>A116</f>
        <v>Bydelsfordelt Dok3 2025</v>
      </c>
      <c r="B134" s="62"/>
      <c r="C134" s="62"/>
      <c r="D134" s="63">
        <f>'Tabell 2.1 DOK32025'!D64</f>
        <v>0</v>
      </c>
      <c r="E134" s="63">
        <f>'Tabell 2.1 DOK32025'!E64</f>
        <v>0</v>
      </c>
      <c r="F134" s="63">
        <f>'Tabell 2.1 DOK32025'!F64</f>
        <v>0</v>
      </c>
      <c r="G134" s="63">
        <f>'Tabell 2.1 DOK32025'!G64</f>
        <v>-17684</v>
      </c>
      <c r="H134" s="63">
        <f>'Tabell 2.1 DOK32025'!H64</f>
        <v>0</v>
      </c>
      <c r="I134" s="63">
        <f>'Tabell 2.1 DOK32025'!I64</f>
        <v>0</v>
      </c>
      <c r="J134" s="63">
        <f>'Tabell 2.1 DOK32025'!J64</f>
        <v>-19083</v>
      </c>
      <c r="K134" s="63">
        <f>'Tabell 2.1 DOK32025'!K64</f>
        <v>0</v>
      </c>
      <c r="L134" s="63">
        <f>'Tabell 2.1 DOK32025'!L64</f>
        <v>0</v>
      </c>
      <c r="M134" s="63">
        <f>'Tabell 2.1 DOK32025'!M64</f>
        <v>0</v>
      </c>
      <c r="N134" s="63">
        <f>'Tabell 2.1 DOK32025'!N64</f>
        <v>0</v>
      </c>
      <c r="O134" s="63">
        <f>'Tabell 2.1 DOK32025'!O64</f>
        <v>0</v>
      </c>
      <c r="P134" s="63">
        <f>'Tabell 2.1 DOK32025'!P64</f>
        <v>-15291</v>
      </c>
      <c r="Q134" s="63">
        <f>'Tabell 2.1 DOK32025'!Q64</f>
        <v>0</v>
      </c>
      <c r="R134" s="63">
        <f>'Tabell 2.1 DOK32025'!R64</f>
        <v>-27036</v>
      </c>
      <c r="S134" s="63">
        <f>'Tabell 2.1 DOK32025'!S64</f>
        <v>-79094</v>
      </c>
    </row>
    <row r="135" spans="1:22" ht="16.5" customHeight="1" x14ac:dyDescent="0.35">
      <c r="A135" s="356" t="str">
        <f>A122</f>
        <v xml:space="preserve"> - herav andre tekniske justeringer</v>
      </c>
      <c r="B135" s="47"/>
      <c r="C135" s="47"/>
      <c r="D135" s="48">
        <f>'Tabell 2.3'!D94-'Tabell 2.3 DOK32025'!D89</f>
        <v>0</v>
      </c>
      <c r="E135" s="48">
        <f>'Tabell 2.3'!E94-'Tabell 2.3 DOK32025'!E89</f>
        <v>0</v>
      </c>
      <c r="F135" s="48">
        <f>'Tabell 2.3'!F94-'Tabell 2.3 DOK32025'!F89</f>
        <v>0</v>
      </c>
      <c r="G135" s="48">
        <f>'Tabell 2.3'!G94-'Tabell 2.3 DOK32025'!G89</f>
        <v>-7174</v>
      </c>
      <c r="H135" s="48">
        <f>'Tabell 2.3'!H94-'Tabell 2.3 DOK32025'!H99</f>
        <v>0</v>
      </c>
      <c r="I135" s="48">
        <f>'Tabell 2.3'!I94-'Tabell 2.3 DOK32025'!I89</f>
        <v>-14449</v>
      </c>
      <c r="J135" s="48">
        <f>'Tabell 2.3'!J94-'Tabell 2.3 DOK32025'!J89</f>
        <v>-19401</v>
      </c>
      <c r="K135" s="48">
        <f>'Tabell 2.3'!K94-'Tabell 2.3 DOK32025'!K89</f>
        <v>0</v>
      </c>
      <c r="L135" s="48">
        <f>'Tabell 2.3'!L94-'Tabell 2.3 DOK32025'!L89</f>
        <v>0</v>
      </c>
      <c r="M135" s="48">
        <f>'Tabell 2.3'!M94-'Tabell 2.3 DOK32025'!M89</f>
        <v>0</v>
      </c>
      <c r="N135" s="48">
        <f>'Tabell 2.3'!N94-'Tabell 2.3 DOK32025'!N89</f>
        <v>0</v>
      </c>
      <c r="O135" s="48">
        <f>'Tabell 2.3'!O94-'Tabell 2.3 DOK32025'!O89</f>
        <v>0</v>
      </c>
      <c r="P135" s="48">
        <f>'Tabell 2.3'!P94-'Tabell 2.3 DOK32025'!P89</f>
        <v>15291</v>
      </c>
      <c r="Q135" s="48">
        <f>'Tabell 2.3'!Q94-'Tabell 2.3 DOK32025'!Q89</f>
        <v>0</v>
      </c>
      <c r="R135" s="48">
        <f>'Tabell 2.3'!R94-'Tabell 2.3 DOK32025'!R89</f>
        <v>-10191</v>
      </c>
      <c r="S135" s="48">
        <f>SUM(D135:R135)</f>
        <v>-35924</v>
      </c>
      <c r="V135" s="368"/>
    </row>
    <row r="136" spans="1:22" ht="16.5" customHeight="1" thickBot="1" x14ac:dyDescent="0.4">
      <c r="A136" s="185" t="str">
        <f>A129</f>
        <v>Bydelsfordelt budsjett 2026</v>
      </c>
      <c r="B136" s="185"/>
      <c r="C136" s="185"/>
      <c r="D136" s="186">
        <f t="shared" ref="D136:S136" si="45">D135+D134</f>
        <v>0</v>
      </c>
      <c r="E136" s="186">
        <f t="shared" si="45"/>
        <v>0</v>
      </c>
      <c r="F136" s="186">
        <f t="shared" si="45"/>
        <v>0</v>
      </c>
      <c r="G136" s="186">
        <f t="shared" si="45"/>
        <v>-24858</v>
      </c>
      <c r="H136" s="186">
        <f t="shared" si="45"/>
        <v>0</v>
      </c>
      <c r="I136" s="186">
        <f t="shared" si="45"/>
        <v>-14449</v>
      </c>
      <c r="J136" s="186">
        <f t="shared" si="45"/>
        <v>-38484</v>
      </c>
      <c r="K136" s="186">
        <f t="shared" si="45"/>
        <v>0</v>
      </c>
      <c r="L136" s="186">
        <f t="shared" si="45"/>
        <v>0</v>
      </c>
      <c r="M136" s="186">
        <f t="shared" si="45"/>
        <v>0</v>
      </c>
      <c r="N136" s="186">
        <f t="shared" si="45"/>
        <v>0</v>
      </c>
      <c r="O136" s="186">
        <f t="shared" si="45"/>
        <v>0</v>
      </c>
      <c r="P136" s="186">
        <f t="shared" si="45"/>
        <v>0</v>
      </c>
      <c r="Q136" s="186">
        <f t="shared" si="45"/>
        <v>0</v>
      </c>
      <c r="R136" s="186">
        <f t="shared" si="45"/>
        <v>-37227</v>
      </c>
      <c r="S136" s="186">
        <f t="shared" si="45"/>
        <v>-115018</v>
      </c>
    </row>
    <row r="137" spans="1:22" ht="15" customHeight="1" x14ac:dyDescent="0.35">
      <c r="D137" s="29"/>
      <c r="E137" s="29"/>
      <c r="F137" s="29"/>
      <c r="G137" s="29"/>
      <c r="H137" s="29"/>
      <c r="I137" s="29"/>
      <c r="J137" s="29"/>
      <c r="K137" s="29"/>
      <c r="L137" s="29"/>
      <c r="M137" s="29"/>
      <c r="N137" s="29"/>
      <c r="O137" s="29"/>
      <c r="P137" s="29"/>
      <c r="Q137" s="29"/>
      <c r="R137" s="29"/>
      <c r="S137" s="29"/>
    </row>
    <row r="138" spans="1:22" ht="15" customHeight="1" x14ac:dyDescent="0.35"/>
    <row r="139" spans="1:22" ht="15" customHeight="1" x14ac:dyDescent="0.35"/>
    <row r="140" spans="1:22" ht="15" customHeight="1" x14ac:dyDescent="0.35"/>
    <row r="141" spans="1:22" ht="15" customHeight="1" x14ac:dyDescent="0.35"/>
    <row r="142" spans="1:22" ht="15" customHeight="1" x14ac:dyDescent="0.35">
      <c r="D142" s="29"/>
      <c r="E142" s="29"/>
      <c r="F142" s="29"/>
      <c r="G142" s="29"/>
      <c r="H142" s="29"/>
      <c r="I142" s="29"/>
      <c r="J142" s="29"/>
      <c r="K142" s="29"/>
      <c r="L142" s="29"/>
      <c r="M142" s="29"/>
      <c r="N142" s="29"/>
      <c r="O142" s="29"/>
      <c r="P142" s="29"/>
      <c r="Q142" s="29"/>
      <c r="R142" s="29"/>
      <c r="S142" s="29"/>
    </row>
    <row r="143" spans="1:22" ht="15" customHeight="1" x14ac:dyDescent="0.35"/>
    <row r="144" spans="1:22" ht="15" customHeight="1" x14ac:dyDescent="0.35">
      <c r="D144" s="29"/>
      <c r="E144" s="29"/>
      <c r="F144" s="29"/>
      <c r="G144" s="29"/>
      <c r="H144" s="29"/>
      <c r="I144" s="29"/>
      <c r="J144" s="29"/>
      <c r="K144" s="29"/>
      <c r="L144" s="29"/>
      <c r="M144" s="29"/>
      <c r="N144" s="29"/>
      <c r="O144" s="29"/>
      <c r="P144" s="29"/>
      <c r="Q144" s="29"/>
      <c r="R144" s="29"/>
      <c r="S144" s="29"/>
    </row>
    <row r="145" spans="1:19" ht="15" customHeight="1" x14ac:dyDescent="0.35">
      <c r="D145" s="30"/>
      <c r="E145" s="30"/>
      <c r="F145" s="30"/>
      <c r="G145" s="30"/>
      <c r="H145" s="30"/>
      <c r="I145" s="30"/>
      <c r="J145" s="30"/>
      <c r="K145" s="30"/>
      <c r="L145" s="30"/>
      <c r="M145" s="30"/>
      <c r="N145" s="30"/>
      <c r="O145" s="30"/>
      <c r="P145" s="30"/>
      <c r="Q145" s="30"/>
      <c r="R145" s="30"/>
      <c r="S145" s="30"/>
    </row>
    <row r="146" spans="1:19" x14ac:dyDescent="0.35">
      <c r="A146" s="23"/>
      <c r="B146" s="23"/>
      <c r="C146" s="23"/>
      <c r="D146" s="29"/>
      <c r="E146" s="29"/>
      <c r="F146" s="29"/>
      <c r="G146" s="29"/>
      <c r="H146" s="29"/>
      <c r="I146" s="29"/>
      <c r="J146" s="29"/>
      <c r="K146" s="29"/>
      <c r="L146" s="29"/>
      <c r="M146" s="29"/>
      <c r="N146" s="29"/>
      <c r="O146" s="29"/>
      <c r="P146" s="29"/>
      <c r="Q146" s="29"/>
      <c r="R146" s="29"/>
      <c r="S146" s="64"/>
    </row>
    <row r="147" spans="1:19" x14ac:dyDescent="0.35">
      <c r="A147" s="23"/>
      <c r="B147" s="23"/>
      <c r="C147" s="23"/>
      <c r="D147" s="29"/>
      <c r="E147" s="29"/>
      <c r="F147" s="29"/>
      <c r="G147" s="29"/>
      <c r="H147" s="29"/>
      <c r="I147" s="29"/>
      <c r="J147" s="29"/>
      <c r="K147" s="29"/>
      <c r="L147" s="29"/>
      <c r="M147" s="29"/>
      <c r="N147" s="29"/>
      <c r="O147" s="29"/>
      <c r="P147" s="29"/>
      <c r="Q147" s="29"/>
      <c r="R147" s="29"/>
      <c r="S147" s="64"/>
    </row>
    <row r="148" spans="1:19" x14ac:dyDescent="0.35">
      <c r="A148" s="23"/>
      <c r="B148" s="23"/>
      <c r="C148" s="23"/>
      <c r="D148" s="64"/>
      <c r="E148" s="64"/>
      <c r="F148" s="64"/>
      <c r="G148" s="64"/>
      <c r="H148" s="64"/>
      <c r="I148" s="64"/>
      <c r="J148" s="64"/>
      <c r="K148" s="64"/>
      <c r="L148" s="64"/>
      <c r="M148" s="64"/>
      <c r="N148" s="64"/>
      <c r="O148" s="64"/>
      <c r="P148" s="64"/>
      <c r="Q148" s="64"/>
      <c r="R148" s="64"/>
      <c r="S148" s="64"/>
    </row>
    <row r="149" spans="1:19" x14ac:dyDescent="0.35">
      <c r="A149" s="23"/>
      <c r="B149" s="23"/>
      <c r="C149" s="23"/>
      <c r="D149" s="29"/>
      <c r="E149" s="29"/>
      <c r="F149" s="29"/>
      <c r="G149" s="29"/>
      <c r="H149" s="29"/>
      <c r="I149" s="29"/>
      <c r="J149" s="29"/>
      <c r="K149" s="29"/>
      <c r="L149" s="29"/>
      <c r="M149" s="29"/>
      <c r="N149" s="29"/>
      <c r="O149" s="29"/>
      <c r="P149" s="29"/>
      <c r="Q149" s="29"/>
      <c r="R149" s="29"/>
      <c r="S149" s="29"/>
    </row>
    <row r="150" spans="1:19" x14ac:dyDescent="0.35">
      <c r="A150" s="23"/>
      <c r="B150" s="23"/>
      <c r="C150" s="23"/>
      <c r="D150" s="64"/>
      <c r="E150" s="64"/>
      <c r="F150" s="64"/>
      <c r="G150" s="64"/>
      <c r="H150" s="64"/>
      <c r="I150" s="64"/>
      <c r="J150" s="64"/>
      <c r="K150" s="64"/>
      <c r="L150" s="64"/>
      <c r="M150" s="64"/>
      <c r="N150" s="64"/>
      <c r="O150" s="64"/>
      <c r="P150" s="64"/>
      <c r="Q150" s="64"/>
      <c r="R150" s="64"/>
      <c r="S150" s="64"/>
    </row>
    <row r="151" spans="1:19" x14ac:dyDescent="0.35">
      <c r="A151" s="23"/>
      <c r="B151" s="23"/>
      <c r="C151" s="23"/>
      <c r="D151" s="64"/>
      <c r="E151" s="64"/>
      <c r="F151" s="64"/>
      <c r="G151" s="64"/>
      <c r="H151" s="64"/>
      <c r="I151" s="64"/>
      <c r="J151" s="64"/>
      <c r="K151" s="64"/>
      <c r="L151" s="64"/>
      <c r="M151" s="64"/>
      <c r="N151" s="64"/>
      <c r="O151" s="64"/>
      <c r="P151" s="64"/>
      <c r="Q151" s="64"/>
      <c r="R151" s="64"/>
      <c r="S151" s="64"/>
    </row>
    <row r="152" spans="1:19" x14ac:dyDescent="0.35">
      <c r="A152" s="23"/>
      <c r="B152" s="23"/>
      <c r="C152" s="23"/>
      <c r="D152" s="64"/>
      <c r="E152" s="64"/>
      <c r="F152" s="64"/>
      <c r="G152" s="64"/>
      <c r="H152" s="64"/>
      <c r="I152" s="64"/>
      <c r="J152" s="64"/>
      <c r="K152" s="64"/>
      <c r="L152" s="64"/>
      <c r="M152" s="64"/>
      <c r="N152" s="64"/>
      <c r="O152" s="64"/>
      <c r="P152" s="64"/>
      <c r="Q152" s="64"/>
      <c r="R152" s="64"/>
      <c r="S152" s="64"/>
    </row>
    <row r="153" spans="1:19" x14ac:dyDescent="0.35">
      <c r="A153" s="23"/>
      <c r="B153" s="23"/>
      <c r="C153" s="23"/>
      <c r="D153" s="64"/>
      <c r="E153" s="64"/>
      <c r="F153" s="64"/>
      <c r="G153" s="64"/>
      <c r="H153" s="64"/>
      <c r="I153" s="64"/>
      <c r="J153" s="64"/>
      <c r="K153" s="64"/>
      <c r="L153" s="64"/>
      <c r="M153" s="64"/>
      <c r="N153" s="64"/>
      <c r="O153" s="64"/>
      <c r="P153" s="64"/>
      <c r="Q153" s="64"/>
      <c r="R153" s="64"/>
      <c r="S153" s="64"/>
    </row>
    <row r="154" spans="1:19" x14ac:dyDescent="0.35">
      <c r="A154" s="23"/>
      <c r="B154" s="23"/>
      <c r="C154" s="23"/>
      <c r="D154" s="64"/>
      <c r="E154" s="64"/>
      <c r="F154" s="64"/>
      <c r="G154" s="64"/>
      <c r="H154" s="64"/>
      <c r="I154" s="64"/>
      <c r="J154" s="23"/>
      <c r="K154" s="23"/>
      <c r="L154" s="23"/>
      <c r="M154" s="64"/>
      <c r="N154" s="64"/>
      <c r="O154" s="64"/>
      <c r="P154" s="64"/>
      <c r="Q154" s="64"/>
      <c r="R154" s="64"/>
      <c r="S154" s="23"/>
    </row>
    <row r="155" spans="1:19" x14ac:dyDescent="0.35">
      <c r="A155" s="23"/>
      <c r="B155" s="23"/>
      <c r="C155" s="23"/>
      <c r="D155" s="64"/>
      <c r="E155" s="64"/>
      <c r="F155" s="64"/>
      <c r="G155" s="64"/>
      <c r="H155" s="64"/>
      <c r="I155" s="64"/>
      <c r="J155" s="23"/>
      <c r="K155" s="23"/>
      <c r="L155" s="23"/>
      <c r="M155" s="64"/>
      <c r="N155" s="64"/>
      <c r="O155" s="64"/>
      <c r="P155" s="64"/>
      <c r="Q155" s="64"/>
      <c r="R155" s="64"/>
      <c r="S155" s="23"/>
    </row>
    <row r="156" spans="1:19" x14ac:dyDescent="0.35">
      <c r="A156" s="23"/>
      <c r="B156" s="23"/>
      <c r="C156" s="23"/>
      <c r="D156" s="64"/>
      <c r="E156" s="64"/>
      <c r="F156" s="64"/>
      <c r="G156" s="64"/>
      <c r="H156" s="64"/>
      <c r="I156" s="64"/>
      <c r="J156" s="23"/>
      <c r="K156" s="23"/>
      <c r="L156" s="23"/>
      <c r="M156" s="64"/>
      <c r="N156" s="64"/>
      <c r="O156" s="64"/>
      <c r="P156" s="64"/>
      <c r="Q156" s="64"/>
      <c r="R156" s="64"/>
      <c r="S156" s="23"/>
    </row>
    <row r="157" spans="1:19" x14ac:dyDescent="0.35">
      <c r="A157" s="23"/>
      <c r="B157" s="23"/>
      <c r="C157" s="23"/>
      <c r="D157" s="64"/>
      <c r="E157" s="64"/>
      <c r="F157" s="64"/>
      <c r="G157" s="64"/>
      <c r="H157" s="64"/>
      <c r="I157" s="64"/>
      <c r="J157" s="23"/>
      <c r="K157" s="23"/>
      <c r="L157" s="23"/>
      <c r="M157" s="64"/>
      <c r="N157" s="64"/>
      <c r="O157" s="64"/>
      <c r="P157" s="64"/>
      <c r="Q157" s="64"/>
      <c r="R157" s="64"/>
      <c r="S157" s="23"/>
    </row>
    <row r="158" spans="1:19" x14ac:dyDescent="0.35">
      <c r="A158" s="23"/>
      <c r="B158" s="23"/>
      <c r="C158" s="23"/>
      <c r="D158" s="64"/>
      <c r="E158" s="64"/>
      <c r="F158" s="64"/>
      <c r="G158" s="64"/>
      <c r="H158" s="64"/>
      <c r="I158" s="64"/>
      <c r="J158" s="23"/>
      <c r="K158" s="23"/>
      <c r="L158" s="23"/>
      <c r="M158" s="64"/>
      <c r="N158" s="64"/>
      <c r="O158" s="64"/>
      <c r="P158" s="64"/>
      <c r="Q158" s="64"/>
      <c r="R158" s="64"/>
      <c r="S158" s="23"/>
    </row>
    <row r="159" spans="1:19" x14ac:dyDescent="0.35">
      <c r="A159" s="23"/>
      <c r="B159" s="23"/>
      <c r="C159" s="23"/>
      <c r="D159" s="64"/>
      <c r="E159" s="64"/>
      <c r="F159" s="64"/>
      <c r="G159" s="64"/>
      <c r="H159" s="64"/>
      <c r="I159" s="64"/>
      <c r="J159" s="23"/>
      <c r="K159" s="23"/>
      <c r="L159" s="23"/>
      <c r="M159" s="64"/>
      <c r="N159" s="64"/>
      <c r="O159" s="64"/>
      <c r="P159" s="64"/>
      <c r="Q159" s="64"/>
      <c r="R159" s="64"/>
      <c r="S159" s="23"/>
    </row>
    <row r="160" spans="1:19" x14ac:dyDescent="0.35">
      <c r="A160" s="23"/>
      <c r="B160" s="23"/>
      <c r="C160" s="23"/>
      <c r="D160" s="64"/>
      <c r="E160" s="64"/>
      <c r="F160" s="64"/>
      <c r="G160" s="64"/>
      <c r="H160" s="64"/>
      <c r="I160" s="64"/>
      <c r="J160" s="23"/>
      <c r="K160" s="23"/>
      <c r="L160" s="23"/>
      <c r="M160" s="64"/>
      <c r="N160" s="64"/>
      <c r="O160" s="64"/>
      <c r="P160" s="64"/>
      <c r="Q160" s="64"/>
      <c r="R160" s="64"/>
      <c r="S160" s="23"/>
    </row>
    <row r="161" spans="1:19" x14ac:dyDescent="0.35">
      <c r="A161" s="23"/>
      <c r="B161" s="23"/>
      <c r="C161" s="23"/>
      <c r="D161" s="64"/>
      <c r="E161" s="64"/>
      <c r="F161" s="64"/>
      <c r="G161" s="64"/>
      <c r="H161" s="64"/>
      <c r="I161" s="64"/>
      <c r="J161" s="23"/>
      <c r="K161" s="23"/>
      <c r="L161" s="23"/>
      <c r="M161" s="64"/>
      <c r="N161" s="64"/>
      <c r="O161" s="64"/>
      <c r="P161" s="64"/>
      <c r="Q161" s="64"/>
      <c r="R161" s="64"/>
      <c r="S161" s="23"/>
    </row>
    <row r="162" spans="1:19" x14ac:dyDescent="0.35">
      <c r="A162" s="23"/>
      <c r="B162" s="23"/>
      <c r="C162" s="23"/>
      <c r="D162" s="64"/>
      <c r="E162" s="64"/>
      <c r="F162" s="64"/>
      <c r="G162" s="64"/>
      <c r="H162" s="64"/>
      <c r="I162" s="64"/>
      <c r="J162" s="64"/>
      <c r="K162" s="64"/>
      <c r="L162" s="64"/>
      <c r="M162" s="64"/>
      <c r="N162" s="64"/>
      <c r="O162" s="64"/>
      <c r="P162" s="64"/>
      <c r="Q162" s="64"/>
      <c r="R162" s="64"/>
      <c r="S162" s="64"/>
    </row>
    <row r="163" spans="1:19" x14ac:dyDescent="0.35">
      <c r="A163" s="23"/>
      <c r="B163" s="23"/>
      <c r="C163" s="23"/>
      <c r="D163" s="64"/>
      <c r="E163" s="64"/>
      <c r="F163" s="64"/>
      <c r="G163" s="64"/>
      <c r="H163" s="64"/>
      <c r="I163" s="64"/>
      <c r="J163" s="64"/>
      <c r="K163" s="64"/>
      <c r="L163" s="64"/>
      <c r="M163" s="64"/>
      <c r="N163" s="64"/>
      <c r="O163" s="64"/>
      <c r="P163" s="64"/>
      <c r="Q163" s="64"/>
      <c r="R163" s="64"/>
      <c r="S163" s="64"/>
    </row>
    <row r="164" spans="1:19" x14ac:dyDescent="0.35">
      <c r="A164" s="23"/>
      <c r="B164" s="23"/>
      <c r="C164" s="23"/>
      <c r="D164" s="64"/>
      <c r="E164" s="64"/>
      <c r="F164" s="64"/>
      <c r="G164" s="64"/>
      <c r="H164" s="64"/>
      <c r="I164" s="64"/>
      <c r="J164" s="64"/>
      <c r="K164" s="64"/>
      <c r="L164" s="64"/>
      <c r="M164" s="64"/>
      <c r="N164" s="64"/>
      <c r="O164" s="64"/>
      <c r="P164" s="64"/>
      <c r="Q164" s="64"/>
      <c r="R164" s="64"/>
      <c r="S164" s="64"/>
    </row>
    <row r="165" spans="1:19" x14ac:dyDescent="0.35">
      <c r="A165" s="23"/>
      <c r="B165" s="23"/>
      <c r="C165" s="23"/>
      <c r="D165" s="29"/>
      <c r="E165" s="29"/>
      <c r="F165" s="29"/>
      <c r="G165" s="29"/>
      <c r="H165" s="29"/>
      <c r="I165" s="29"/>
      <c r="J165" s="29"/>
      <c r="K165" s="29"/>
      <c r="L165" s="29"/>
      <c r="M165" s="29"/>
      <c r="N165" s="29"/>
      <c r="O165" s="29"/>
      <c r="P165" s="29"/>
      <c r="Q165" s="29"/>
      <c r="R165" s="29"/>
      <c r="S165" s="29"/>
    </row>
    <row r="166" spans="1:19" x14ac:dyDescent="0.35">
      <c r="B166" s="23"/>
      <c r="C166" s="23"/>
      <c r="D166" s="65"/>
      <c r="E166" s="65"/>
      <c r="F166" s="65"/>
      <c r="G166" s="65"/>
      <c r="H166" s="65"/>
      <c r="I166" s="65"/>
      <c r="J166" s="65"/>
      <c r="K166" s="65"/>
      <c r="L166" s="65"/>
      <c r="M166" s="65"/>
      <c r="N166" s="65"/>
      <c r="O166" s="65"/>
      <c r="P166" s="65"/>
      <c r="Q166" s="65"/>
      <c r="R166" s="65"/>
      <c r="S166" s="66"/>
    </row>
    <row r="167" spans="1:19" x14ac:dyDescent="0.35">
      <c r="B167" s="23"/>
      <c r="C167" s="23"/>
      <c r="D167" s="65"/>
      <c r="E167" s="65"/>
      <c r="F167" s="65"/>
      <c r="G167" s="65"/>
      <c r="H167" s="65"/>
      <c r="I167" s="65"/>
      <c r="J167" s="65"/>
      <c r="K167" s="65"/>
      <c r="L167" s="65"/>
      <c r="M167" s="65"/>
      <c r="N167" s="65"/>
      <c r="O167" s="65"/>
      <c r="P167" s="65"/>
      <c r="Q167" s="65"/>
      <c r="R167" s="65"/>
      <c r="S167" s="66"/>
    </row>
    <row r="168" spans="1:19" x14ac:dyDescent="0.35">
      <c r="B168" s="23"/>
      <c r="C168" s="23"/>
      <c r="D168" s="65"/>
      <c r="E168" s="65"/>
      <c r="F168" s="65"/>
      <c r="G168" s="65"/>
      <c r="H168" s="65"/>
      <c r="I168" s="65"/>
      <c r="J168" s="65"/>
      <c r="K168" s="65"/>
      <c r="L168" s="65"/>
      <c r="M168" s="65"/>
      <c r="N168" s="65"/>
      <c r="O168" s="65"/>
      <c r="P168" s="65"/>
      <c r="Q168" s="65"/>
      <c r="R168" s="65"/>
      <c r="S168" s="66"/>
    </row>
    <row r="169" spans="1:19" x14ac:dyDescent="0.35">
      <c r="A169" s="23"/>
      <c r="B169" s="23"/>
      <c r="C169" s="23"/>
      <c r="D169" s="65"/>
      <c r="E169" s="65"/>
      <c r="F169" s="65"/>
      <c r="G169" s="65"/>
      <c r="H169" s="65"/>
      <c r="I169" s="65"/>
      <c r="J169" s="65"/>
      <c r="K169" s="65"/>
      <c r="L169" s="65"/>
      <c r="M169" s="65"/>
      <c r="N169" s="65"/>
      <c r="O169" s="65"/>
      <c r="P169" s="65"/>
      <c r="Q169" s="65"/>
      <c r="R169" s="65"/>
      <c r="S169" s="66"/>
    </row>
    <row r="172" spans="1:19" x14ac:dyDescent="0.35">
      <c r="A172" s="23"/>
      <c r="B172" s="23"/>
      <c r="C172" s="23"/>
      <c r="D172" s="65"/>
      <c r="E172" s="65"/>
      <c r="F172" s="65"/>
      <c r="G172" s="65"/>
      <c r="H172" s="65"/>
      <c r="I172" s="65"/>
      <c r="J172" s="65"/>
      <c r="K172" s="65"/>
      <c r="L172" s="65"/>
      <c r="M172" s="65"/>
      <c r="N172" s="65"/>
      <c r="O172" s="65"/>
      <c r="P172" s="65"/>
      <c r="Q172" s="65"/>
      <c r="R172" s="65"/>
      <c r="S172" s="66"/>
    </row>
    <row r="173" spans="1:19" x14ac:dyDescent="0.35">
      <c r="A173" s="23"/>
      <c r="B173" s="23"/>
      <c r="C173" s="23"/>
      <c r="D173" s="65"/>
      <c r="E173" s="65"/>
      <c r="F173" s="65"/>
      <c r="G173" s="65"/>
      <c r="H173" s="65"/>
      <c r="I173" s="65"/>
      <c r="J173" s="65"/>
      <c r="K173" s="65"/>
      <c r="L173" s="65"/>
      <c r="M173" s="65"/>
      <c r="N173" s="65"/>
      <c r="O173" s="65"/>
      <c r="P173" s="65"/>
      <c r="Q173" s="65"/>
      <c r="R173" s="65"/>
      <c r="S173" s="66"/>
    </row>
    <row r="174" spans="1:19" x14ac:dyDescent="0.35">
      <c r="A174" s="23"/>
      <c r="B174" s="23"/>
      <c r="C174" s="23"/>
      <c r="D174" s="65"/>
      <c r="E174" s="65"/>
      <c r="F174" s="65"/>
      <c r="G174" s="65"/>
      <c r="H174" s="65"/>
      <c r="I174" s="65"/>
      <c r="J174" s="65"/>
      <c r="K174" s="65"/>
      <c r="L174" s="65"/>
      <c r="M174" s="65"/>
      <c r="N174" s="65"/>
      <c r="O174" s="65"/>
      <c r="P174" s="65"/>
      <c r="Q174" s="65"/>
      <c r="R174" s="65"/>
      <c r="S174" s="66"/>
    </row>
    <row r="175" spans="1:19" x14ac:dyDescent="0.35">
      <c r="A175" s="23"/>
      <c r="B175" s="23"/>
      <c r="C175" s="23"/>
      <c r="D175" s="29"/>
      <c r="E175" s="29"/>
      <c r="F175" s="29"/>
      <c r="G175" s="29"/>
      <c r="H175" s="29"/>
      <c r="I175" s="29"/>
      <c r="J175" s="29"/>
      <c r="K175" s="29"/>
      <c r="L175" s="29"/>
      <c r="M175" s="29"/>
      <c r="N175" s="29"/>
      <c r="O175" s="29"/>
      <c r="P175" s="29"/>
      <c r="Q175" s="29"/>
      <c r="R175" s="29"/>
      <c r="S175" s="64"/>
    </row>
    <row r="176" spans="1:19" x14ac:dyDescent="0.35">
      <c r="A176" s="23"/>
      <c r="B176" s="23"/>
      <c r="C176" s="23"/>
      <c r="D176" s="29"/>
      <c r="E176" s="29"/>
      <c r="F176" s="29"/>
      <c r="G176" s="29"/>
      <c r="H176" s="29"/>
      <c r="I176" s="29"/>
      <c r="J176" s="29"/>
      <c r="K176" s="29"/>
      <c r="L176" s="29"/>
      <c r="M176" s="29"/>
      <c r="N176" s="29"/>
      <c r="O176" s="29"/>
      <c r="P176" s="29"/>
      <c r="Q176" s="29"/>
      <c r="R176" s="29"/>
      <c r="S176" s="64"/>
    </row>
    <row r="177" spans="1:19" x14ac:dyDescent="0.35">
      <c r="A177" s="23"/>
      <c r="B177" s="23"/>
      <c r="C177" s="23"/>
      <c r="D177" s="29"/>
      <c r="E177" s="29"/>
      <c r="F177" s="29"/>
      <c r="G177" s="29"/>
      <c r="H177" s="29"/>
      <c r="I177" s="29"/>
      <c r="J177" s="29"/>
      <c r="K177" s="29"/>
      <c r="L177" s="29"/>
      <c r="M177" s="29"/>
      <c r="N177" s="29"/>
      <c r="O177" s="29"/>
      <c r="P177" s="29"/>
      <c r="Q177" s="29"/>
      <c r="R177" s="29"/>
      <c r="S177" s="64"/>
    </row>
    <row r="178" spans="1:19" x14ac:dyDescent="0.35">
      <c r="A178" s="23"/>
      <c r="C178" s="23"/>
      <c r="D178" s="29"/>
      <c r="E178" s="29"/>
      <c r="F178" s="29"/>
      <c r="G178" s="29"/>
      <c r="H178" s="29"/>
      <c r="I178" s="29"/>
      <c r="J178" s="29"/>
      <c r="K178" s="29"/>
      <c r="L178" s="29"/>
      <c r="M178" s="29"/>
      <c r="N178" s="29"/>
      <c r="O178" s="29"/>
      <c r="P178" s="29"/>
      <c r="Q178" s="29"/>
      <c r="R178" s="29"/>
      <c r="S178" s="29"/>
    </row>
    <row r="179" spans="1:19" x14ac:dyDescent="0.35">
      <c r="A179" s="23"/>
      <c r="C179" s="23"/>
      <c r="D179" s="29"/>
      <c r="E179" s="29"/>
      <c r="F179" s="29"/>
      <c r="G179" s="29"/>
      <c r="H179" s="29"/>
      <c r="I179" s="29"/>
      <c r="J179" s="29"/>
      <c r="K179" s="29"/>
      <c r="L179" s="29"/>
      <c r="M179" s="29"/>
      <c r="N179" s="29"/>
      <c r="O179" s="29"/>
      <c r="P179" s="29"/>
      <c r="Q179" s="29"/>
      <c r="R179" s="29"/>
      <c r="S179" s="29"/>
    </row>
    <row r="180" spans="1:19" x14ac:dyDescent="0.35">
      <c r="A180" s="23"/>
      <c r="C180" s="67"/>
      <c r="D180" s="65"/>
      <c r="E180" s="65"/>
      <c r="F180" s="65"/>
      <c r="G180" s="65"/>
      <c r="H180" s="65"/>
      <c r="I180" s="65"/>
      <c r="J180" s="65"/>
      <c r="K180" s="65"/>
      <c r="L180" s="65"/>
      <c r="M180" s="65"/>
      <c r="N180" s="65"/>
      <c r="O180" s="65"/>
      <c r="P180" s="65"/>
      <c r="Q180" s="65"/>
      <c r="R180" s="65"/>
      <c r="S180" s="65"/>
    </row>
    <row r="181" spans="1:19" x14ac:dyDescent="0.35">
      <c r="A181" s="23"/>
      <c r="C181" s="23"/>
      <c r="D181" s="29"/>
      <c r="E181" s="29"/>
      <c r="F181" s="29"/>
      <c r="G181" s="29"/>
      <c r="H181" s="29"/>
      <c r="I181" s="29"/>
      <c r="J181" s="29"/>
      <c r="K181" s="29"/>
      <c r="L181" s="29"/>
      <c r="M181" s="29"/>
      <c r="N181" s="29"/>
      <c r="O181" s="29"/>
      <c r="P181" s="29"/>
      <c r="Q181" s="29"/>
      <c r="R181" s="29"/>
      <c r="S181" s="29"/>
    </row>
    <row r="182" spans="1:19" x14ac:dyDescent="0.35">
      <c r="A182" s="23"/>
      <c r="C182" s="23"/>
      <c r="D182" s="65"/>
      <c r="E182" s="65"/>
      <c r="F182" s="65"/>
      <c r="G182" s="65"/>
      <c r="H182" s="65"/>
      <c r="I182" s="65"/>
      <c r="J182" s="65"/>
      <c r="K182" s="65"/>
      <c r="L182" s="65"/>
      <c r="M182" s="65"/>
      <c r="N182" s="65"/>
      <c r="O182" s="65"/>
      <c r="P182" s="65"/>
      <c r="Q182" s="65"/>
      <c r="R182" s="65"/>
      <c r="S182" s="66"/>
    </row>
    <row r="183" spans="1:19" x14ac:dyDescent="0.35">
      <c r="A183" s="23"/>
      <c r="C183" s="23"/>
      <c r="D183" s="29"/>
      <c r="E183" s="29"/>
      <c r="F183" s="29"/>
      <c r="G183" s="29"/>
      <c r="H183" s="29"/>
      <c r="I183" s="29"/>
      <c r="J183" s="29"/>
      <c r="K183" s="29"/>
      <c r="L183" s="29"/>
      <c r="M183" s="29"/>
      <c r="N183" s="29"/>
      <c r="O183" s="29"/>
      <c r="P183" s="29"/>
      <c r="Q183" s="29"/>
      <c r="R183" s="29"/>
      <c r="S183" s="29"/>
    </row>
    <row r="184" spans="1:19" x14ac:dyDescent="0.35">
      <c r="A184" s="23"/>
      <c r="C184" s="67"/>
      <c r="D184" s="65"/>
      <c r="E184" s="65"/>
      <c r="F184" s="65"/>
      <c r="G184" s="65"/>
      <c r="H184" s="65"/>
      <c r="I184" s="65"/>
      <c r="J184" s="65"/>
      <c r="K184" s="65"/>
      <c r="L184" s="65"/>
      <c r="M184" s="65"/>
      <c r="N184" s="65"/>
      <c r="O184" s="65"/>
      <c r="P184" s="65"/>
      <c r="Q184" s="65"/>
      <c r="R184" s="65"/>
      <c r="S184" s="65"/>
    </row>
    <row r="185" spans="1:19" x14ac:dyDescent="0.35">
      <c r="A185" s="23"/>
      <c r="C185" s="67"/>
      <c r="D185" s="65"/>
      <c r="E185" s="65"/>
      <c r="F185" s="65"/>
      <c r="G185" s="65"/>
      <c r="H185" s="65"/>
      <c r="I185" s="65"/>
      <c r="J185" s="65"/>
      <c r="K185" s="65"/>
      <c r="L185" s="65"/>
      <c r="M185" s="65"/>
      <c r="N185" s="65"/>
      <c r="O185" s="65"/>
      <c r="P185" s="65"/>
      <c r="Q185" s="65"/>
      <c r="R185" s="65"/>
      <c r="S185" s="65"/>
    </row>
    <row r="186" spans="1:19" x14ac:dyDescent="0.35">
      <c r="A186" s="23"/>
      <c r="C186" s="23"/>
      <c r="D186" s="29"/>
      <c r="E186" s="29"/>
      <c r="F186" s="29"/>
      <c r="G186" s="29"/>
      <c r="H186" s="29"/>
      <c r="I186" s="29"/>
      <c r="J186" s="29"/>
      <c r="K186" s="29"/>
      <c r="L186" s="29"/>
      <c r="M186" s="29"/>
      <c r="N186" s="29"/>
      <c r="O186" s="29"/>
      <c r="P186" s="29"/>
      <c r="Q186" s="29"/>
      <c r="R186" s="29"/>
      <c r="S186" s="29"/>
    </row>
    <row r="187" spans="1:19" x14ac:dyDescent="0.35">
      <c r="A187" s="23"/>
      <c r="C187" s="23"/>
      <c r="D187" s="29"/>
      <c r="E187" s="29"/>
      <c r="F187" s="29"/>
      <c r="G187" s="29"/>
      <c r="H187" s="29"/>
      <c r="I187" s="29"/>
      <c r="J187" s="29"/>
      <c r="K187" s="29"/>
      <c r="L187" s="29"/>
      <c r="M187" s="29"/>
      <c r="N187" s="29"/>
      <c r="O187" s="29"/>
      <c r="P187" s="29"/>
      <c r="Q187" s="29"/>
      <c r="R187" s="29"/>
      <c r="S187" s="29"/>
    </row>
    <row r="188" spans="1:19" x14ac:dyDescent="0.35">
      <c r="A188" s="23"/>
      <c r="C188" s="67"/>
      <c r="D188" s="65"/>
      <c r="E188" s="65"/>
      <c r="F188" s="65"/>
      <c r="G188" s="65"/>
      <c r="H188" s="65"/>
      <c r="I188" s="65"/>
      <c r="J188" s="65"/>
      <c r="K188" s="65"/>
      <c r="L188" s="65"/>
      <c r="M188" s="65"/>
      <c r="N188" s="65"/>
      <c r="O188" s="65"/>
      <c r="P188" s="65"/>
      <c r="Q188" s="65"/>
      <c r="R188" s="65"/>
      <c r="S188" s="65"/>
    </row>
    <row r="189" spans="1:19" x14ac:dyDescent="0.35">
      <c r="A189" s="23"/>
      <c r="C189" s="23"/>
      <c r="D189" s="29"/>
      <c r="E189" s="29"/>
      <c r="F189" s="29"/>
      <c r="G189" s="29"/>
      <c r="H189" s="29"/>
      <c r="I189" s="29"/>
      <c r="J189" s="29"/>
      <c r="K189" s="29"/>
      <c r="L189" s="29"/>
      <c r="M189" s="29"/>
      <c r="N189" s="29"/>
      <c r="O189" s="29"/>
      <c r="P189" s="29"/>
      <c r="Q189" s="29"/>
      <c r="R189" s="29"/>
      <c r="S189" s="29"/>
    </row>
    <row r="190" spans="1:19" x14ac:dyDescent="0.35">
      <c r="A190" s="23"/>
      <c r="C190" s="23"/>
      <c r="D190" s="29"/>
      <c r="E190" s="29"/>
      <c r="F190" s="29"/>
      <c r="G190" s="29"/>
      <c r="H190" s="29"/>
      <c r="I190" s="29"/>
      <c r="J190" s="29"/>
      <c r="K190" s="29"/>
      <c r="L190" s="29"/>
      <c r="M190" s="29"/>
      <c r="N190" s="29"/>
      <c r="O190" s="29"/>
      <c r="P190" s="29"/>
      <c r="Q190" s="29"/>
      <c r="R190" s="29"/>
      <c r="S190" s="29"/>
    </row>
    <row r="191" spans="1:19" x14ac:dyDescent="0.35">
      <c r="A191" s="23"/>
      <c r="C191" s="23"/>
      <c r="D191" s="29"/>
      <c r="E191" s="29"/>
      <c r="F191" s="29"/>
      <c r="G191" s="29"/>
      <c r="H191" s="29"/>
      <c r="I191" s="29"/>
      <c r="J191" s="29"/>
      <c r="K191" s="29"/>
      <c r="L191" s="29"/>
      <c r="M191" s="29"/>
      <c r="N191" s="29"/>
      <c r="O191" s="29"/>
      <c r="P191" s="29"/>
      <c r="Q191" s="29"/>
      <c r="R191" s="29"/>
      <c r="S191" s="29"/>
    </row>
    <row r="192" spans="1:19" x14ac:dyDescent="0.35">
      <c r="A192" s="23"/>
      <c r="C192" s="23"/>
      <c r="D192" s="29"/>
      <c r="E192" s="29"/>
      <c r="F192" s="29"/>
      <c r="G192" s="29"/>
      <c r="H192" s="29"/>
      <c r="I192" s="29"/>
      <c r="J192" s="29"/>
      <c r="K192" s="29"/>
      <c r="L192" s="29"/>
      <c r="M192" s="29"/>
      <c r="N192" s="29"/>
      <c r="O192" s="29"/>
      <c r="P192" s="29"/>
      <c r="Q192" s="29"/>
      <c r="R192" s="29"/>
      <c r="S192" s="29"/>
    </row>
    <row r="193" spans="1:19" x14ac:dyDescent="0.35">
      <c r="A193" s="23"/>
      <c r="C193" s="23"/>
      <c r="D193" s="29"/>
      <c r="E193" s="29"/>
      <c r="F193" s="29"/>
      <c r="G193" s="29"/>
      <c r="H193" s="29"/>
      <c r="I193" s="29"/>
      <c r="J193" s="29"/>
      <c r="K193" s="29"/>
      <c r="L193" s="29"/>
      <c r="M193" s="29"/>
      <c r="N193" s="29"/>
      <c r="O193" s="29"/>
      <c r="P193" s="29"/>
      <c r="Q193" s="29"/>
      <c r="R193" s="29"/>
      <c r="S193" s="29"/>
    </row>
    <row r="194" spans="1:19" x14ac:dyDescent="0.35">
      <c r="A194" s="23"/>
      <c r="C194" s="67"/>
      <c r="D194" s="65"/>
      <c r="E194" s="65"/>
      <c r="F194" s="65"/>
      <c r="G194" s="65"/>
      <c r="H194" s="65"/>
      <c r="I194" s="65"/>
      <c r="J194" s="65"/>
      <c r="K194" s="65"/>
      <c r="L194" s="65"/>
      <c r="M194" s="65"/>
      <c r="N194" s="65"/>
      <c r="O194" s="65"/>
      <c r="P194" s="65"/>
      <c r="Q194" s="65"/>
      <c r="R194" s="65"/>
      <c r="S194" s="65"/>
    </row>
    <row r="195" spans="1:19" x14ac:dyDescent="0.35">
      <c r="A195" s="23"/>
      <c r="C195" s="67"/>
      <c r="D195" s="65"/>
      <c r="E195" s="65"/>
      <c r="F195" s="65"/>
      <c r="G195" s="65"/>
      <c r="H195" s="65"/>
      <c r="I195" s="65"/>
      <c r="J195" s="65"/>
      <c r="K195" s="65"/>
      <c r="L195" s="65"/>
      <c r="M195" s="65"/>
      <c r="N195" s="65"/>
      <c r="O195" s="65"/>
      <c r="P195" s="65"/>
      <c r="Q195" s="65"/>
      <c r="R195" s="65"/>
      <c r="S195" s="65"/>
    </row>
    <row r="196" spans="1:19" x14ac:dyDescent="0.35">
      <c r="A196" s="23"/>
      <c r="C196" s="67"/>
      <c r="D196" s="65"/>
      <c r="E196" s="65"/>
      <c r="F196" s="65"/>
      <c r="G196" s="65"/>
      <c r="H196" s="65"/>
      <c r="I196" s="65"/>
      <c r="J196" s="65"/>
      <c r="K196" s="65"/>
      <c r="L196" s="65"/>
      <c r="M196" s="65"/>
      <c r="N196" s="65"/>
      <c r="O196" s="65"/>
      <c r="P196" s="65"/>
      <c r="Q196" s="65"/>
      <c r="R196" s="65"/>
      <c r="S196" s="65"/>
    </row>
    <row r="197" spans="1:19" x14ac:dyDescent="0.35">
      <c r="A197" s="23"/>
      <c r="C197" s="23"/>
      <c r="D197" s="29"/>
      <c r="E197" s="29"/>
      <c r="F197" s="29"/>
      <c r="G197" s="29"/>
      <c r="H197" s="29"/>
      <c r="I197" s="29"/>
      <c r="J197" s="29"/>
      <c r="K197" s="29"/>
      <c r="L197" s="29"/>
      <c r="M197" s="29"/>
      <c r="N197" s="29"/>
      <c r="O197" s="29"/>
      <c r="P197" s="29"/>
      <c r="Q197" s="29"/>
      <c r="R197" s="29"/>
      <c r="S197" s="29"/>
    </row>
    <row r="198" spans="1:19" x14ac:dyDescent="0.35">
      <c r="A198" s="23"/>
      <c r="C198" s="23"/>
      <c r="S198" s="64"/>
    </row>
    <row r="199" spans="1:19" x14ac:dyDescent="0.35">
      <c r="A199" s="23"/>
      <c r="C199" s="23"/>
      <c r="D199" s="29"/>
      <c r="E199" s="29"/>
      <c r="F199" s="29"/>
      <c r="G199" s="29"/>
      <c r="H199" s="29"/>
      <c r="I199" s="29"/>
      <c r="J199" s="29"/>
      <c r="K199" s="29"/>
      <c r="L199" s="29"/>
      <c r="M199" s="29"/>
      <c r="N199" s="29"/>
      <c r="O199" s="29"/>
      <c r="P199" s="29"/>
      <c r="Q199" s="29"/>
      <c r="R199" s="29"/>
      <c r="S199" s="29"/>
    </row>
    <row r="200" spans="1:19" x14ac:dyDescent="0.35">
      <c r="A200" s="23"/>
      <c r="C200" s="67"/>
      <c r="D200" s="65"/>
      <c r="E200" s="65"/>
      <c r="F200" s="65"/>
      <c r="G200" s="65"/>
      <c r="H200" s="65"/>
      <c r="I200" s="65"/>
      <c r="J200" s="65"/>
      <c r="K200" s="65"/>
      <c r="L200" s="65"/>
      <c r="M200" s="65"/>
      <c r="N200" s="65"/>
      <c r="O200" s="65"/>
      <c r="P200" s="65"/>
      <c r="Q200" s="65"/>
      <c r="R200" s="65"/>
      <c r="S200" s="64"/>
    </row>
    <row r="201" spans="1:19" x14ac:dyDescent="0.35">
      <c r="A201" s="23"/>
      <c r="C201" s="23"/>
      <c r="D201" s="30"/>
      <c r="E201" s="30"/>
      <c r="F201" s="30"/>
      <c r="G201" s="30"/>
      <c r="H201" s="30"/>
      <c r="I201" s="30"/>
      <c r="J201" s="30"/>
      <c r="K201" s="30"/>
      <c r="L201" s="30"/>
      <c r="M201" s="30"/>
      <c r="N201" s="30"/>
      <c r="O201" s="30"/>
      <c r="P201" s="30"/>
      <c r="Q201" s="30"/>
      <c r="R201" s="30"/>
      <c r="S201" s="64"/>
    </row>
    <row r="202" spans="1:19" x14ac:dyDescent="0.35">
      <c r="A202" s="23"/>
      <c r="C202" s="23"/>
      <c r="D202" s="30"/>
      <c r="E202" s="30"/>
      <c r="F202" s="30"/>
      <c r="G202" s="30"/>
      <c r="H202" s="30"/>
      <c r="I202" s="30"/>
      <c r="J202" s="30"/>
      <c r="K202" s="30"/>
      <c r="L202" s="30"/>
      <c r="M202" s="30"/>
      <c r="N202" s="30"/>
      <c r="O202" s="30"/>
      <c r="P202" s="30"/>
      <c r="Q202" s="30"/>
      <c r="R202" s="30"/>
      <c r="S202" s="64"/>
    </row>
    <row r="203" spans="1:19" x14ac:dyDescent="0.35">
      <c r="A203" s="23"/>
      <c r="C203" s="23"/>
      <c r="D203" s="30"/>
      <c r="E203" s="30"/>
      <c r="F203" s="30"/>
      <c r="G203" s="30"/>
      <c r="H203" s="30"/>
      <c r="I203" s="30"/>
      <c r="J203" s="30"/>
      <c r="K203" s="30"/>
      <c r="L203" s="30"/>
      <c r="M203" s="30"/>
      <c r="N203" s="30"/>
      <c r="O203" s="30"/>
      <c r="P203" s="30"/>
      <c r="Q203" s="30"/>
      <c r="R203" s="30"/>
      <c r="S203" s="64"/>
    </row>
    <row r="204" spans="1:19" x14ac:dyDescent="0.35">
      <c r="A204" s="23"/>
      <c r="C204" s="23"/>
      <c r="D204" s="30"/>
      <c r="E204" s="30"/>
      <c r="F204" s="30"/>
      <c r="G204" s="30"/>
      <c r="H204" s="30"/>
      <c r="I204" s="30"/>
      <c r="J204" s="30"/>
      <c r="K204" s="30"/>
      <c r="L204" s="30"/>
      <c r="M204" s="30"/>
      <c r="N204" s="30"/>
      <c r="O204" s="30"/>
      <c r="P204" s="30"/>
      <c r="Q204" s="30"/>
      <c r="R204" s="30"/>
      <c r="S204" s="30"/>
    </row>
    <row r="205" spans="1:19" x14ac:dyDescent="0.35">
      <c r="A205" s="23"/>
      <c r="C205" s="23"/>
      <c r="D205" s="30"/>
      <c r="E205" s="30"/>
      <c r="F205" s="30"/>
      <c r="G205" s="30"/>
      <c r="H205" s="30"/>
      <c r="I205" s="30"/>
      <c r="J205" s="30"/>
      <c r="K205" s="30"/>
      <c r="L205" s="30"/>
      <c r="M205" s="30"/>
      <c r="N205" s="30"/>
      <c r="O205" s="30"/>
      <c r="P205" s="30"/>
      <c r="Q205" s="30"/>
      <c r="R205" s="30"/>
      <c r="S205" s="30"/>
    </row>
    <row r="206" spans="1:19" x14ac:dyDescent="0.35">
      <c r="A206" s="23"/>
      <c r="C206" s="23"/>
      <c r="D206" s="30"/>
      <c r="E206" s="30"/>
      <c r="F206" s="30"/>
      <c r="G206" s="30"/>
      <c r="H206" s="30"/>
      <c r="I206" s="30"/>
      <c r="J206" s="30"/>
      <c r="K206" s="30"/>
      <c r="L206" s="30"/>
      <c r="M206" s="30"/>
      <c r="N206" s="30"/>
      <c r="O206" s="30"/>
      <c r="P206" s="30"/>
      <c r="Q206" s="30"/>
      <c r="R206" s="30"/>
      <c r="S206" s="64"/>
    </row>
    <row r="207" spans="1:19" x14ac:dyDescent="0.35">
      <c r="A207" s="23"/>
      <c r="C207" s="23"/>
      <c r="D207" s="30"/>
      <c r="E207" s="30"/>
      <c r="F207" s="30"/>
      <c r="G207" s="30"/>
      <c r="H207" s="30"/>
      <c r="I207" s="30"/>
      <c r="J207" s="30"/>
      <c r="K207" s="30"/>
      <c r="L207" s="30"/>
      <c r="M207" s="30"/>
      <c r="N207" s="30"/>
      <c r="O207" s="30"/>
      <c r="P207" s="30"/>
      <c r="Q207" s="30"/>
      <c r="R207" s="30"/>
      <c r="S207" s="64"/>
    </row>
    <row r="208" spans="1:19" x14ac:dyDescent="0.35">
      <c r="A208" s="23"/>
      <c r="C208" s="23"/>
      <c r="D208" s="68"/>
      <c r="E208" s="68"/>
      <c r="F208" s="68"/>
      <c r="G208" s="68"/>
      <c r="H208" s="68"/>
      <c r="I208" s="68"/>
      <c r="J208" s="68"/>
      <c r="K208" s="68"/>
      <c r="L208" s="68"/>
      <c r="M208" s="68"/>
      <c r="N208" s="68"/>
      <c r="O208" s="68"/>
      <c r="P208" s="68"/>
      <c r="Q208" s="68"/>
      <c r="R208" s="68"/>
      <c r="S208" s="64"/>
    </row>
    <row r="209" spans="1:19" x14ac:dyDescent="0.35">
      <c r="A209" s="23"/>
      <c r="C209" s="23"/>
      <c r="D209" s="30"/>
      <c r="E209" s="30"/>
      <c r="F209" s="30"/>
      <c r="G209" s="30"/>
      <c r="H209" s="30"/>
      <c r="I209" s="30"/>
      <c r="J209" s="30"/>
      <c r="K209" s="30"/>
      <c r="L209" s="30"/>
      <c r="M209" s="30"/>
      <c r="N209" s="30"/>
      <c r="O209" s="30"/>
      <c r="P209" s="30"/>
      <c r="Q209" s="30"/>
      <c r="R209" s="30"/>
      <c r="S209" s="64"/>
    </row>
    <row r="210" spans="1:19" x14ac:dyDescent="0.35">
      <c r="A210" s="23"/>
      <c r="C210" s="23"/>
      <c r="D210" s="29"/>
      <c r="E210" s="29"/>
      <c r="F210" s="29"/>
      <c r="G210" s="29"/>
      <c r="H210" s="29"/>
      <c r="I210" s="29"/>
      <c r="J210" s="29"/>
      <c r="K210" s="29"/>
      <c r="L210" s="29"/>
      <c r="M210" s="29"/>
      <c r="N210" s="29"/>
      <c r="O210" s="29"/>
      <c r="P210" s="29"/>
      <c r="Q210" s="29"/>
      <c r="R210" s="29"/>
      <c r="S210" s="64"/>
    </row>
    <row r="211" spans="1:19" x14ac:dyDescent="0.35">
      <c r="A211" s="23"/>
      <c r="C211" s="23"/>
      <c r="D211" s="29"/>
      <c r="E211" s="29"/>
      <c r="F211" s="29"/>
      <c r="G211" s="29"/>
      <c r="H211" s="29"/>
      <c r="I211" s="29"/>
      <c r="J211" s="29"/>
      <c r="K211" s="29"/>
      <c r="L211" s="29"/>
      <c r="M211" s="29"/>
      <c r="N211" s="29"/>
      <c r="O211" s="29"/>
      <c r="P211" s="29"/>
      <c r="Q211" s="29"/>
      <c r="R211" s="29"/>
      <c r="S211" s="64"/>
    </row>
    <row r="212" spans="1:19" x14ac:dyDescent="0.35">
      <c r="A212" s="23"/>
      <c r="C212" s="23"/>
      <c r="D212" s="29"/>
      <c r="E212" s="29"/>
      <c r="F212" s="29"/>
      <c r="G212" s="29"/>
      <c r="H212" s="29"/>
      <c r="I212" s="29"/>
      <c r="J212" s="29"/>
      <c r="K212" s="29"/>
      <c r="L212" s="29"/>
      <c r="M212" s="29"/>
      <c r="N212" s="29"/>
      <c r="O212" s="29"/>
      <c r="P212" s="29"/>
      <c r="Q212" s="29"/>
      <c r="R212" s="29"/>
      <c r="S212" s="64"/>
    </row>
    <row r="213" spans="1:19" x14ac:dyDescent="0.35">
      <c r="A213" s="23"/>
      <c r="C213" s="23"/>
      <c r="D213" s="30"/>
      <c r="E213" s="30"/>
      <c r="F213" s="30"/>
      <c r="G213" s="30"/>
      <c r="H213" s="30"/>
      <c r="I213" s="30"/>
      <c r="J213" s="30"/>
      <c r="K213" s="30"/>
      <c r="L213" s="30"/>
      <c r="M213" s="30"/>
      <c r="N213" s="30"/>
      <c r="O213" s="30"/>
      <c r="P213" s="30"/>
      <c r="Q213" s="30"/>
      <c r="R213" s="30"/>
      <c r="S213" s="68"/>
    </row>
    <row r="214" spans="1:19" x14ac:dyDescent="0.35">
      <c r="A214" s="23"/>
      <c r="C214" s="23"/>
      <c r="D214" s="29"/>
      <c r="E214" s="29"/>
      <c r="F214" s="29"/>
      <c r="G214" s="29"/>
      <c r="H214" s="29"/>
      <c r="I214" s="29"/>
      <c r="J214" s="29"/>
      <c r="K214" s="29"/>
      <c r="L214" s="29"/>
      <c r="M214" s="29"/>
      <c r="N214" s="29"/>
      <c r="O214" s="29"/>
      <c r="P214" s="29"/>
      <c r="Q214" s="29"/>
      <c r="R214" s="29"/>
      <c r="S214" s="64"/>
    </row>
    <row r="215" spans="1:19" x14ac:dyDescent="0.35">
      <c r="A215" s="23"/>
      <c r="C215" s="23"/>
      <c r="D215" s="29"/>
      <c r="E215" s="29"/>
      <c r="F215" s="29"/>
      <c r="G215" s="29"/>
      <c r="H215" s="29"/>
      <c r="I215" s="29"/>
      <c r="J215" s="29"/>
      <c r="K215" s="29"/>
      <c r="L215" s="29"/>
      <c r="M215" s="29"/>
      <c r="N215" s="29"/>
      <c r="O215" s="29"/>
      <c r="P215" s="29"/>
      <c r="Q215" s="29"/>
      <c r="R215" s="29"/>
      <c r="S215" s="64"/>
    </row>
    <row r="216" spans="1:19" x14ac:dyDescent="0.35">
      <c r="A216" s="23"/>
      <c r="C216" s="23"/>
      <c r="D216" s="64"/>
      <c r="E216" s="64"/>
      <c r="F216" s="64"/>
      <c r="G216" s="64"/>
      <c r="H216" s="64"/>
      <c r="I216" s="64"/>
      <c r="J216" s="64"/>
      <c r="K216" s="64"/>
      <c r="L216" s="64"/>
      <c r="M216" s="64"/>
      <c r="N216" s="64"/>
      <c r="O216" s="64"/>
      <c r="P216" s="64"/>
      <c r="Q216" s="64"/>
      <c r="R216" s="64"/>
      <c r="S216" s="64"/>
    </row>
    <row r="217" spans="1:19" x14ac:dyDescent="0.35">
      <c r="A217" s="23"/>
      <c r="C217" s="23"/>
      <c r="D217" s="29"/>
      <c r="E217" s="29"/>
      <c r="F217" s="29"/>
      <c r="G217" s="29"/>
      <c r="H217" s="29"/>
      <c r="I217" s="29"/>
      <c r="J217" s="29"/>
      <c r="K217" s="29"/>
      <c r="L217" s="29"/>
      <c r="M217" s="29"/>
      <c r="N217" s="29"/>
      <c r="O217" s="29"/>
      <c r="P217" s="29"/>
      <c r="Q217" s="29"/>
      <c r="R217" s="29"/>
      <c r="S217" s="64"/>
    </row>
    <row r="218" spans="1:19" x14ac:dyDescent="0.35">
      <c r="A218" s="23"/>
      <c r="C218" s="23"/>
      <c r="D218" s="29"/>
      <c r="E218" s="29"/>
      <c r="F218" s="29"/>
      <c r="G218" s="29"/>
      <c r="H218" s="29"/>
      <c r="I218" s="29"/>
      <c r="J218" s="29"/>
      <c r="K218" s="29"/>
      <c r="L218" s="29"/>
      <c r="M218" s="29"/>
      <c r="N218" s="29"/>
      <c r="O218" s="29"/>
      <c r="P218" s="29"/>
      <c r="Q218" s="29"/>
      <c r="R218" s="29"/>
      <c r="S218" s="64"/>
    </row>
    <row r="219" spans="1:19" x14ac:dyDescent="0.35">
      <c r="A219" s="23"/>
      <c r="C219" s="23"/>
      <c r="D219" s="29"/>
      <c r="E219" s="29"/>
      <c r="F219" s="29"/>
      <c r="G219" s="29"/>
      <c r="H219" s="29"/>
      <c r="I219" s="29"/>
      <c r="J219" s="29"/>
      <c r="K219" s="29"/>
      <c r="L219" s="29"/>
      <c r="M219" s="29"/>
      <c r="N219" s="29"/>
      <c r="O219" s="29"/>
      <c r="P219" s="29"/>
      <c r="Q219" s="29"/>
      <c r="R219" s="29"/>
      <c r="S219" s="64"/>
    </row>
    <row r="220" spans="1:19" x14ac:dyDescent="0.35">
      <c r="A220" s="23"/>
      <c r="C220" s="23"/>
      <c r="D220" s="29"/>
      <c r="E220" s="29"/>
      <c r="F220" s="29"/>
      <c r="G220" s="29"/>
      <c r="H220" s="29"/>
      <c r="I220" s="29"/>
      <c r="J220" s="29"/>
      <c r="K220" s="29"/>
      <c r="L220" s="29"/>
      <c r="M220" s="29"/>
      <c r="N220" s="29"/>
      <c r="O220" s="29"/>
      <c r="P220" s="29"/>
      <c r="Q220" s="29"/>
      <c r="R220" s="29"/>
      <c r="S220" s="64"/>
    </row>
    <row r="221" spans="1:19" x14ac:dyDescent="0.35">
      <c r="A221" s="23"/>
      <c r="C221" s="23"/>
      <c r="D221" s="29"/>
      <c r="E221" s="29"/>
      <c r="F221" s="29"/>
      <c r="G221" s="29"/>
      <c r="H221" s="29"/>
      <c r="I221" s="29"/>
      <c r="J221" s="29"/>
      <c r="K221" s="29"/>
      <c r="L221" s="29"/>
      <c r="M221" s="29"/>
      <c r="N221" s="29"/>
      <c r="O221" s="29"/>
      <c r="P221" s="29"/>
      <c r="Q221" s="29"/>
      <c r="R221" s="29"/>
      <c r="S221" s="64"/>
    </row>
    <row r="222" spans="1:19" x14ac:dyDescent="0.35">
      <c r="A222" s="23"/>
      <c r="C222" s="23"/>
      <c r="D222" s="29"/>
      <c r="E222" s="29"/>
      <c r="F222" s="29"/>
      <c r="G222" s="29"/>
      <c r="H222" s="29"/>
      <c r="I222" s="29"/>
      <c r="J222" s="29"/>
      <c r="K222" s="29"/>
      <c r="L222" s="29"/>
      <c r="M222" s="29"/>
      <c r="N222" s="29"/>
      <c r="O222" s="29"/>
      <c r="P222" s="29"/>
      <c r="Q222" s="29"/>
      <c r="R222" s="29"/>
      <c r="S222" s="64"/>
    </row>
    <row r="223" spans="1:19" x14ac:dyDescent="0.35">
      <c r="A223" s="23"/>
      <c r="C223" s="23"/>
      <c r="D223" s="29"/>
      <c r="E223" s="29"/>
      <c r="F223" s="29"/>
      <c r="G223" s="29"/>
      <c r="H223" s="29"/>
      <c r="I223" s="29"/>
      <c r="J223" s="29"/>
      <c r="K223" s="29"/>
      <c r="L223" s="29"/>
      <c r="M223" s="29"/>
      <c r="N223" s="29"/>
      <c r="O223" s="29"/>
      <c r="P223" s="29"/>
      <c r="Q223" s="29"/>
      <c r="R223" s="29"/>
      <c r="S223" s="64"/>
    </row>
    <row r="224" spans="1:19" x14ac:dyDescent="0.35">
      <c r="A224" s="23"/>
      <c r="C224" s="23"/>
      <c r="D224" s="29"/>
      <c r="E224" s="29"/>
      <c r="F224" s="29"/>
      <c r="G224" s="29"/>
      <c r="H224" s="29"/>
      <c r="I224" s="29"/>
      <c r="J224" s="29"/>
      <c r="K224" s="29"/>
      <c r="L224" s="29"/>
      <c r="M224" s="29"/>
      <c r="N224" s="29"/>
      <c r="O224" s="29"/>
      <c r="P224" s="29"/>
      <c r="Q224" s="29"/>
      <c r="R224" s="29"/>
      <c r="S224" s="64"/>
    </row>
    <row r="225" spans="1:19" x14ac:dyDescent="0.35">
      <c r="A225" s="23"/>
      <c r="C225" s="23"/>
      <c r="D225" s="29"/>
      <c r="E225" s="29"/>
      <c r="F225" s="29"/>
      <c r="G225" s="29"/>
      <c r="H225" s="29"/>
      <c r="I225" s="29"/>
      <c r="J225" s="29"/>
      <c r="K225" s="29"/>
      <c r="L225" s="29"/>
      <c r="M225" s="29"/>
      <c r="N225" s="29"/>
      <c r="O225" s="29"/>
      <c r="P225" s="29"/>
      <c r="Q225" s="29"/>
      <c r="R225" s="29"/>
      <c r="S225" s="64"/>
    </row>
    <row r="226" spans="1:19" x14ac:dyDescent="0.35">
      <c r="A226" s="23"/>
      <c r="C226" s="23"/>
      <c r="D226" s="29"/>
      <c r="E226" s="29"/>
      <c r="F226" s="29"/>
      <c r="G226" s="29"/>
      <c r="H226" s="29"/>
      <c r="I226" s="29"/>
      <c r="J226" s="29"/>
      <c r="K226" s="29"/>
      <c r="L226" s="29"/>
      <c r="M226" s="29"/>
      <c r="N226" s="29"/>
      <c r="O226" s="29"/>
      <c r="P226" s="29"/>
      <c r="Q226" s="29"/>
      <c r="R226" s="29"/>
      <c r="S226" s="64"/>
    </row>
    <row r="227" spans="1:19" x14ac:dyDescent="0.35">
      <c r="A227" s="23"/>
      <c r="C227" s="23"/>
      <c r="D227" s="29"/>
      <c r="E227" s="29"/>
      <c r="F227" s="29"/>
      <c r="G227" s="29"/>
      <c r="H227" s="29"/>
      <c r="I227" s="29"/>
      <c r="J227" s="29"/>
      <c r="K227" s="29"/>
      <c r="L227" s="29"/>
      <c r="M227" s="29"/>
      <c r="N227" s="29"/>
      <c r="O227" s="29"/>
      <c r="P227" s="29"/>
      <c r="Q227" s="29"/>
      <c r="R227" s="29"/>
      <c r="S227" s="64"/>
    </row>
    <row r="228" spans="1:19" x14ac:dyDescent="0.35">
      <c r="A228" s="23"/>
      <c r="C228" s="23"/>
      <c r="D228" s="29"/>
      <c r="E228" s="29"/>
      <c r="F228" s="29"/>
      <c r="G228" s="29"/>
      <c r="H228" s="29"/>
      <c r="I228" s="29"/>
      <c r="J228" s="29"/>
      <c r="K228" s="29"/>
      <c r="L228" s="29"/>
      <c r="M228" s="29"/>
      <c r="N228" s="29"/>
      <c r="O228" s="29"/>
      <c r="P228" s="29"/>
      <c r="Q228" s="29"/>
      <c r="R228" s="29"/>
      <c r="S228" s="64"/>
    </row>
    <row r="229" spans="1:19" x14ac:dyDescent="0.35">
      <c r="A229" s="23"/>
      <c r="C229" s="23"/>
      <c r="D229" s="29"/>
      <c r="E229" s="29"/>
      <c r="F229" s="29"/>
      <c r="G229" s="29"/>
      <c r="H229" s="29"/>
      <c r="I229" s="29"/>
      <c r="J229" s="29"/>
      <c r="K229" s="29"/>
      <c r="L229" s="29"/>
      <c r="M229" s="29"/>
      <c r="N229" s="29"/>
      <c r="O229" s="29"/>
      <c r="P229" s="29"/>
      <c r="Q229" s="29"/>
      <c r="R229" s="29"/>
      <c r="S229" s="64"/>
    </row>
    <row r="230" spans="1:19" x14ac:dyDescent="0.35">
      <c r="A230" s="23"/>
      <c r="C230" s="23"/>
      <c r="D230" s="29"/>
      <c r="E230" s="29"/>
      <c r="F230" s="29"/>
      <c r="G230" s="29"/>
      <c r="H230" s="29"/>
      <c r="I230" s="29"/>
      <c r="J230" s="29"/>
      <c r="K230" s="29"/>
      <c r="L230" s="29"/>
      <c r="M230" s="29"/>
      <c r="N230" s="29"/>
      <c r="O230" s="29"/>
      <c r="P230" s="29"/>
      <c r="Q230" s="29"/>
      <c r="R230" s="29"/>
      <c r="S230" s="64"/>
    </row>
    <row r="231" spans="1:19" x14ac:dyDescent="0.35">
      <c r="A231" s="23"/>
      <c r="C231" s="23"/>
      <c r="D231" s="29"/>
      <c r="E231" s="29"/>
      <c r="F231" s="29"/>
      <c r="G231" s="29"/>
      <c r="H231" s="29"/>
      <c r="I231" s="29"/>
      <c r="J231" s="29"/>
      <c r="K231" s="29"/>
      <c r="L231" s="29"/>
      <c r="M231" s="29"/>
      <c r="N231" s="29"/>
      <c r="O231" s="29"/>
      <c r="P231" s="29"/>
      <c r="Q231" s="29"/>
      <c r="R231" s="29"/>
      <c r="S231" s="64"/>
    </row>
    <row r="232" spans="1:19" x14ac:dyDescent="0.35">
      <c r="A232" s="23"/>
      <c r="C232" s="23"/>
      <c r="D232" s="29"/>
      <c r="E232" s="29"/>
      <c r="F232" s="29"/>
      <c r="G232" s="29"/>
      <c r="H232" s="29"/>
      <c r="I232" s="29"/>
      <c r="J232" s="29"/>
      <c r="K232" s="29"/>
      <c r="L232" s="29"/>
      <c r="M232" s="29"/>
      <c r="N232" s="29"/>
      <c r="O232" s="29"/>
      <c r="P232" s="29"/>
      <c r="Q232" s="29"/>
      <c r="R232" s="29"/>
      <c r="S232" s="64"/>
    </row>
    <row r="233" spans="1:19" x14ac:dyDescent="0.35">
      <c r="A233" s="23"/>
      <c r="C233" s="23"/>
      <c r="D233" s="29"/>
      <c r="E233" s="29"/>
      <c r="F233" s="29"/>
      <c r="G233" s="29"/>
      <c r="H233" s="29"/>
      <c r="I233" s="29"/>
      <c r="J233" s="29"/>
      <c r="K233" s="29"/>
      <c r="L233" s="29"/>
      <c r="M233" s="29"/>
      <c r="N233" s="29"/>
      <c r="O233" s="29"/>
      <c r="P233" s="29"/>
      <c r="Q233" s="29"/>
      <c r="R233" s="29"/>
      <c r="S233" s="64"/>
    </row>
    <row r="234" spans="1:19" x14ac:dyDescent="0.35">
      <c r="A234" s="23"/>
      <c r="C234" s="23"/>
      <c r="D234" s="29"/>
      <c r="E234" s="29"/>
      <c r="F234" s="29"/>
      <c r="G234" s="29"/>
      <c r="H234" s="29"/>
      <c r="I234" s="29"/>
      <c r="J234" s="29"/>
      <c r="K234" s="29"/>
      <c r="L234" s="29"/>
      <c r="M234" s="29"/>
      <c r="N234" s="29"/>
      <c r="O234" s="29"/>
      <c r="P234" s="29"/>
      <c r="Q234" s="29"/>
      <c r="R234" s="29"/>
      <c r="S234" s="64"/>
    </row>
    <row r="235" spans="1:19" x14ac:dyDescent="0.35">
      <c r="A235" s="23"/>
      <c r="C235" s="23"/>
      <c r="D235" s="29"/>
      <c r="E235" s="29"/>
      <c r="F235" s="29"/>
      <c r="G235" s="29"/>
      <c r="H235" s="29"/>
      <c r="I235" s="29"/>
      <c r="J235" s="29"/>
      <c r="K235" s="29"/>
      <c r="L235" s="29"/>
      <c r="M235" s="29"/>
      <c r="N235" s="29"/>
      <c r="O235" s="29"/>
      <c r="P235" s="29"/>
      <c r="Q235" s="29"/>
      <c r="R235" s="29"/>
      <c r="S235" s="64"/>
    </row>
    <row r="236" spans="1:19" x14ac:dyDescent="0.35">
      <c r="A236" s="23"/>
      <c r="C236" s="23"/>
      <c r="D236" s="29"/>
      <c r="E236" s="29"/>
      <c r="F236" s="29"/>
      <c r="G236" s="29"/>
      <c r="H236" s="29"/>
      <c r="I236" s="29"/>
      <c r="J236" s="29"/>
      <c r="K236" s="29"/>
      <c r="L236" s="29"/>
      <c r="M236" s="29"/>
      <c r="N236" s="29"/>
      <c r="O236" s="29"/>
      <c r="P236" s="29"/>
      <c r="Q236" s="29"/>
      <c r="R236" s="29"/>
      <c r="S236" s="64"/>
    </row>
    <row r="237" spans="1:19" x14ac:dyDescent="0.35">
      <c r="A237" s="23"/>
      <c r="C237" s="23"/>
      <c r="D237" s="29"/>
      <c r="E237" s="29"/>
      <c r="F237" s="29"/>
      <c r="G237" s="29"/>
      <c r="H237" s="29"/>
      <c r="I237" s="29"/>
      <c r="J237" s="29"/>
      <c r="K237" s="29"/>
      <c r="L237" s="29"/>
      <c r="M237" s="29"/>
      <c r="N237" s="29"/>
      <c r="O237" s="29"/>
      <c r="P237" s="29"/>
      <c r="Q237" s="29"/>
      <c r="R237" s="29"/>
      <c r="S237" s="64"/>
    </row>
    <row r="238" spans="1:19" x14ac:dyDescent="0.35">
      <c r="A238" s="23"/>
      <c r="C238" s="23"/>
      <c r="D238" s="29"/>
      <c r="E238" s="29"/>
      <c r="F238" s="29"/>
      <c r="G238" s="29"/>
      <c r="H238" s="29"/>
      <c r="I238" s="29"/>
      <c r="J238" s="29"/>
      <c r="K238" s="29"/>
      <c r="L238" s="29"/>
      <c r="M238" s="29"/>
      <c r="N238" s="29"/>
      <c r="O238" s="29"/>
      <c r="P238" s="29"/>
      <c r="Q238" s="29"/>
      <c r="R238" s="29"/>
      <c r="S238" s="64"/>
    </row>
    <row r="239" spans="1:19" x14ac:dyDescent="0.35">
      <c r="A239" s="23"/>
      <c r="C239" s="23"/>
      <c r="D239" s="29"/>
      <c r="E239" s="29"/>
      <c r="F239" s="29"/>
      <c r="G239" s="29"/>
      <c r="H239" s="29"/>
      <c r="I239" s="29"/>
      <c r="J239" s="29"/>
      <c r="K239" s="29"/>
      <c r="L239" s="29"/>
      <c r="M239" s="29"/>
      <c r="N239" s="29"/>
      <c r="O239" s="29"/>
      <c r="P239" s="29"/>
      <c r="Q239" s="29"/>
      <c r="R239" s="29"/>
      <c r="S239" s="64"/>
    </row>
    <row r="240" spans="1:19" x14ac:dyDescent="0.35">
      <c r="A240" s="23"/>
      <c r="C240" s="23"/>
      <c r="D240" s="29"/>
      <c r="E240" s="29"/>
      <c r="F240" s="29"/>
      <c r="G240" s="29"/>
      <c r="H240" s="29"/>
      <c r="I240" s="29"/>
      <c r="J240" s="29"/>
      <c r="K240" s="29"/>
      <c r="L240" s="29"/>
      <c r="M240" s="29"/>
      <c r="N240" s="29"/>
      <c r="O240" s="29"/>
      <c r="P240" s="29"/>
      <c r="Q240" s="29"/>
      <c r="R240" s="29"/>
      <c r="S240" s="64"/>
    </row>
    <row r="241" spans="1:19" x14ac:dyDescent="0.35">
      <c r="A241" s="23"/>
      <c r="C241" s="23"/>
      <c r="D241" s="29"/>
      <c r="E241" s="29"/>
      <c r="F241" s="29"/>
      <c r="G241" s="29"/>
      <c r="H241" s="29"/>
      <c r="I241" s="29"/>
      <c r="J241" s="29"/>
      <c r="K241" s="29"/>
      <c r="L241" s="29"/>
      <c r="M241" s="29"/>
      <c r="N241" s="29"/>
      <c r="O241" s="29"/>
      <c r="P241" s="29"/>
      <c r="Q241" s="29"/>
      <c r="R241" s="29"/>
      <c r="S241" s="64"/>
    </row>
    <row r="242" spans="1:19" x14ac:dyDescent="0.35">
      <c r="A242" s="23"/>
      <c r="C242" s="23"/>
      <c r="D242" s="29"/>
      <c r="E242" s="29"/>
      <c r="F242" s="29"/>
      <c r="G242" s="29"/>
      <c r="H242" s="29"/>
      <c r="I242" s="29"/>
      <c r="J242" s="29"/>
      <c r="K242" s="29"/>
      <c r="L242" s="29"/>
      <c r="M242" s="29"/>
      <c r="N242" s="29"/>
      <c r="O242" s="29"/>
      <c r="P242" s="29"/>
      <c r="Q242" s="29"/>
      <c r="R242" s="29"/>
      <c r="S242" s="64"/>
    </row>
    <row r="243" spans="1:19" x14ac:dyDescent="0.35">
      <c r="A243" s="23"/>
      <c r="C243" s="23"/>
      <c r="D243" s="29"/>
      <c r="E243" s="29"/>
      <c r="F243" s="29"/>
      <c r="G243" s="29"/>
      <c r="H243" s="29"/>
      <c r="I243" s="29"/>
      <c r="J243" s="29"/>
      <c r="K243" s="29"/>
      <c r="L243" s="29"/>
      <c r="M243" s="29"/>
      <c r="N243" s="29"/>
      <c r="O243" s="29"/>
      <c r="P243" s="29"/>
      <c r="Q243" s="29"/>
      <c r="R243" s="29"/>
      <c r="S243" s="64"/>
    </row>
    <row r="244" spans="1:19" x14ac:dyDescent="0.35">
      <c r="A244" s="23"/>
      <c r="C244" s="23"/>
      <c r="D244" s="29"/>
      <c r="E244" s="29"/>
      <c r="F244" s="29"/>
      <c r="G244" s="29"/>
      <c r="H244" s="29"/>
      <c r="I244" s="29"/>
      <c r="J244" s="29"/>
      <c r="K244" s="29"/>
      <c r="L244" s="29"/>
      <c r="M244" s="29"/>
      <c r="N244" s="29"/>
      <c r="O244" s="29"/>
      <c r="P244" s="29"/>
      <c r="Q244" s="29"/>
      <c r="R244" s="29"/>
      <c r="S244" s="64"/>
    </row>
    <row r="245" spans="1:19" x14ac:dyDescent="0.35">
      <c r="A245" s="23"/>
      <c r="C245" s="23"/>
      <c r="D245" s="64"/>
      <c r="E245" s="64"/>
      <c r="F245" s="64"/>
      <c r="G245" s="64"/>
      <c r="H245" s="64"/>
      <c r="I245" s="64"/>
      <c r="J245" s="64"/>
      <c r="K245" s="64"/>
      <c r="L245" s="64"/>
      <c r="M245" s="64"/>
      <c r="N245" s="64"/>
      <c r="O245" s="64"/>
      <c r="P245" s="64"/>
      <c r="Q245" s="64"/>
      <c r="R245" s="64"/>
      <c r="S245" s="64"/>
    </row>
    <row r="246" spans="1:19" x14ac:dyDescent="0.35">
      <c r="A246" s="23"/>
      <c r="C246" s="23"/>
      <c r="D246" s="29"/>
      <c r="E246" s="29"/>
      <c r="F246" s="29"/>
      <c r="G246" s="29"/>
      <c r="H246" s="29"/>
      <c r="I246" s="29"/>
      <c r="J246" s="29"/>
      <c r="K246" s="29"/>
      <c r="L246" s="29"/>
      <c r="M246" s="29"/>
      <c r="N246" s="29"/>
      <c r="O246" s="29"/>
      <c r="P246" s="29"/>
      <c r="Q246" s="29"/>
      <c r="R246" s="29"/>
      <c r="S246" s="64"/>
    </row>
    <row r="247" spans="1:19" x14ac:dyDescent="0.35">
      <c r="A247" s="23"/>
      <c r="C247" s="23"/>
      <c r="D247" s="29"/>
      <c r="E247" s="29"/>
      <c r="F247" s="29"/>
      <c r="G247" s="29"/>
      <c r="H247" s="29"/>
      <c r="I247" s="29"/>
      <c r="J247" s="29"/>
      <c r="K247" s="29"/>
      <c r="L247" s="29"/>
      <c r="M247" s="29"/>
      <c r="N247" s="29"/>
      <c r="O247" s="29"/>
      <c r="P247" s="29"/>
      <c r="Q247" s="29"/>
      <c r="R247" s="29"/>
      <c r="S247" s="64"/>
    </row>
    <row r="248" spans="1:19" x14ac:dyDescent="0.35">
      <c r="A248" s="23"/>
      <c r="C248" s="23"/>
      <c r="S248" s="64"/>
    </row>
    <row r="249" spans="1:19" x14ac:dyDescent="0.35">
      <c r="A249" s="23"/>
      <c r="C249" s="23"/>
      <c r="D249" s="29"/>
      <c r="E249" s="29"/>
      <c r="F249" s="29"/>
      <c r="G249" s="29"/>
      <c r="H249" s="29"/>
      <c r="I249" s="29"/>
      <c r="J249" s="29"/>
      <c r="K249" s="29"/>
      <c r="L249" s="29"/>
      <c r="M249" s="29"/>
      <c r="N249" s="29"/>
      <c r="O249" s="29"/>
      <c r="P249" s="29"/>
      <c r="Q249" s="29"/>
      <c r="R249" s="29"/>
      <c r="S249" s="64"/>
    </row>
    <row r="250" spans="1:19" x14ac:dyDescent="0.35">
      <c r="A250" s="23"/>
      <c r="C250" s="23"/>
      <c r="D250" s="65"/>
      <c r="E250" s="65"/>
      <c r="F250" s="65"/>
      <c r="G250" s="65"/>
      <c r="H250" s="65"/>
      <c r="I250" s="65"/>
      <c r="J250" s="65"/>
      <c r="K250" s="65"/>
      <c r="L250" s="65"/>
      <c r="M250" s="65"/>
      <c r="N250" s="65"/>
      <c r="O250" s="65"/>
      <c r="P250" s="65"/>
      <c r="Q250" s="65"/>
      <c r="R250" s="65"/>
      <c r="S250" s="66"/>
    </row>
    <row r="251" spans="1:19" x14ac:dyDescent="0.35">
      <c r="A251" s="23"/>
      <c r="C251" s="23"/>
      <c r="D251" s="29"/>
      <c r="E251" s="29"/>
      <c r="F251" s="29"/>
      <c r="G251" s="29"/>
      <c r="H251" s="29"/>
      <c r="I251" s="29"/>
      <c r="J251" s="29"/>
      <c r="K251" s="29"/>
      <c r="L251" s="29"/>
      <c r="M251" s="29"/>
      <c r="N251" s="29"/>
      <c r="O251" s="29"/>
      <c r="P251" s="29"/>
      <c r="Q251" s="29"/>
      <c r="R251" s="29"/>
      <c r="S251" s="29"/>
    </row>
    <row r="252" spans="1:19" x14ac:dyDescent="0.35">
      <c r="A252" s="23"/>
      <c r="B252" s="23"/>
      <c r="C252" s="23"/>
      <c r="D252" s="65"/>
      <c r="E252" s="65"/>
      <c r="F252" s="65"/>
      <c r="G252" s="65"/>
      <c r="H252" s="65"/>
      <c r="I252" s="65"/>
      <c r="J252" s="65"/>
      <c r="K252" s="65"/>
      <c r="L252" s="65"/>
      <c r="M252" s="65"/>
      <c r="N252" s="65"/>
      <c r="O252" s="65"/>
      <c r="P252" s="65"/>
      <c r="Q252" s="65"/>
      <c r="R252" s="65"/>
      <c r="S252" s="64"/>
    </row>
    <row r="253" spans="1:19" x14ac:dyDescent="0.35">
      <c r="A253" s="23"/>
      <c r="B253" s="23"/>
      <c r="C253" s="23"/>
      <c r="D253" s="29"/>
      <c r="E253" s="29"/>
      <c r="F253" s="29"/>
      <c r="G253" s="29"/>
      <c r="H253" s="29"/>
      <c r="I253" s="29"/>
      <c r="J253" s="29"/>
      <c r="K253" s="29"/>
      <c r="L253" s="29"/>
      <c r="M253" s="29"/>
      <c r="N253" s="29"/>
      <c r="O253" s="29"/>
      <c r="P253" s="29"/>
      <c r="Q253" s="29"/>
      <c r="R253" s="29"/>
      <c r="S253" s="64"/>
    </row>
    <row r="254" spans="1:19" x14ac:dyDescent="0.35">
      <c r="A254" s="23"/>
      <c r="B254" s="23"/>
      <c r="C254" s="23"/>
      <c r="D254" s="29"/>
      <c r="E254" s="29"/>
      <c r="F254" s="29"/>
      <c r="G254" s="29"/>
      <c r="H254" s="29"/>
      <c r="I254" s="29"/>
      <c r="J254" s="29"/>
      <c r="K254" s="29"/>
      <c r="L254" s="29"/>
      <c r="M254" s="29"/>
      <c r="N254" s="29"/>
      <c r="O254" s="29"/>
      <c r="P254" s="29"/>
      <c r="Q254" s="29"/>
      <c r="R254" s="29"/>
      <c r="S254" s="64"/>
    </row>
    <row r="255" spans="1:19" x14ac:dyDescent="0.35">
      <c r="A255" s="23"/>
      <c r="B255" s="23"/>
      <c r="C255" s="23"/>
      <c r="D255" s="65"/>
      <c r="E255" s="65"/>
      <c r="F255" s="65"/>
      <c r="G255" s="65"/>
      <c r="H255" s="65"/>
      <c r="I255" s="65"/>
      <c r="J255" s="65"/>
      <c r="K255" s="65"/>
      <c r="L255" s="65"/>
      <c r="M255" s="65"/>
      <c r="N255" s="65"/>
      <c r="O255" s="65"/>
      <c r="P255" s="65"/>
      <c r="Q255" s="65"/>
      <c r="R255" s="65"/>
      <c r="S255" s="66"/>
    </row>
    <row r="256" spans="1:19" x14ac:dyDescent="0.35">
      <c r="A256" s="23"/>
      <c r="B256" s="23"/>
      <c r="C256" s="23"/>
      <c r="D256" s="29"/>
      <c r="E256" s="29"/>
      <c r="F256" s="29"/>
      <c r="G256" s="29"/>
      <c r="H256" s="29"/>
      <c r="I256" s="29"/>
      <c r="J256" s="29"/>
      <c r="K256" s="29"/>
      <c r="L256" s="29"/>
      <c r="M256" s="29"/>
      <c r="N256" s="29"/>
      <c r="O256" s="29"/>
      <c r="P256" s="29"/>
      <c r="Q256" s="29"/>
      <c r="R256" s="29"/>
      <c r="S256" s="64"/>
    </row>
    <row r="257" spans="1:19" x14ac:dyDescent="0.35">
      <c r="A257" s="23"/>
      <c r="B257" s="23"/>
      <c r="C257" s="23"/>
      <c r="D257" s="65"/>
      <c r="E257" s="65"/>
      <c r="F257" s="65"/>
      <c r="G257" s="65"/>
      <c r="H257" s="65"/>
      <c r="I257" s="65"/>
      <c r="J257" s="65"/>
      <c r="K257" s="65"/>
      <c r="L257" s="65"/>
      <c r="M257" s="65"/>
      <c r="N257" s="65"/>
      <c r="O257" s="65"/>
      <c r="P257" s="65"/>
      <c r="Q257" s="65"/>
      <c r="R257" s="65"/>
      <c r="S257" s="64"/>
    </row>
    <row r="258" spans="1:19" x14ac:dyDescent="0.35">
      <c r="A258" s="23"/>
      <c r="B258" s="23"/>
      <c r="C258" s="23"/>
      <c r="D258" s="29"/>
      <c r="E258" s="29"/>
      <c r="F258" s="29"/>
      <c r="G258" s="29"/>
      <c r="H258" s="29"/>
      <c r="I258" s="29"/>
      <c r="J258" s="29"/>
      <c r="K258" s="29"/>
      <c r="L258" s="29"/>
      <c r="M258" s="29"/>
      <c r="N258" s="29"/>
      <c r="O258" s="29"/>
      <c r="P258" s="29"/>
      <c r="Q258" s="29"/>
      <c r="R258" s="29"/>
      <c r="S258" s="64"/>
    </row>
    <row r="259" spans="1:19" x14ac:dyDescent="0.35">
      <c r="A259" s="23"/>
      <c r="B259" s="23"/>
      <c r="C259" s="23"/>
      <c r="D259" s="65"/>
      <c r="E259" s="65"/>
      <c r="F259" s="65"/>
      <c r="G259" s="65"/>
      <c r="H259" s="65"/>
      <c r="I259" s="65"/>
      <c r="J259" s="65"/>
      <c r="K259" s="65"/>
      <c r="L259" s="65"/>
      <c r="M259" s="65"/>
      <c r="N259" s="65"/>
      <c r="O259" s="65"/>
      <c r="P259" s="65"/>
      <c r="Q259" s="65"/>
      <c r="R259" s="65"/>
      <c r="S259" s="66"/>
    </row>
    <row r="260" spans="1:19" x14ac:dyDescent="0.35">
      <c r="A260" s="23"/>
      <c r="B260" s="23"/>
      <c r="C260" s="23"/>
      <c r="D260" s="29"/>
      <c r="E260" s="29"/>
      <c r="F260" s="29"/>
      <c r="G260" s="29"/>
      <c r="H260" s="29"/>
      <c r="I260" s="29"/>
      <c r="J260" s="29"/>
      <c r="K260" s="29"/>
      <c r="L260" s="29"/>
      <c r="M260" s="29"/>
      <c r="N260" s="29"/>
      <c r="O260" s="29"/>
      <c r="P260" s="29"/>
      <c r="Q260" s="29"/>
      <c r="R260" s="29"/>
      <c r="S260" s="64"/>
    </row>
    <row r="261" spans="1:19" x14ac:dyDescent="0.35">
      <c r="A261" s="23"/>
      <c r="B261" s="23"/>
      <c r="C261" s="23"/>
      <c r="D261" s="65"/>
      <c r="E261" s="65"/>
      <c r="F261" s="65"/>
      <c r="G261" s="65"/>
      <c r="H261" s="65"/>
      <c r="I261" s="65"/>
      <c r="J261" s="65"/>
      <c r="K261" s="65"/>
      <c r="L261" s="65"/>
      <c r="M261" s="65"/>
      <c r="N261" s="65"/>
      <c r="O261" s="65"/>
      <c r="P261" s="65"/>
      <c r="Q261" s="65"/>
      <c r="R261" s="65"/>
      <c r="S261" s="64"/>
    </row>
    <row r="262" spans="1:19" x14ac:dyDescent="0.35">
      <c r="A262" s="23"/>
      <c r="B262" s="23"/>
      <c r="C262" s="23"/>
      <c r="D262" s="29"/>
      <c r="E262" s="29"/>
      <c r="F262" s="29"/>
      <c r="G262" s="29"/>
      <c r="H262" s="29"/>
      <c r="I262" s="29"/>
      <c r="J262" s="29"/>
      <c r="K262" s="29"/>
      <c r="L262" s="29"/>
      <c r="M262" s="29"/>
      <c r="N262" s="29"/>
      <c r="O262" s="29"/>
      <c r="P262" s="29"/>
      <c r="Q262" s="29"/>
      <c r="R262" s="29"/>
      <c r="S262" s="64"/>
    </row>
    <row r="263" spans="1:19" x14ac:dyDescent="0.35">
      <c r="A263" s="23"/>
      <c r="B263" s="23"/>
      <c r="C263" s="23"/>
      <c r="D263" s="29"/>
      <c r="E263" s="29"/>
      <c r="F263" s="29"/>
      <c r="G263" s="29"/>
      <c r="H263" s="29"/>
      <c r="I263" s="29"/>
      <c r="J263" s="29"/>
      <c r="K263" s="29"/>
      <c r="L263" s="29"/>
      <c r="M263" s="29"/>
      <c r="N263" s="29"/>
      <c r="O263" s="29"/>
      <c r="P263" s="29"/>
      <c r="Q263" s="29"/>
      <c r="R263" s="29"/>
      <c r="S263" s="64"/>
    </row>
    <row r="264" spans="1:19" x14ac:dyDescent="0.35">
      <c r="A264" s="23"/>
      <c r="B264" s="23"/>
      <c r="C264" s="23"/>
      <c r="D264" s="65"/>
      <c r="E264" s="65"/>
      <c r="F264" s="65"/>
      <c r="G264" s="65"/>
      <c r="H264" s="65"/>
      <c r="I264" s="65"/>
      <c r="J264" s="65"/>
      <c r="K264" s="65"/>
      <c r="L264" s="65"/>
      <c r="M264" s="65"/>
      <c r="N264" s="65"/>
      <c r="O264" s="65"/>
      <c r="P264" s="65"/>
      <c r="Q264" s="65"/>
      <c r="R264" s="65"/>
      <c r="S264" s="66"/>
    </row>
    <row r="265" spans="1:19" x14ac:dyDescent="0.35">
      <c r="A265" s="23"/>
      <c r="B265" s="23"/>
      <c r="C265" s="23"/>
      <c r="D265" s="29"/>
      <c r="E265" s="29"/>
      <c r="F265" s="29"/>
      <c r="G265" s="29"/>
      <c r="H265" s="29"/>
      <c r="I265" s="29"/>
      <c r="J265" s="29"/>
      <c r="K265" s="29"/>
      <c r="L265" s="29"/>
      <c r="M265" s="29"/>
      <c r="N265" s="29"/>
      <c r="O265" s="29"/>
      <c r="P265" s="29"/>
      <c r="Q265" s="29"/>
      <c r="R265" s="29"/>
      <c r="S265" s="29"/>
    </row>
    <row r="266" spans="1:19" x14ac:dyDescent="0.35">
      <c r="A266" s="23"/>
      <c r="B266" s="23"/>
      <c r="C266" s="23"/>
      <c r="D266" s="65"/>
      <c r="E266" s="65"/>
      <c r="F266" s="65"/>
      <c r="G266" s="65"/>
      <c r="H266" s="65"/>
      <c r="I266" s="65"/>
      <c r="J266" s="65"/>
      <c r="K266" s="65"/>
      <c r="L266" s="65"/>
      <c r="M266" s="65"/>
      <c r="N266" s="65"/>
      <c r="O266" s="65"/>
      <c r="P266" s="65"/>
      <c r="Q266" s="65"/>
      <c r="R266" s="65"/>
      <c r="S266" s="64"/>
    </row>
    <row r="267" spans="1:19" x14ac:dyDescent="0.35">
      <c r="A267" s="23"/>
      <c r="B267" s="23"/>
      <c r="C267" s="23"/>
      <c r="D267" s="29"/>
      <c r="E267" s="29"/>
      <c r="F267" s="29"/>
      <c r="G267" s="29"/>
      <c r="H267" s="29"/>
      <c r="I267" s="29"/>
      <c r="J267" s="29"/>
      <c r="K267" s="29"/>
      <c r="L267" s="29"/>
      <c r="M267" s="29"/>
      <c r="N267" s="29"/>
      <c r="O267" s="29"/>
      <c r="P267" s="29"/>
      <c r="Q267" s="29"/>
      <c r="R267" s="29"/>
      <c r="S267" s="64"/>
    </row>
    <row r="268" spans="1:19" x14ac:dyDescent="0.35">
      <c r="A268" s="23"/>
      <c r="B268" s="23"/>
      <c r="C268" s="23"/>
      <c r="D268" s="29"/>
      <c r="E268" s="29"/>
      <c r="F268" s="29"/>
      <c r="G268" s="29"/>
      <c r="H268" s="29"/>
      <c r="I268" s="29"/>
      <c r="J268" s="29"/>
      <c r="K268" s="29"/>
      <c r="L268" s="29"/>
      <c r="M268" s="29"/>
      <c r="N268" s="29"/>
      <c r="O268" s="29"/>
      <c r="P268" s="29"/>
      <c r="Q268" s="29"/>
      <c r="R268" s="29"/>
      <c r="S268" s="64"/>
    </row>
    <row r="269" spans="1:19" x14ac:dyDescent="0.35">
      <c r="A269" s="23"/>
      <c r="B269" s="23"/>
      <c r="C269" s="23"/>
      <c r="D269" s="29"/>
      <c r="E269" s="29"/>
      <c r="F269" s="29"/>
      <c r="G269" s="29"/>
      <c r="H269" s="29"/>
      <c r="I269" s="29"/>
      <c r="J269" s="29"/>
      <c r="K269" s="29"/>
      <c r="L269" s="29"/>
      <c r="M269" s="29"/>
      <c r="N269" s="29"/>
      <c r="O269" s="29"/>
      <c r="P269" s="29"/>
      <c r="Q269" s="29"/>
      <c r="R269" s="29"/>
      <c r="S269" s="64"/>
    </row>
    <row r="270" spans="1:19" x14ac:dyDescent="0.35">
      <c r="A270" s="23"/>
      <c r="B270" s="23"/>
      <c r="C270" s="23"/>
      <c r="D270" s="29"/>
      <c r="E270" s="29"/>
      <c r="F270" s="29"/>
      <c r="G270" s="29"/>
      <c r="H270" s="29"/>
      <c r="I270" s="29"/>
      <c r="J270" s="29"/>
      <c r="K270" s="29"/>
      <c r="L270" s="29"/>
      <c r="M270" s="29"/>
      <c r="N270" s="29"/>
      <c r="O270" s="29"/>
      <c r="P270" s="29"/>
      <c r="Q270" s="29"/>
      <c r="R270" s="29"/>
      <c r="S270" s="64"/>
    </row>
    <row r="271" spans="1:19" x14ac:dyDescent="0.35">
      <c r="A271" s="23"/>
      <c r="B271" s="23"/>
      <c r="C271" s="23"/>
      <c r="D271" s="29"/>
      <c r="E271" s="29"/>
      <c r="F271" s="29"/>
      <c r="G271" s="29"/>
      <c r="H271" s="29"/>
      <c r="I271" s="29"/>
      <c r="J271" s="29"/>
      <c r="K271" s="29"/>
      <c r="L271" s="29"/>
      <c r="M271" s="29"/>
      <c r="N271" s="29"/>
      <c r="O271" s="29"/>
      <c r="P271" s="29"/>
      <c r="Q271" s="29"/>
      <c r="R271" s="29"/>
      <c r="S271" s="29"/>
    </row>
    <row r="272" spans="1:19" x14ac:dyDescent="0.35">
      <c r="A272" s="23"/>
      <c r="B272" s="23"/>
      <c r="C272" s="23"/>
      <c r="D272" s="29"/>
      <c r="E272" s="29"/>
      <c r="F272" s="29"/>
      <c r="G272" s="29"/>
      <c r="H272" s="29"/>
      <c r="I272" s="29"/>
      <c r="J272" s="29"/>
      <c r="K272" s="29"/>
      <c r="L272" s="29"/>
      <c r="M272" s="29"/>
      <c r="N272" s="29"/>
      <c r="O272" s="29"/>
      <c r="P272" s="29"/>
      <c r="Q272" s="29"/>
      <c r="R272" s="29"/>
      <c r="S272" s="64"/>
    </row>
    <row r="273" spans="1:19" x14ac:dyDescent="0.35">
      <c r="A273" s="23"/>
      <c r="B273" s="23"/>
      <c r="C273" s="23"/>
      <c r="D273" s="29"/>
      <c r="E273" s="29"/>
      <c r="F273" s="29"/>
      <c r="G273" s="29"/>
      <c r="H273" s="29"/>
      <c r="I273" s="29"/>
      <c r="J273" s="29"/>
      <c r="K273" s="29"/>
      <c r="L273" s="29"/>
      <c r="M273" s="29"/>
      <c r="N273" s="29"/>
      <c r="O273" s="29"/>
      <c r="P273" s="29"/>
      <c r="Q273" s="29"/>
      <c r="R273" s="29"/>
      <c r="S273" s="64"/>
    </row>
    <row r="274" spans="1:19" x14ac:dyDescent="0.35">
      <c r="A274" s="23"/>
      <c r="B274" s="23"/>
      <c r="C274" s="23"/>
      <c r="D274" s="29"/>
      <c r="E274" s="29"/>
      <c r="F274" s="29"/>
      <c r="G274" s="29"/>
      <c r="H274" s="29"/>
      <c r="I274" s="29"/>
      <c r="J274" s="29"/>
      <c r="K274" s="29"/>
      <c r="L274" s="29"/>
      <c r="M274" s="29"/>
      <c r="N274" s="29"/>
      <c r="O274" s="29"/>
      <c r="P274" s="29"/>
      <c r="Q274" s="29"/>
      <c r="R274" s="29"/>
      <c r="S274" s="64"/>
    </row>
    <row r="275" spans="1:19" x14ac:dyDescent="0.35">
      <c r="B275" s="23"/>
      <c r="C275" s="23"/>
      <c r="D275" s="29"/>
      <c r="E275" s="29"/>
      <c r="F275" s="29"/>
      <c r="G275" s="29"/>
      <c r="H275" s="29"/>
      <c r="I275" s="29"/>
      <c r="J275" s="29"/>
      <c r="K275" s="29"/>
      <c r="L275" s="29"/>
      <c r="M275" s="29"/>
      <c r="N275" s="29"/>
      <c r="O275" s="29"/>
      <c r="P275" s="29"/>
      <c r="Q275" s="29"/>
      <c r="R275" s="29"/>
      <c r="S275" s="64"/>
    </row>
    <row r="276" spans="1:19" x14ac:dyDescent="0.35">
      <c r="B276" s="23"/>
      <c r="C276" s="23"/>
      <c r="D276" s="29"/>
      <c r="E276" s="29"/>
      <c r="F276" s="29"/>
      <c r="G276" s="29"/>
      <c r="H276" s="29"/>
      <c r="I276" s="29"/>
      <c r="J276" s="29"/>
      <c r="K276" s="29"/>
      <c r="L276" s="29"/>
      <c r="M276" s="29"/>
      <c r="N276" s="29"/>
      <c r="O276" s="29"/>
      <c r="P276" s="29"/>
      <c r="Q276" s="29"/>
      <c r="R276" s="29"/>
      <c r="S276" s="64"/>
    </row>
    <row r="277" spans="1:19" x14ac:dyDescent="0.35">
      <c r="B277" s="23"/>
    </row>
    <row r="278" spans="1:19" x14ac:dyDescent="0.35">
      <c r="B278" s="23"/>
    </row>
    <row r="279" spans="1:19" x14ac:dyDescent="0.35">
      <c r="B279" s="23"/>
    </row>
    <row r="280" spans="1:19" x14ac:dyDescent="0.35">
      <c r="B280" s="23"/>
    </row>
    <row r="282" spans="1:19" x14ac:dyDescent="0.35">
      <c r="A282" s="23"/>
    </row>
    <row r="283" spans="1:19" x14ac:dyDescent="0.35">
      <c r="A283" s="23"/>
    </row>
    <row r="284" spans="1:19" x14ac:dyDescent="0.35">
      <c r="A284" s="23"/>
      <c r="C284" s="23"/>
      <c r="D284" s="29"/>
      <c r="E284" s="29"/>
      <c r="F284" s="29"/>
      <c r="G284" s="29"/>
      <c r="H284" s="29"/>
      <c r="I284" s="29"/>
      <c r="J284" s="29"/>
      <c r="K284" s="29"/>
      <c r="L284" s="29"/>
      <c r="M284" s="29"/>
      <c r="N284" s="29"/>
      <c r="O284" s="29"/>
      <c r="P284" s="29"/>
      <c r="Q284" s="29"/>
      <c r="R284" s="29"/>
      <c r="S284" s="64"/>
    </row>
    <row r="285" spans="1:19" x14ac:dyDescent="0.35">
      <c r="C285" s="23"/>
      <c r="D285" s="64"/>
      <c r="E285" s="64"/>
      <c r="F285" s="64"/>
      <c r="G285" s="64"/>
      <c r="H285" s="64"/>
      <c r="I285" s="64"/>
      <c r="J285" s="64"/>
      <c r="K285" s="64"/>
      <c r="L285" s="64"/>
      <c r="M285" s="64"/>
      <c r="N285" s="64"/>
      <c r="O285" s="64"/>
      <c r="P285" s="64"/>
      <c r="Q285" s="64"/>
      <c r="R285" s="64"/>
      <c r="S285" s="64"/>
    </row>
    <row r="286" spans="1:19" x14ac:dyDescent="0.35">
      <c r="C286" s="23"/>
      <c r="D286" s="64"/>
      <c r="E286" s="64"/>
      <c r="F286" s="64"/>
      <c r="G286" s="64"/>
      <c r="H286" s="64"/>
      <c r="I286" s="64"/>
      <c r="J286" s="64"/>
      <c r="K286" s="64"/>
      <c r="L286" s="64"/>
      <c r="M286" s="64"/>
      <c r="N286" s="64"/>
      <c r="O286" s="64"/>
      <c r="P286" s="64"/>
      <c r="Q286" s="64"/>
      <c r="R286" s="64"/>
      <c r="S286" s="64"/>
    </row>
    <row r="288" spans="1:19" x14ac:dyDescent="0.35">
      <c r="C288" s="30"/>
      <c r="D288" s="30"/>
      <c r="E288" s="30"/>
      <c r="F288" s="30"/>
      <c r="G288" s="30"/>
      <c r="H288" s="30"/>
      <c r="I288" s="30"/>
      <c r="J288" s="30"/>
      <c r="K288" s="30"/>
      <c r="L288" s="30"/>
      <c r="M288" s="30"/>
      <c r="N288" s="30"/>
      <c r="O288" s="30"/>
      <c r="P288" s="30"/>
      <c r="Q288" s="30"/>
      <c r="R288" s="30"/>
    </row>
    <row r="289" spans="3:19" x14ac:dyDescent="0.35">
      <c r="C289" s="30"/>
      <c r="D289" s="30"/>
      <c r="E289" s="30"/>
      <c r="F289" s="30"/>
      <c r="G289" s="30"/>
      <c r="H289" s="30"/>
      <c r="I289" s="30"/>
      <c r="J289" s="30"/>
      <c r="K289" s="30"/>
      <c r="L289" s="30"/>
      <c r="M289" s="30"/>
      <c r="N289" s="30"/>
      <c r="O289" s="30"/>
      <c r="P289" s="30"/>
      <c r="Q289" s="30"/>
      <c r="R289" s="30"/>
    </row>
    <row r="290" spans="3:19" x14ac:dyDescent="0.35">
      <c r="C290" s="30"/>
      <c r="D290" s="30"/>
      <c r="E290" s="30"/>
      <c r="F290" s="30"/>
      <c r="G290" s="30"/>
      <c r="H290" s="30"/>
      <c r="I290" s="30"/>
      <c r="J290" s="30"/>
      <c r="K290" s="30"/>
      <c r="L290" s="30"/>
      <c r="M290" s="30"/>
      <c r="N290" s="30"/>
      <c r="O290" s="30"/>
      <c r="P290" s="30"/>
      <c r="Q290" s="30"/>
      <c r="R290" s="30"/>
    </row>
    <row r="291" spans="3:19" x14ac:dyDescent="0.35">
      <c r="C291" s="30"/>
      <c r="D291" s="30"/>
      <c r="E291" s="30"/>
      <c r="F291" s="30"/>
      <c r="G291" s="30"/>
      <c r="H291" s="30"/>
      <c r="I291" s="30"/>
      <c r="J291" s="30"/>
      <c r="K291" s="30"/>
      <c r="L291" s="30"/>
      <c r="M291" s="30"/>
      <c r="N291" s="30"/>
      <c r="O291" s="30"/>
      <c r="P291" s="30"/>
      <c r="Q291" s="30"/>
      <c r="R291" s="30"/>
    </row>
    <row r="292" spans="3:19" x14ac:dyDescent="0.35">
      <c r="D292" s="30"/>
      <c r="E292" s="30"/>
      <c r="F292" s="30"/>
      <c r="G292" s="30"/>
      <c r="H292" s="30"/>
      <c r="I292" s="30"/>
      <c r="J292" s="30"/>
      <c r="K292" s="30"/>
      <c r="L292" s="30"/>
      <c r="M292" s="30"/>
      <c r="N292" s="30"/>
      <c r="O292" s="30"/>
      <c r="P292" s="30"/>
      <c r="Q292" s="30"/>
      <c r="R292" s="30"/>
      <c r="S292" s="30"/>
    </row>
    <row r="293" spans="3:19" x14ac:dyDescent="0.35">
      <c r="D293" s="30"/>
      <c r="E293" s="30"/>
      <c r="F293" s="30"/>
      <c r="G293" s="30"/>
      <c r="H293" s="30"/>
      <c r="I293" s="30"/>
      <c r="J293" s="30"/>
      <c r="K293" s="30"/>
      <c r="L293" s="30"/>
      <c r="M293" s="30"/>
      <c r="N293" s="30"/>
      <c r="O293" s="30"/>
      <c r="P293" s="30"/>
      <c r="Q293" s="30"/>
      <c r="R293" s="30"/>
      <c r="S293" s="30"/>
    </row>
    <row r="294" spans="3:19" x14ac:dyDescent="0.35">
      <c r="D294" s="30"/>
      <c r="E294" s="30"/>
      <c r="F294" s="30"/>
      <c r="G294" s="30"/>
      <c r="H294" s="30"/>
      <c r="I294" s="30"/>
      <c r="J294" s="30"/>
      <c r="K294" s="30"/>
      <c r="L294" s="30"/>
      <c r="M294" s="30"/>
      <c r="N294" s="30"/>
      <c r="O294" s="30"/>
      <c r="P294" s="30"/>
      <c r="Q294" s="30"/>
      <c r="R294" s="30"/>
      <c r="S294" s="30"/>
    </row>
    <row r="295" spans="3:19" x14ac:dyDescent="0.35">
      <c r="D295" s="30"/>
      <c r="E295" s="30"/>
      <c r="F295" s="30"/>
      <c r="G295" s="30"/>
      <c r="H295" s="30"/>
      <c r="I295" s="30"/>
      <c r="J295" s="30"/>
      <c r="K295" s="30"/>
      <c r="L295" s="30"/>
      <c r="M295" s="30"/>
      <c r="N295" s="30"/>
      <c r="O295" s="30"/>
      <c r="P295" s="30"/>
      <c r="Q295" s="30"/>
      <c r="R295" s="30"/>
      <c r="S295" s="30"/>
    </row>
    <row r="296" spans="3:19" x14ac:dyDescent="0.35">
      <c r="D296" s="30"/>
      <c r="E296" s="30"/>
      <c r="F296" s="30"/>
      <c r="G296" s="30"/>
      <c r="H296" s="30"/>
      <c r="I296" s="30"/>
      <c r="J296" s="30"/>
      <c r="K296" s="30"/>
      <c r="L296" s="30"/>
      <c r="M296" s="30"/>
      <c r="N296" s="30"/>
      <c r="O296" s="30"/>
      <c r="P296" s="30"/>
      <c r="Q296" s="30"/>
      <c r="R296" s="30"/>
      <c r="S296" s="30"/>
    </row>
    <row r="297" spans="3:19" x14ac:dyDescent="0.35">
      <c r="D297" s="30"/>
      <c r="E297" s="30"/>
      <c r="F297" s="30"/>
      <c r="G297" s="30"/>
      <c r="H297" s="30"/>
      <c r="I297" s="30"/>
      <c r="J297" s="30"/>
      <c r="K297" s="30"/>
      <c r="L297" s="30"/>
      <c r="M297" s="30"/>
      <c r="N297" s="30"/>
      <c r="O297" s="30"/>
      <c r="P297" s="30"/>
      <c r="Q297" s="30"/>
      <c r="R297" s="30"/>
      <c r="S297" s="30"/>
    </row>
    <row r="298" spans="3:19" x14ac:dyDescent="0.35">
      <c r="D298" s="30"/>
      <c r="E298" s="30"/>
      <c r="F298" s="30"/>
      <c r="G298" s="30"/>
      <c r="H298" s="30"/>
      <c r="I298" s="30"/>
      <c r="J298" s="30"/>
      <c r="K298" s="30"/>
      <c r="L298" s="30"/>
      <c r="M298" s="30"/>
      <c r="N298" s="30"/>
      <c r="O298" s="30"/>
      <c r="P298" s="30"/>
      <c r="Q298" s="30"/>
      <c r="R298" s="30"/>
      <c r="S298" s="30"/>
    </row>
    <row r="299" spans="3:19" x14ac:dyDescent="0.35">
      <c r="D299" s="30"/>
      <c r="E299" s="30"/>
      <c r="F299" s="30"/>
      <c r="G299" s="30"/>
      <c r="H299" s="30"/>
      <c r="I299" s="30"/>
      <c r="J299" s="30"/>
      <c r="K299" s="30"/>
      <c r="L299" s="30"/>
      <c r="M299" s="30"/>
      <c r="N299" s="30"/>
      <c r="O299" s="30"/>
      <c r="P299" s="30"/>
      <c r="Q299" s="30"/>
      <c r="R299" s="30"/>
      <c r="S299" s="30"/>
    </row>
    <row r="300" spans="3:19" x14ac:dyDescent="0.35">
      <c r="D300" s="30"/>
      <c r="E300" s="30"/>
      <c r="F300" s="30"/>
      <c r="G300" s="30"/>
      <c r="H300" s="30"/>
      <c r="I300" s="30"/>
      <c r="J300" s="30"/>
      <c r="K300" s="30"/>
      <c r="L300" s="30"/>
      <c r="M300" s="30"/>
      <c r="N300" s="30"/>
      <c r="O300" s="30"/>
      <c r="P300" s="30"/>
      <c r="Q300" s="30"/>
      <c r="R300" s="30"/>
      <c r="S300" s="30"/>
    </row>
    <row r="301" spans="3:19" x14ac:dyDescent="0.35">
      <c r="D301" s="30"/>
      <c r="E301" s="30"/>
      <c r="F301" s="30"/>
      <c r="G301" s="30"/>
      <c r="H301" s="30"/>
      <c r="I301" s="30"/>
      <c r="J301" s="30"/>
      <c r="K301" s="30"/>
      <c r="L301" s="30"/>
      <c r="M301" s="30"/>
      <c r="N301" s="30"/>
      <c r="O301" s="30"/>
      <c r="P301" s="30"/>
      <c r="Q301" s="30"/>
      <c r="R301" s="30"/>
      <c r="S301" s="30"/>
    </row>
    <row r="302" spans="3:19" x14ac:dyDescent="0.35">
      <c r="D302" s="30"/>
      <c r="E302" s="30"/>
      <c r="F302" s="30"/>
      <c r="G302" s="30"/>
      <c r="H302" s="30"/>
      <c r="I302" s="30"/>
      <c r="J302" s="30"/>
      <c r="K302" s="30"/>
      <c r="L302" s="30"/>
      <c r="M302" s="30"/>
      <c r="N302" s="30"/>
      <c r="O302" s="30"/>
      <c r="P302" s="30"/>
      <c r="Q302" s="30"/>
      <c r="R302" s="30"/>
      <c r="S302" s="30"/>
    </row>
    <row r="303" spans="3:19" x14ac:dyDescent="0.35">
      <c r="D303" s="30"/>
      <c r="E303" s="30"/>
      <c r="F303" s="30"/>
      <c r="G303" s="30"/>
      <c r="H303" s="30"/>
      <c r="I303" s="30"/>
      <c r="J303" s="30"/>
      <c r="K303" s="30"/>
      <c r="L303" s="30"/>
      <c r="M303" s="30"/>
      <c r="N303" s="30"/>
      <c r="O303" s="30"/>
      <c r="P303" s="30"/>
      <c r="Q303" s="30"/>
      <c r="R303" s="30"/>
      <c r="S303" s="30"/>
    </row>
    <row r="304" spans="3:19" x14ac:dyDescent="0.35">
      <c r="D304" s="30"/>
      <c r="E304" s="30"/>
      <c r="F304" s="30"/>
      <c r="G304" s="30"/>
      <c r="H304" s="30"/>
      <c r="I304" s="30"/>
      <c r="J304" s="30"/>
      <c r="K304" s="30"/>
      <c r="L304" s="30"/>
      <c r="M304" s="30"/>
      <c r="N304" s="30"/>
      <c r="O304" s="30"/>
      <c r="P304" s="30"/>
      <c r="Q304" s="30"/>
      <c r="R304" s="30"/>
      <c r="S304" s="30"/>
    </row>
    <row r="305" spans="4:19" x14ac:dyDescent="0.35">
      <c r="D305" s="30"/>
      <c r="E305" s="30"/>
      <c r="F305" s="30"/>
      <c r="G305" s="30"/>
      <c r="H305" s="30"/>
      <c r="I305" s="30"/>
      <c r="J305" s="30"/>
      <c r="K305" s="30"/>
      <c r="L305" s="30"/>
      <c r="M305" s="30"/>
      <c r="N305" s="30"/>
      <c r="O305" s="30"/>
      <c r="P305" s="30"/>
      <c r="Q305" s="30"/>
      <c r="R305" s="30"/>
      <c r="S305" s="30"/>
    </row>
    <row r="306" spans="4:19" x14ac:dyDescent="0.35">
      <c r="D306" s="30"/>
      <c r="E306" s="30"/>
      <c r="F306" s="30"/>
      <c r="G306" s="30"/>
      <c r="H306" s="30"/>
      <c r="I306" s="30"/>
      <c r="J306" s="30"/>
      <c r="K306" s="30"/>
      <c r="L306" s="30"/>
      <c r="M306" s="30"/>
      <c r="N306" s="30"/>
      <c r="O306" s="30"/>
      <c r="P306" s="30"/>
      <c r="Q306" s="30"/>
      <c r="R306" s="30"/>
      <c r="S306" s="30"/>
    </row>
    <row r="307" spans="4:19" x14ac:dyDescent="0.35">
      <c r="D307" s="30"/>
      <c r="E307" s="30"/>
      <c r="F307" s="30"/>
      <c r="G307" s="30"/>
      <c r="H307" s="30"/>
      <c r="I307" s="30"/>
      <c r="J307" s="30"/>
      <c r="K307" s="30"/>
      <c r="L307" s="30"/>
      <c r="M307" s="30"/>
      <c r="N307" s="30"/>
      <c r="O307" s="30"/>
      <c r="P307" s="30"/>
      <c r="Q307" s="30"/>
      <c r="R307" s="30"/>
      <c r="S307" s="30"/>
    </row>
    <row r="308" spans="4:19" x14ac:dyDescent="0.35">
      <c r="D308" s="30"/>
      <c r="E308" s="30"/>
      <c r="F308" s="30"/>
      <c r="G308" s="30"/>
      <c r="H308" s="30"/>
      <c r="I308" s="30"/>
      <c r="J308" s="30"/>
      <c r="K308" s="30"/>
      <c r="L308" s="30"/>
      <c r="M308" s="30"/>
      <c r="N308" s="30"/>
      <c r="O308" s="30"/>
      <c r="P308" s="30"/>
      <c r="Q308" s="30"/>
      <c r="R308" s="30"/>
      <c r="S308" s="30"/>
    </row>
    <row r="309" spans="4:19" x14ac:dyDescent="0.35">
      <c r="D309" s="30"/>
      <c r="E309" s="30"/>
      <c r="F309" s="30"/>
      <c r="G309" s="30"/>
      <c r="H309" s="30"/>
      <c r="I309" s="30"/>
      <c r="J309" s="30"/>
      <c r="K309" s="30"/>
      <c r="L309" s="30"/>
      <c r="M309" s="30"/>
      <c r="N309" s="30"/>
      <c r="O309" s="30"/>
      <c r="P309" s="30"/>
      <c r="Q309" s="30"/>
      <c r="R309" s="30"/>
      <c r="S309" s="30"/>
    </row>
    <row r="310" spans="4:19" x14ac:dyDescent="0.35">
      <c r="D310" s="30"/>
      <c r="E310" s="30"/>
      <c r="F310" s="30"/>
      <c r="G310" s="30"/>
      <c r="H310" s="30"/>
      <c r="I310" s="30"/>
      <c r="J310" s="30"/>
      <c r="K310" s="30"/>
      <c r="L310" s="30"/>
      <c r="M310" s="30"/>
      <c r="N310" s="30"/>
      <c r="O310" s="30"/>
      <c r="P310" s="30"/>
      <c r="Q310" s="30"/>
      <c r="R310" s="30"/>
      <c r="S310" s="30"/>
    </row>
    <row r="311" spans="4:19" x14ac:dyDescent="0.35">
      <c r="D311" s="30"/>
      <c r="E311" s="30"/>
      <c r="F311" s="30"/>
      <c r="G311" s="30"/>
      <c r="H311" s="30"/>
      <c r="I311" s="30"/>
      <c r="J311" s="30"/>
      <c r="K311" s="30"/>
      <c r="L311" s="30"/>
      <c r="M311" s="30"/>
      <c r="N311" s="30"/>
      <c r="O311" s="30"/>
      <c r="P311" s="30"/>
      <c r="Q311" s="30"/>
      <c r="R311" s="30"/>
      <c r="S311" s="30"/>
    </row>
    <row r="312" spans="4:19" x14ac:dyDescent="0.35">
      <c r="D312" s="30"/>
      <c r="E312" s="30"/>
      <c r="F312" s="30"/>
      <c r="G312" s="30"/>
      <c r="H312" s="30"/>
      <c r="I312" s="30"/>
      <c r="J312" s="30"/>
      <c r="K312" s="30"/>
      <c r="L312" s="30"/>
      <c r="M312" s="30"/>
      <c r="N312" s="30"/>
      <c r="O312" s="30"/>
      <c r="P312" s="30"/>
      <c r="Q312" s="30"/>
      <c r="R312" s="30"/>
      <c r="S312" s="30"/>
    </row>
    <row r="313" spans="4:19" x14ac:dyDescent="0.35">
      <c r="D313" s="30"/>
      <c r="E313" s="30"/>
      <c r="F313" s="30"/>
      <c r="G313" s="30"/>
      <c r="H313" s="30"/>
      <c r="I313" s="30"/>
      <c r="J313" s="30"/>
      <c r="K313" s="30"/>
      <c r="L313" s="30"/>
      <c r="M313" s="30"/>
      <c r="N313" s="30"/>
      <c r="O313" s="30"/>
      <c r="P313" s="30"/>
      <c r="Q313" s="30"/>
      <c r="R313" s="30"/>
      <c r="S313" s="30"/>
    </row>
    <row r="314" spans="4:19" x14ac:dyDescent="0.35">
      <c r="D314" s="30"/>
      <c r="E314" s="30"/>
      <c r="F314" s="30"/>
      <c r="G314" s="30"/>
      <c r="H314" s="30"/>
      <c r="I314" s="30"/>
      <c r="J314" s="30"/>
      <c r="K314" s="30"/>
      <c r="L314" s="30"/>
      <c r="M314" s="30"/>
      <c r="N314" s="30"/>
      <c r="O314" s="30"/>
      <c r="P314" s="30"/>
      <c r="Q314" s="30"/>
      <c r="R314" s="30"/>
      <c r="S314" s="30"/>
    </row>
    <row r="315" spans="4:19" x14ac:dyDescent="0.35">
      <c r="D315" s="30"/>
      <c r="E315" s="30"/>
      <c r="F315" s="30"/>
      <c r="G315" s="30"/>
      <c r="H315" s="30"/>
      <c r="I315" s="30"/>
      <c r="J315" s="30"/>
      <c r="K315" s="30"/>
      <c r="L315" s="30"/>
      <c r="M315" s="30"/>
      <c r="N315" s="30"/>
      <c r="O315" s="30"/>
      <c r="P315" s="30"/>
      <c r="Q315" s="30"/>
      <c r="R315" s="30"/>
      <c r="S315" s="30"/>
    </row>
    <row r="316" spans="4:19" x14ac:dyDescent="0.35">
      <c r="D316" s="30"/>
      <c r="E316" s="30"/>
      <c r="F316" s="30"/>
      <c r="G316" s="30"/>
      <c r="H316" s="30"/>
      <c r="I316" s="30"/>
      <c r="J316" s="30"/>
      <c r="K316" s="30"/>
      <c r="L316" s="30"/>
      <c r="M316" s="30"/>
      <c r="N316" s="30"/>
      <c r="O316" s="30"/>
      <c r="P316" s="30"/>
      <c r="Q316" s="30"/>
      <c r="R316" s="30"/>
      <c r="S316" s="30"/>
    </row>
    <row r="317" spans="4:19" x14ac:dyDescent="0.35">
      <c r="D317" s="30"/>
      <c r="E317" s="30"/>
      <c r="F317" s="30"/>
      <c r="G317" s="30"/>
      <c r="H317" s="30"/>
      <c r="I317" s="30"/>
      <c r="J317" s="30"/>
      <c r="K317" s="30"/>
      <c r="L317" s="30"/>
      <c r="M317" s="30"/>
      <c r="N317" s="30"/>
      <c r="O317" s="30"/>
      <c r="P317" s="30"/>
      <c r="Q317" s="30"/>
      <c r="R317" s="30"/>
      <c r="S317" s="30"/>
    </row>
    <row r="318" spans="4:19" x14ac:dyDescent="0.35">
      <c r="D318" s="30"/>
      <c r="E318" s="30"/>
      <c r="F318" s="30"/>
      <c r="G318" s="30"/>
      <c r="H318" s="30"/>
      <c r="I318" s="30"/>
      <c r="J318" s="30"/>
      <c r="K318" s="30"/>
      <c r="L318" s="30"/>
      <c r="M318" s="30"/>
      <c r="N318" s="30"/>
      <c r="O318" s="30"/>
      <c r="P318" s="30"/>
      <c r="Q318" s="30"/>
      <c r="R318" s="30"/>
      <c r="S318" s="30"/>
    </row>
    <row r="319" spans="4:19" x14ac:dyDescent="0.35">
      <c r="D319" s="30"/>
      <c r="E319" s="30"/>
      <c r="F319" s="30"/>
      <c r="G319" s="30"/>
      <c r="H319" s="30"/>
      <c r="I319" s="30"/>
      <c r="J319" s="30"/>
      <c r="K319" s="30"/>
      <c r="L319" s="30"/>
      <c r="M319" s="30"/>
      <c r="N319" s="30"/>
      <c r="O319" s="30"/>
      <c r="P319" s="30"/>
      <c r="Q319" s="30"/>
      <c r="R319" s="30"/>
      <c r="S319" s="30"/>
    </row>
    <row r="320" spans="4:19" x14ac:dyDescent="0.35">
      <c r="D320" s="30"/>
      <c r="E320" s="30"/>
      <c r="F320" s="30"/>
      <c r="G320" s="30"/>
      <c r="H320" s="30"/>
      <c r="I320" s="30"/>
      <c r="J320" s="30"/>
      <c r="K320" s="30"/>
      <c r="L320" s="30"/>
      <c r="M320" s="30"/>
      <c r="N320" s="30"/>
      <c r="O320" s="30"/>
      <c r="P320" s="30"/>
      <c r="Q320" s="30"/>
      <c r="R320" s="30"/>
      <c r="S320" s="30"/>
    </row>
    <row r="321" spans="4:19" x14ac:dyDescent="0.35">
      <c r="D321" s="30"/>
      <c r="E321" s="30"/>
      <c r="F321" s="30"/>
      <c r="G321" s="30"/>
      <c r="H321" s="30"/>
      <c r="I321" s="30"/>
      <c r="J321" s="30"/>
      <c r="K321" s="30"/>
      <c r="L321" s="30"/>
      <c r="M321" s="30"/>
      <c r="N321" s="30"/>
      <c r="O321" s="30"/>
      <c r="P321" s="30"/>
      <c r="Q321" s="30"/>
      <c r="R321" s="30"/>
      <c r="S321" s="30"/>
    </row>
    <row r="322" spans="4:19" x14ac:dyDescent="0.35">
      <c r="D322" s="30"/>
      <c r="E322" s="30"/>
      <c r="F322" s="30"/>
      <c r="G322" s="30"/>
      <c r="H322" s="30"/>
      <c r="I322" s="30"/>
      <c r="J322" s="30"/>
      <c r="K322" s="30"/>
      <c r="L322" s="30"/>
      <c r="M322" s="30"/>
      <c r="N322" s="30"/>
      <c r="O322" s="30"/>
      <c r="P322" s="30"/>
      <c r="Q322" s="30"/>
      <c r="R322" s="30"/>
      <c r="S322" s="30"/>
    </row>
    <row r="323" spans="4:19" x14ac:dyDescent="0.35">
      <c r="D323" s="30"/>
      <c r="E323" s="30"/>
      <c r="F323" s="30"/>
      <c r="G323" s="30"/>
      <c r="H323" s="30"/>
      <c r="I323" s="30"/>
      <c r="J323" s="30"/>
      <c r="K323" s="30"/>
      <c r="L323" s="30"/>
      <c r="M323" s="30"/>
      <c r="N323" s="30"/>
      <c r="O323" s="30"/>
      <c r="P323" s="30"/>
      <c r="Q323" s="30"/>
      <c r="R323" s="30"/>
      <c r="S323" s="30"/>
    </row>
    <row r="324" spans="4:19" x14ac:dyDescent="0.35">
      <c r="D324" s="30"/>
      <c r="E324" s="30"/>
      <c r="F324" s="30"/>
      <c r="G324" s="30"/>
      <c r="H324" s="30"/>
      <c r="I324" s="30"/>
      <c r="J324" s="30"/>
      <c r="K324" s="30"/>
      <c r="L324" s="30"/>
      <c r="M324" s="30"/>
      <c r="N324" s="30"/>
      <c r="O324" s="30"/>
      <c r="P324" s="30"/>
      <c r="Q324" s="30"/>
      <c r="R324" s="30"/>
      <c r="S324" s="30"/>
    </row>
    <row r="325" spans="4:19" x14ac:dyDescent="0.35">
      <c r="D325" s="30"/>
      <c r="E325" s="30"/>
      <c r="F325" s="30"/>
      <c r="G325" s="30"/>
      <c r="H325" s="30"/>
      <c r="I325" s="30"/>
      <c r="J325" s="30"/>
      <c r="K325" s="30"/>
      <c r="L325" s="30"/>
      <c r="M325" s="30"/>
      <c r="N325" s="30"/>
      <c r="O325" s="30"/>
      <c r="P325" s="30"/>
      <c r="Q325" s="30"/>
      <c r="R325" s="30"/>
      <c r="S325" s="30"/>
    </row>
    <row r="326" spans="4:19" x14ac:dyDescent="0.35">
      <c r="D326" s="30"/>
      <c r="E326" s="30"/>
      <c r="F326" s="30"/>
      <c r="G326" s="30"/>
      <c r="H326" s="30"/>
      <c r="I326" s="30"/>
      <c r="J326" s="30"/>
      <c r="K326" s="30"/>
      <c r="L326" s="30"/>
      <c r="M326" s="30"/>
      <c r="N326" s="30"/>
      <c r="O326" s="30"/>
      <c r="P326" s="30"/>
      <c r="Q326" s="30"/>
      <c r="R326" s="30"/>
      <c r="S326" s="30"/>
    </row>
    <row r="327" spans="4:19" x14ac:dyDescent="0.35">
      <c r="D327" s="30"/>
      <c r="E327" s="30"/>
      <c r="F327" s="30"/>
      <c r="G327" s="30"/>
      <c r="H327" s="30"/>
      <c r="I327" s="30"/>
      <c r="J327" s="30"/>
      <c r="K327" s="30"/>
      <c r="L327" s="30"/>
      <c r="M327" s="30"/>
      <c r="N327" s="30"/>
      <c r="O327" s="30"/>
      <c r="P327" s="30"/>
      <c r="Q327" s="30"/>
      <c r="R327" s="30"/>
      <c r="S327" s="30"/>
    </row>
    <row r="328" spans="4:19" x14ac:dyDescent="0.35">
      <c r="D328" s="30"/>
      <c r="E328" s="30"/>
      <c r="F328" s="30"/>
      <c r="G328" s="30"/>
      <c r="H328" s="30"/>
      <c r="I328" s="30"/>
      <c r="J328" s="30"/>
      <c r="K328" s="30"/>
      <c r="L328" s="30"/>
      <c r="M328" s="30"/>
      <c r="N328" s="30"/>
      <c r="O328" s="30"/>
      <c r="P328" s="30"/>
      <c r="Q328" s="30"/>
      <c r="R328" s="30"/>
      <c r="S328" s="30"/>
    </row>
    <row r="329" spans="4:19" x14ac:dyDescent="0.35">
      <c r="D329" s="30"/>
      <c r="E329" s="30"/>
      <c r="F329" s="30"/>
      <c r="G329" s="30"/>
      <c r="H329" s="30"/>
      <c r="I329" s="30"/>
      <c r="J329" s="30"/>
      <c r="K329" s="30"/>
      <c r="L329" s="30"/>
      <c r="M329" s="30"/>
      <c r="N329" s="30"/>
      <c r="O329" s="30"/>
      <c r="P329" s="30"/>
      <c r="Q329" s="30"/>
      <c r="R329" s="30"/>
      <c r="S329" s="30"/>
    </row>
    <row r="330" spans="4:19" x14ac:dyDescent="0.35">
      <c r="D330" s="30"/>
      <c r="E330" s="30"/>
      <c r="F330" s="30"/>
      <c r="G330" s="30"/>
      <c r="H330" s="30"/>
      <c r="I330" s="30"/>
      <c r="J330" s="30"/>
      <c r="K330" s="30"/>
      <c r="L330" s="30"/>
      <c r="M330" s="30"/>
      <c r="N330" s="30"/>
      <c r="O330" s="30"/>
      <c r="P330" s="30"/>
      <c r="Q330" s="30"/>
      <c r="R330" s="30"/>
      <c r="S330" s="30"/>
    </row>
    <row r="331" spans="4:19" x14ac:dyDescent="0.35">
      <c r="D331" s="30"/>
      <c r="E331" s="30"/>
      <c r="F331" s="30"/>
      <c r="G331" s="30"/>
      <c r="H331" s="30"/>
      <c r="I331" s="30"/>
      <c r="J331" s="30"/>
      <c r="K331" s="30"/>
      <c r="L331" s="30"/>
      <c r="M331" s="30"/>
      <c r="N331" s="30"/>
      <c r="O331" s="30"/>
      <c r="P331" s="30"/>
      <c r="Q331" s="30"/>
      <c r="R331" s="30"/>
      <c r="S331" s="30"/>
    </row>
    <row r="332" spans="4:19" x14ac:dyDescent="0.35">
      <c r="D332" s="30"/>
      <c r="E332" s="30"/>
      <c r="F332" s="30"/>
      <c r="G332" s="30"/>
      <c r="H332" s="30"/>
      <c r="I332" s="30"/>
      <c r="J332" s="30"/>
      <c r="K332" s="30"/>
      <c r="L332" s="30"/>
      <c r="M332" s="30"/>
      <c r="N332" s="30"/>
      <c r="O332" s="30"/>
      <c r="P332" s="30"/>
      <c r="Q332" s="30"/>
      <c r="R332" s="30"/>
      <c r="S332" s="30"/>
    </row>
    <row r="333" spans="4:19" x14ac:dyDescent="0.35">
      <c r="D333" s="30"/>
      <c r="E333" s="30"/>
      <c r="F333" s="30"/>
      <c r="G333" s="30"/>
      <c r="H333" s="30"/>
      <c r="I333" s="30"/>
      <c r="J333" s="30"/>
      <c r="K333" s="30"/>
      <c r="L333" s="30"/>
      <c r="M333" s="30"/>
      <c r="N333" s="30"/>
      <c r="O333" s="30"/>
      <c r="P333" s="30"/>
      <c r="Q333" s="30"/>
      <c r="R333" s="30"/>
      <c r="S333" s="30"/>
    </row>
    <row r="334" spans="4:19" x14ac:dyDescent="0.35">
      <c r="D334" s="30"/>
      <c r="E334" s="30"/>
      <c r="F334" s="30"/>
      <c r="G334" s="30"/>
      <c r="H334" s="30"/>
      <c r="I334" s="30"/>
      <c r="J334" s="30"/>
      <c r="K334" s="30"/>
      <c r="L334" s="30"/>
      <c r="M334" s="30"/>
      <c r="N334" s="30"/>
      <c r="O334" s="30"/>
      <c r="P334" s="30"/>
      <c r="Q334" s="30"/>
      <c r="R334" s="30"/>
      <c r="S334" s="30"/>
    </row>
    <row r="335" spans="4:19" x14ac:dyDescent="0.35">
      <c r="D335" s="30"/>
      <c r="E335" s="30"/>
      <c r="F335" s="30"/>
      <c r="G335" s="30"/>
      <c r="H335" s="30"/>
      <c r="I335" s="30"/>
      <c r="J335" s="30"/>
      <c r="K335" s="30"/>
      <c r="L335" s="30"/>
      <c r="M335" s="30"/>
      <c r="N335" s="30"/>
      <c r="O335" s="30"/>
      <c r="P335" s="30"/>
      <c r="Q335" s="30"/>
      <c r="R335" s="30"/>
      <c r="S335" s="30"/>
    </row>
    <row r="336" spans="4:19" x14ac:dyDescent="0.35">
      <c r="D336" s="30"/>
      <c r="E336" s="30"/>
      <c r="F336" s="30"/>
      <c r="G336" s="30"/>
      <c r="H336" s="30"/>
      <c r="I336" s="30"/>
      <c r="J336" s="30"/>
      <c r="K336" s="30"/>
      <c r="L336" s="30"/>
      <c r="M336" s="30"/>
      <c r="N336" s="30"/>
      <c r="O336" s="30"/>
      <c r="P336" s="30"/>
      <c r="Q336" s="30"/>
      <c r="R336" s="30"/>
      <c r="S336" s="30"/>
    </row>
    <row r="337" spans="4:19" x14ac:dyDescent="0.35">
      <c r="D337" s="30"/>
      <c r="E337" s="30"/>
      <c r="F337" s="30"/>
      <c r="G337" s="30"/>
      <c r="H337" s="30"/>
      <c r="I337" s="30"/>
      <c r="J337" s="30"/>
      <c r="K337" s="30"/>
      <c r="L337" s="30"/>
      <c r="M337" s="30"/>
      <c r="N337" s="30"/>
      <c r="O337" s="30"/>
      <c r="P337" s="30"/>
      <c r="Q337" s="30"/>
      <c r="R337" s="30"/>
      <c r="S337" s="30"/>
    </row>
    <row r="338" spans="4:19" x14ac:dyDescent="0.35">
      <c r="D338" s="30"/>
      <c r="E338" s="30"/>
      <c r="F338" s="30"/>
      <c r="G338" s="30"/>
      <c r="H338" s="30"/>
      <c r="I338" s="30"/>
      <c r="J338" s="30"/>
      <c r="K338" s="30"/>
      <c r="L338" s="30"/>
      <c r="M338" s="30"/>
      <c r="N338" s="30"/>
      <c r="O338" s="30"/>
      <c r="P338" s="30"/>
      <c r="Q338" s="30"/>
      <c r="R338" s="30"/>
      <c r="S338" s="30"/>
    </row>
    <row r="339" spans="4:19" x14ac:dyDescent="0.35">
      <c r="D339" s="30"/>
      <c r="E339" s="30"/>
      <c r="F339" s="30"/>
      <c r="G339" s="30"/>
      <c r="H339" s="30"/>
      <c r="I339" s="30"/>
      <c r="J339" s="30"/>
      <c r="K339" s="30"/>
      <c r="L339" s="30"/>
      <c r="M339" s="30"/>
      <c r="N339" s="30"/>
      <c r="O339" s="30"/>
      <c r="P339" s="30"/>
      <c r="Q339" s="30"/>
      <c r="R339" s="30"/>
      <c r="S339" s="30"/>
    </row>
    <row r="340" spans="4:19" x14ac:dyDescent="0.35">
      <c r="D340" s="30"/>
      <c r="E340" s="30"/>
      <c r="F340" s="30"/>
      <c r="G340" s="30"/>
      <c r="H340" s="30"/>
      <c r="I340" s="30"/>
      <c r="J340" s="30"/>
      <c r="K340" s="30"/>
      <c r="L340" s="30"/>
      <c r="M340" s="30"/>
      <c r="N340" s="30"/>
      <c r="O340" s="30"/>
      <c r="P340" s="30"/>
      <c r="Q340" s="30"/>
      <c r="R340" s="30"/>
      <c r="S340" s="30"/>
    </row>
    <row r="341" spans="4:19" x14ac:dyDescent="0.35">
      <c r="D341" s="30"/>
      <c r="E341" s="30"/>
      <c r="F341" s="30"/>
      <c r="G341" s="30"/>
      <c r="H341" s="30"/>
      <c r="I341" s="30"/>
      <c r="J341" s="30"/>
      <c r="K341" s="30"/>
      <c r="L341" s="30"/>
      <c r="M341" s="30"/>
      <c r="N341" s="30"/>
      <c r="O341" s="30"/>
      <c r="P341" s="30"/>
      <c r="Q341" s="30"/>
      <c r="R341" s="30"/>
      <c r="S341" s="30"/>
    </row>
    <row r="342" spans="4:19" x14ac:dyDescent="0.35">
      <c r="D342" s="30"/>
      <c r="E342" s="30"/>
      <c r="F342" s="30"/>
      <c r="G342" s="30"/>
      <c r="H342" s="30"/>
      <c r="I342" s="30"/>
      <c r="J342" s="30"/>
      <c r="K342" s="30"/>
      <c r="L342" s="30"/>
      <c r="M342" s="30"/>
      <c r="N342" s="30"/>
      <c r="O342" s="30"/>
      <c r="P342" s="30"/>
      <c r="Q342" s="30"/>
      <c r="R342" s="30"/>
      <c r="S342" s="30"/>
    </row>
    <row r="343" spans="4:19" x14ac:dyDescent="0.35">
      <c r="D343" s="30"/>
      <c r="E343" s="30"/>
      <c r="F343" s="30"/>
      <c r="G343" s="30"/>
      <c r="H343" s="30"/>
      <c r="I343" s="30"/>
      <c r="J343" s="30"/>
      <c r="K343" s="30"/>
      <c r="L343" s="30"/>
      <c r="M343" s="30"/>
      <c r="N343" s="30"/>
      <c r="O343" s="30"/>
      <c r="P343" s="30"/>
      <c r="Q343" s="30"/>
      <c r="R343" s="30"/>
      <c r="S343" s="30"/>
    </row>
    <row r="344" spans="4:19" x14ac:dyDescent="0.35">
      <c r="D344" s="30"/>
      <c r="E344" s="30"/>
      <c r="F344" s="30"/>
      <c r="G344" s="30"/>
      <c r="H344" s="30"/>
      <c r="I344" s="30"/>
      <c r="J344" s="30"/>
      <c r="K344" s="30"/>
      <c r="L344" s="30"/>
      <c r="M344" s="30"/>
      <c r="N344" s="30"/>
      <c r="O344" s="30"/>
      <c r="P344" s="30"/>
      <c r="Q344" s="30"/>
      <c r="R344" s="30"/>
      <c r="S344" s="30"/>
    </row>
    <row r="345" spans="4:19" x14ac:dyDescent="0.35">
      <c r="D345" s="30"/>
      <c r="E345" s="30"/>
      <c r="F345" s="30"/>
      <c r="G345" s="30"/>
      <c r="H345" s="30"/>
      <c r="I345" s="30"/>
      <c r="J345" s="30"/>
      <c r="K345" s="30"/>
      <c r="L345" s="30"/>
      <c r="M345" s="30"/>
      <c r="N345" s="30"/>
      <c r="O345" s="30"/>
      <c r="P345" s="30"/>
      <c r="Q345" s="30"/>
      <c r="R345" s="30"/>
      <c r="S345" s="30"/>
    </row>
    <row r="346" spans="4:19" x14ac:dyDescent="0.35">
      <c r="D346" s="30"/>
      <c r="E346" s="30"/>
      <c r="F346" s="30"/>
      <c r="G346" s="30"/>
      <c r="H346" s="30"/>
      <c r="I346" s="30"/>
      <c r="J346" s="30"/>
      <c r="K346" s="30"/>
      <c r="L346" s="30"/>
      <c r="M346" s="30"/>
      <c r="N346" s="30"/>
      <c r="O346" s="30"/>
      <c r="P346" s="30"/>
      <c r="Q346" s="30"/>
      <c r="R346" s="30"/>
      <c r="S346" s="30"/>
    </row>
  </sheetData>
  <pageMargins left="0.51181102362204722" right="0.39370078740157483" top="0.74803149606299213" bottom="0.74803149606299213" header="0.31496062992125984" footer="0.31496062992125984"/>
  <pageSetup paperSize="9" scale="59" orientation="portrait" r:id="rId1"/>
  <rowBreaks count="2" manualBreakCount="2">
    <brk id="65" max="16383" man="1"/>
    <brk id="113" max="16383" man="1"/>
  </rowBreaks>
  <ignoredErrors>
    <ignoredError sqref="D16:R1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K_Felles_Arkivverdig xmlns="7ed84371-acf6-4102-828c-2caf905b4736" xsi:nil="true"/>
  </documentManagement>
</p:properties>
</file>

<file path=customXml/item3.xml><?xml version="1.0" encoding="utf-8"?>
<?mso-contentType ?>
<SharedContentType xmlns="Microsoft.SharePoint.Taxonomy.ContentTypeSync" SourceId="c528fd71-ad7b-48f8-811b-c0b5643803ab" ContentTypeId="0x010100CE824BA941D0154393FF3FD781C713C9" PreviousValue="false" LastSyncTimeStamp="2021-02-17T02:01:04.873Z"/>
</file>

<file path=customXml/item4.xml><?xml version="1.0" encoding="utf-8"?>
<ct:contentTypeSchema xmlns:ct="http://schemas.microsoft.com/office/2006/metadata/contentType" xmlns:ma="http://schemas.microsoft.com/office/2006/metadata/properties/metaAttributes" ct:_="" ma:_="" ma:contentTypeName="Oslo Excel" ma:contentTypeID="0x010100CE824BA941D0154393FF3FD781C713C900F0F48466A2F552429C15E0EB62EEAE0D" ma:contentTypeVersion="8" ma:contentTypeDescription="" ma:contentTypeScope="" ma:versionID="3fc2930069e2d27df964228e853287ec">
  <xsd:schema xmlns:xsd="http://www.w3.org/2001/XMLSchema" xmlns:xs="http://www.w3.org/2001/XMLSchema" xmlns:p="http://schemas.microsoft.com/office/2006/metadata/properties" xmlns:ns2="7ed84371-acf6-4102-828c-2caf905b4736" targetNamespace="http://schemas.microsoft.com/office/2006/metadata/properties" ma:root="true" ma:fieldsID="5499532b94467b7d1840b3981fd794b3" ns2:_="">
    <xsd:import namespace="7ed84371-acf6-4102-828c-2caf905b4736"/>
    <xsd:element name="properties">
      <xsd:complexType>
        <xsd:sequence>
          <xsd:element name="documentManagement">
            <xsd:complexType>
              <xsd:all>
                <xsd:element ref="ns2:OK_Felles_Arkivverdi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84371-acf6-4102-828c-2caf905b4736" elementFormDefault="qualified">
    <xsd:import namespace="http://schemas.microsoft.com/office/2006/documentManagement/types"/>
    <xsd:import namespace="http://schemas.microsoft.com/office/infopath/2007/PartnerControls"/>
    <xsd:element name="OK_Felles_Arkivverdig" ma:index="8" nillable="true" ma:displayName="Arkivverdig" ma:description="Skal dokumentet bli arkivert i virksomhetens arkivssytem?" ma:format="Dropdown" ma:internalName="OK_Felles_Arkivverdig">
      <xsd:simpleType>
        <xsd:restriction base="dms:Choice">
          <xsd:enumeration value="Ja"/>
          <xsd:enumeration value="Nei"/>
          <xsd:enumeration value="Arkiver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F1AF7-F882-4E1E-B833-8B71B811EC50}">
  <ds:schemaRefs>
    <ds:schemaRef ds:uri="http://schemas.microsoft.com/sharepoint/v3/contenttype/forms"/>
  </ds:schemaRefs>
</ds:datastoreItem>
</file>

<file path=customXml/itemProps2.xml><?xml version="1.0" encoding="utf-8"?>
<ds:datastoreItem xmlns:ds="http://schemas.openxmlformats.org/officeDocument/2006/customXml" ds:itemID="{70C36872-3A85-409E-A17C-328C980B2393}">
  <ds:schemaRefs>
    <ds:schemaRef ds:uri="http://schemas.microsoft.com/office/2006/documentManagement/types"/>
    <ds:schemaRef ds:uri="http://purl.org/dc/elements/1.1/"/>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7ed84371-acf6-4102-828c-2caf905b4736"/>
    <ds:schemaRef ds:uri="http://purl.org/dc/terms/"/>
  </ds:schemaRefs>
</ds:datastoreItem>
</file>

<file path=customXml/itemProps3.xml><?xml version="1.0" encoding="utf-8"?>
<ds:datastoreItem xmlns:ds="http://schemas.openxmlformats.org/officeDocument/2006/customXml" ds:itemID="{93F45A18-3172-4692-81A0-718B7CBD5395}">
  <ds:schemaRefs>
    <ds:schemaRef ds:uri="Microsoft.SharePoint.Taxonomy.ContentTypeSync"/>
  </ds:schemaRefs>
</ds:datastoreItem>
</file>

<file path=customXml/itemProps4.xml><?xml version="1.0" encoding="utf-8"?>
<ds:datastoreItem xmlns:ds="http://schemas.openxmlformats.org/officeDocument/2006/customXml" ds:itemID="{CDA74A43-F665-444F-9D16-FEBB0C7AC8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d84371-acf6-4102-828c-2caf905b47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33</vt:i4>
      </vt:variant>
      <vt:variant>
        <vt:lpstr>Navngitte områder</vt:lpstr>
      </vt:variant>
      <vt:variant>
        <vt:i4>29</vt:i4>
      </vt:variant>
    </vt:vector>
  </HeadingPairs>
  <TitlesOfParts>
    <vt:vector size="62" baseType="lpstr">
      <vt:lpstr>Bydelenes fordelingssystem</vt:lpstr>
      <vt:lpstr>Tabelloversikt</vt:lpstr>
      <vt:lpstr>Tabell 1.1</vt:lpstr>
      <vt:lpstr>Tabell 1.1 tekst</vt:lpstr>
      <vt:lpstr>Tabell 1.2</vt:lpstr>
      <vt:lpstr>Tabell 2.1 tekst</vt:lpstr>
      <vt:lpstr>Tabell 2.1</vt:lpstr>
      <vt:lpstr>Tabell 2.2 tekst</vt:lpstr>
      <vt:lpstr>Tabell 2.2</vt:lpstr>
      <vt:lpstr>Min bydel</vt:lpstr>
      <vt:lpstr>Tabell 2.3 tekst</vt:lpstr>
      <vt:lpstr>Tabell 2.3</vt:lpstr>
      <vt:lpstr>Tabell 3.1 tekst</vt:lpstr>
      <vt:lpstr>Tabell 3.1</vt:lpstr>
      <vt:lpstr>Tabell 4.1 tekst</vt:lpstr>
      <vt:lpstr>Tabell 4.1</vt:lpstr>
      <vt:lpstr>Tabell 4.2-4.4</vt:lpstr>
      <vt:lpstr>Tabell 4.5-4.6 tekst</vt:lpstr>
      <vt:lpstr>Tabell 4.5-4.6</vt:lpstr>
      <vt:lpstr>Tabell 5.1</vt:lpstr>
      <vt:lpstr>Tabell 6.1</vt:lpstr>
      <vt:lpstr>Kriterieoversikt</vt:lpstr>
      <vt:lpstr>Tabell 1.1 DOK32025</vt:lpstr>
      <vt:lpstr>Tabell 1.2 DOK32025</vt:lpstr>
      <vt:lpstr>Tabell 2.1 DOK32025</vt:lpstr>
      <vt:lpstr>Tabell 2.2 DOK32025</vt:lpstr>
      <vt:lpstr>Tabell 2.3 DOK32025</vt:lpstr>
      <vt:lpstr>Tabell 3.1 DOK32025</vt:lpstr>
      <vt:lpstr>Tabell 4.1 DOK32025</vt:lpstr>
      <vt:lpstr>Tabell 4.2-4.4 DOK32025</vt:lpstr>
      <vt:lpstr>Tabell 4.5-4.7 DOK32025</vt:lpstr>
      <vt:lpstr>Tabell 5.1-5.2 DOK32025</vt:lpstr>
      <vt:lpstr>Tabell 6.1 DOK32025</vt:lpstr>
      <vt:lpstr>'Tabell 2.2 DOK32025'!BE</vt:lpstr>
      <vt:lpstr>BE</vt:lpstr>
      <vt:lpstr>'Tabell 3.1 DOK32025'!BK</vt:lpstr>
      <vt:lpstr>BK</vt:lpstr>
      <vt:lpstr>'Tabell 1.1 DOK32025'!BS</vt:lpstr>
      <vt:lpstr>BS</vt:lpstr>
      <vt:lpstr>'Tabell 1.1 DOK32025'!d</vt:lpstr>
      <vt:lpstr>d</vt:lpstr>
      <vt:lpstr>'Tabell 5.1-5.2 DOK32025'!DFB</vt:lpstr>
      <vt:lpstr>'Tabell 4.1 DOK32025'!DGK</vt:lpstr>
      <vt:lpstr>DGK</vt:lpstr>
      <vt:lpstr>'Tabell 4.2-4.4 DOK32025'!DI</vt:lpstr>
      <vt:lpstr>DI</vt:lpstr>
      <vt:lpstr>'Tabell 5.1-5.2 DOK32025'!KAPVA</vt:lpstr>
      <vt:lpstr>KAPVA</vt:lpstr>
      <vt:lpstr>'Tabell 2.3 DOK32025'!KS</vt:lpstr>
      <vt:lpstr>KS</vt:lpstr>
      <vt:lpstr>'Tabell 4.2-4.4 DOK32025'!LUI</vt:lpstr>
      <vt:lpstr>LUI</vt:lpstr>
      <vt:lpstr>'Tabell 4.5-4.7 DOK32025'!OIKB</vt:lpstr>
      <vt:lpstr>'Tabell 4.5-4.7 DOK32025'!OKB</vt:lpstr>
      <vt:lpstr>OKB</vt:lpstr>
      <vt:lpstr>'Tabell 1.2 DOK32025'!SA</vt:lpstr>
      <vt:lpstr>SA</vt:lpstr>
      <vt:lpstr>'Tabell 2.1 DOK32025'!Tabell_2.1_Bydelsfordelt_budsjett</vt:lpstr>
      <vt:lpstr>Tabell_2.1_Bydelsfordelt_budsjett</vt:lpstr>
      <vt:lpstr>'Tabell 4.2-4.4 DOK32025'!UI</vt:lpstr>
      <vt:lpstr>UI</vt:lpstr>
      <vt:lpstr>'Tabell 4.5-4.7 DOK32025'!VHB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2026-03-18T12:15:31Z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a2396b7-5846-48ff-8468-5f49f8ad722a_Enabled">
    <vt:lpwstr>true</vt:lpwstr>
  </property>
  <property fmtid="{D5CDD505-2E9C-101B-9397-08002B2CF9AE}" pid="3" name="MSIP_Label_7a2396b7-5846-48ff-8468-5f49f8ad722a_SetDate">
    <vt:lpwstr>2021-12-01T16:42:48Z</vt:lpwstr>
  </property>
  <property fmtid="{D5CDD505-2E9C-101B-9397-08002B2CF9AE}" pid="4" name="MSIP_Label_7a2396b7-5846-48ff-8468-5f49f8ad722a_Method">
    <vt:lpwstr>Standard</vt:lpwstr>
  </property>
  <property fmtid="{D5CDD505-2E9C-101B-9397-08002B2CF9AE}" pid="5" name="MSIP_Label_7a2396b7-5846-48ff-8468-5f49f8ad722a_Name">
    <vt:lpwstr>Lav</vt:lpwstr>
  </property>
  <property fmtid="{D5CDD505-2E9C-101B-9397-08002B2CF9AE}" pid="6" name="MSIP_Label_7a2396b7-5846-48ff-8468-5f49f8ad722a_SiteId">
    <vt:lpwstr>e6795081-6391-442e-9ab4-5e9ef74f18ea</vt:lpwstr>
  </property>
  <property fmtid="{D5CDD505-2E9C-101B-9397-08002B2CF9AE}" pid="7" name="MSIP_Label_7a2396b7-5846-48ff-8468-5f49f8ad722a_ActionId">
    <vt:lpwstr>d300dc9c-f802-4d26-b28a-6525e999f482</vt:lpwstr>
  </property>
  <property fmtid="{D5CDD505-2E9C-101B-9397-08002B2CF9AE}" pid="8" name="MSIP_Label_7a2396b7-5846-48ff-8468-5f49f8ad722a_ContentBits">
    <vt:lpwstr>0</vt:lpwstr>
  </property>
  <property fmtid="{D5CDD505-2E9C-101B-9397-08002B2CF9AE}" pid="9" name="ContentTypeId">
    <vt:lpwstr>0x010100CE824BA941D0154393FF3FD781C713C900F0F48466A2F552429C15E0EB62EEAE0D</vt:lpwstr>
  </property>
</Properties>
</file>